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108" windowWidth="9624" windowHeight="5568"/>
  </bookViews>
  <sheets>
    <sheet name="STAMP1" sheetId="1" r:id="rId1"/>
    <sheet name="Sheet1" sheetId="2" r:id="rId2"/>
  </sheets>
  <definedNames>
    <definedName name="_Regression_Int" localSheetId="0" hidden="1">1</definedName>
    <definedName name="_xlnm.Print_Area" localSheetId="0">STAMP1!$A$3:$I$160</definedName>
    <definedName name="Print_Area_MI" localSheetId="0">STAMP1!$A$3:$I$160</definedName>
  </definedNames>
  <calcPr calcId="145621"/>
</workbook>
</file>

<file path=xl/calcChain.xml><?xml version="1.0" encoding="utf-8"?>
<calcChain xmlns="http://schemas.openxmlformats.org/spreadsheetml/2006/main">
  <c r="V350" i="1" l="1"/>
  <c r="V348" i="1"/>
  <c r="V342" i="1"/>
  <c r="V340" i="1"/>
  <c r="V334" i="1"/>
  <c r="V331" i="1"/>
  <c r="V323" i="1"/>
  <c r="V315" i="1"/>
  <c r="V307" i="1"/>
  <c r="V299" i="1"/>
  <c r="V296" i="1"/>
  <c r="V294" i="1"/>
  <c r="V293" i="1"/>
  <c r="V289" i="1"/>
  <c r="V287" i="1"/>
  <c r="V282" i="1"/>
  <c r="V279" i="1"/>
  <c r="V273" i="1"/>
  <c r="V272" i="1"/>
  <c r="V265" i="1"/>
  <c r="V264" i="1"/>
  <c r="V257" i="1"/>
  <c r="V256" i="1"/>
  <c r="V251" i="1"/>
  <c r="V249" i="1"/>
  <c r="V248" i="1"/>
  <c r="V243" i="1"/>
  <c r="V241" i="1"/>
  <c r="V240" i="1"/>
  <c r="V235" i="1"/>
  <c r="V233" i="1"/>
  <c r="V232" i="1"/>
  <c r="V227" i="1"/>
  <c r="V225" i="1"/>
  <c r="V224" i="1"/>
  <c r="V219" i="1"/>
  <c r="V217" i="1"/>
  <c r="V216" i="1"/>
  <c r="V211" i="1"/>
  <c r="V209" i="1"/>
  <c r="V208" i="1"/>
  <c r="V203" i="1"/>
  <c r="V201" i="1"/>
  <c r="V200" i="1"/>
  <c r="V195" i="1"/>
  <c r="V193" i="1"/>
  <c r="V192" i="1"/>
  <c r="V187" i="1"/>
  <c r="V185" i="1"/>
  <c r="V184" i="1"/>
  <c r="V179" i="1"/>
  <c r="V177" i="1"/>
  <c r="V176" i="1"/>
  <c r="V171" i="1"/>
  <c r="V169" i="1"/>
  <c r="V168" i="1"/>
  <c r="V163" i="1"/>
  <c r="V161" i="1"/>
  <c r="AK354" i="1"/>
  <c r="AJ354" i="1"/>
  <c r="AI354" i="1"/>
  <c r="AH354" i="1"/>
  <c r="AG354" i="1"/>
  <c r="AF354" i="1"/>
  <c r="AE354" i="1"/>
  <c r="AD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AK353" i="1"/>
  <c r="AJ353" i="1"/>
  <c r="AI353" i="1"/>
  <c r="AH353" i="1"/>
  <c r="AG353" i="1"/>
  <c r="AF353" i="1"/>
  <c r="AE353" i="1"/>
  <c r="AD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AK352" i="1"/>
  <c r="AJ352" i="1"/>
  <c r="AI352" i="1"/>
  <c r="AH352" i="1"/>
  <c r="AG352" i="1"/>
  <c r="AF352" i="1"/>
  <c r="AE352" i="1"/>
  <c r="AD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AK351" i="1"/>
  <c r="AJ351" i="1"/>
  <c r="AI351" i="1"/>
  <c r="AH351" i="1"/>
  <c r="AG351" i="1"/>
  <c r="AF351" i="1"/>
  <c r="AE351" i="1"/>
  <c r="AD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AK350" i="1"/>
  <c r="AJ350" i="1"/>
  <c r="AI350" i="1"/>
  <c r="AH350" i="1"/>
  <c r="AG350" i="1"/>
  <c r="AF350" i="1"/>
  <c r="AE350" i="1"/>
  <c r="AD350" i="1"/>
  <c r="AB350" i="1"/>
  <c r="AA350" i="1"/>
  <c r="Z350" i="1"/>
  <c r="Y350" i="1"/>
  <c r="X350" i="1"/>
  <c r="W350" i="1"/>
  <c r="U350" i="1"/>
  <c r="T350" i="1"/>
  <c r="S350" i="1"/>
  <c r="R350" i="1"/>
  <c r="Q350" i="1"/>
  <c r="P350" i="1"/>
  <c r="O350" i="1"/>
  <c r="N350" i="1"/>
  <c r="AK349" i="1"/>
  <c r="AJ349" i="1"/>
  <c r="AI349" i="1"/>
  <c r="AH349" i="1"/>
  <c r="AG349" i="1"/>
  <c r="AF349" i="1"/>
  <c r="AE349" i="1"/>
  <c r="AD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AK348" i="1"/>
  <c r="AJ348" i="1"/>
  <c r="AI348" i="1"/>
  <c r="AH348" i="1"/>
  <c r="AG348" i="1"/>
  <c r="AF348" i="1"/>
  <c r="AE348" i="1"/>
  <c r="AD348" i="1"/>
  <c r="AB348" i="1"/>
  <c r="AA348" i="1"/>
  <c r="Z348" i="1"/>
  <c r="Y348" i="1"/>
  <c r="X348" i="1"/>
  <c r="W348" i="1"/>
  <c r="U348" i="1"/>
  <c r="T348" i="1"/>
  <c r="S348" i="1"/>
  <c r="R348" i="1"/>
  <c r="Q348" i="1"/>
  <c r="P348" i="1"/>
  <c r="O348" i="1"/>
  <c r="N348" i="1"/>
  <c r="AK347" i="1"/>
  <c r="AJ347" i="1"/>
  <c r="AI347" i="1"/>
  <c r="AH347" i="1"/>
  <c r="AG347" i="1"/>
  <c r="AF347" i="1"/>
  <c r="AE347" i="1"/>
  <c r="AD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AK346" i="1"/>
  <c r="AJ346" i="1"/>
  <c r="AI346" i="1"/>
  <c r="AH346" i="1"/>
  <c r="AG346" i="1"/>
  <c r="AF346" i="1"/>
  <c r="AE346" i="1"/>
  <c r="AD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AK345" i="1"/>
  <c r="AJ345" i="1"/>
  <c r="AI345" i="1"/>
  <c r="AH345" i="1"/>
  <c r="AG345" i="1"/>
  <c r="AF345" i="1"/>
  <c r="AE345" i="1"/>
  <c r="AD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AK344" i="1"/>
  <c r="AJ344" i="1"/>
  <c r="AI344" i="1"/>
  <c r="AH344" i="1"/>
  <c r="AG344" i="1"/>
  <c r="AF344" i="1"/>
  <c r="AE344" i="1"/>
  <c r="AD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AK343" i="1"/>
  <c r="AJ343" i="1"/>
  <c r="AI343" i="1"/>
  <c r="AH343" i="1"/>
  <c r="AG343" i="1"/>
  <c r="AF343" i="1"/>
  <c r="AE343" i="1"/>
  <c r="AD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AK342" i="1"/>
  <c r="AJ342" i="1"/>
  <c r="AI342" i="1"/>
  <c r="AH342" i="1"/>
  <c r="AG342" i="1"/>
  <c r="AF342" i="1"/>
  <c r="AE342" i="1"/>
  <c r="AD342" i="1"/>
  <c r="AB342" i="1"/>
  <c r="AA342" i="1"/>
  <c r="Z342" i="1"/>
  <c r="Y342" i="1"/>
  <c r="X342" i="1"/>
  <c r="W342" i="1"/>
  <c r="U342" i="1"/>
  <c r="T342" i="1"/>
  <c r="S342" i="1"/>
  <c r="R342" i="1"/>
  <c r="Q342" i="1"/>
  <c r="P342" i="1"/>
  <c r="O342" i="1"/>
  <c r="N342" i="1"/>
  <c r="AK341" i="1"/>
  <c r="AJ341" i="1"/>
  <c r="AI341" i="1"/>
  <c r="AH341" i="1"/>
  <c r="AG341" i="1"/>
  <c r="AF341" i="1"/>
  <c r="AE341" i="1"/>
  <c r="AD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AK340" i="1"/>
  <c r="AJ340" i="1"/>
  <c r="AI340" i="1"/>
  <c r="AH340" i="1"/>
  <c r="AG340" i="1"/>
  <c r="AF340" i="1"/>
  <c r="AE340" i="1"/>
  <c r="AD340" i="1"/>
  <c r="AB340" i="1"/>
  <c r="AA340" i="1"/>
  <c r="Z340" i="1"/>
  <c r="Y340" i="1"/>
  <c r="X340" i="1"/>
  <c r="W340" i="1"/>
  <c r="U340" i="1"/>
  <c r="T340" i="1"/>
  <c r="S340" i="1"/>
  <c r="R340" i="1"/>
  <c r="Q340" i="1"/>
  <c r="P340" i="1"/>
  <c r="O340" i="1"/>
  <c r="N340" i="1"/>
  <c r="AK339" i="1"/>
  <c r="AJ339" i="1"/>
  <c r="AI339" i="1"/>
  <c r="AH339" i="1"/>
  <c r="AG339" i="1"/>
  <c r="AF339" i="1"/>
  <c r="AE339" i="1"/>
  <c r="AD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AK338" i="1"/>
  <c r="AJ338" i="1"/>
  <c r="AI338" i="1"/>
  <c r="AH338" i="1"/>
  <c r="AG338" i="1"/>
  <c r="AF338" i="1"/>
  <c r="AE338" i="1"/>
  <c r="AD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AK337" i="1"/>
  <c r="AJ337" i="1"/>
  <c r="AI337" i="1"/>
  <c r="AH337" i="1"/>
  <c r="AG337" i="1"/>
  <c r="AF337" i="1"/>
  <c r="AE337" i="1"/>
  <c r="AD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AK336" i="1"/>
  <c r="AJ336" i="1"/>
  <c r="AI336" i="1"/>
  <c r="AH336" i="1"/>
  <c r="AG336" i="1"/>
  <c r="AF336" i="1"/>
  <c r="AE336" i="1"/>
  <c r="AD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AK335" i="1"/>
  <c r="AJ335" i="1"/>
  <c r="AI335" i="1"/>
  <c r="AH335" i="1"/>
  <c r="AG335" i="1"/>
  <c r="AF335" i="1"/>
  <c r="AE335" i="1"/>
  <c r="AD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AK334" i="1"/>
  <c r="AJ334" i="1"/>
  <c r="AI334" i="1"/>
  <c r="AH334" i="1"/>
  <c r="AG334" i="1"/>
  <c r="AF334" i="1"/>
  <c r="AE334" i="1"/>
  <c r="AD334" i="1"/>
  <c r="AB334" i="1"/>
  <c r="AA334" i="1"/>
  <c r="Z334" i="1"/>
  <c r="Y334" i="1"/>
  <c r="X334" i="1"/>
  <c r="W334" i="1"/>
  <c r="U334" i="1"/>
  <c r="T334" i="1"/>
  <c r="S334" i="1"/>
  <c r="R334" i="1"/>
  <c r="Q334" i="1"/>
  <c r="P334" i="1"/>
  <c r="O334" i="1"/>
  <c r="N334" i="1"/>
  <c r="AJ333" i="1"/>
  <c r="AI333" i="1"/>
  <c r="AH333" i="1"/>
  <c r="AG333" i="1"/>
  <c r="AF333" i="1"/>
  <c r="AE333" i="1"/>
  <c r="AD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AJ332" i="1"/>
  <c r="AI332" i="1"/>
  <c r="AH332" i="1"/>
  <c r="AG332" i="1"/>
  <c r="AF332" i="1"/>
  <c r="AE332" i="1"/>
  <c r="AD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AJ331" i="1"/>
  <c r="AI331" i="1"/>
  <c r="AH331" i="1"/>
  <c r="AG331" i="1"/>
  <c r="AF331" i="1"/>
  <c r="AE331" i="1"/>
  <c r="AD331" i="1"/>
  <c r="AB331" i="1"/>
  <c r="AA331" i="1"/>
  <c r="Z331" i="1"/>
  <c r="Y331" i="1"/>
  <c r="X331" i="1"/>
  <c r="W331" i="1"/>
  <c r="U331" i="1"/>
  <c r="T331" i="1"/>
  <c r="S331" i="1"/>
  <c r="R331" i="1"/>
  <c r="Q331" i="1"/>
  <c r="P331" i="1"/>
  <c r="O331" i="1"/>
  <c r="N331" i="1"/>
  <c r="AK330" i="1"/>
  <c r="AJ330" i="1"/>
  <c r="AI330" i="1"/>
  <c r="AH330" i="1"/>
  <c r="AG330" i="1"/>
  <c r="AF330" i="1"/>
  <c r="AE330" i="1"/>
  <c r="AD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AK329" i="1"/>
  <c r="AJ329" i="1"/>
  <c r="AI329" i="1"/>
  <c r="AH329" i="1"/>
  <c r="AG329" i="1"/>
  <c r="AF329" i="1"/>
  <c r="AE329" i="1"/>
  <c r="AD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AJ328" i="1"/>
  <c r="AI328" i="1"/>
  <c r="AH328" i="1"/>
  <c r="AG328" i="1"/>
  <c r="AF328" i="1"/>
  <c r="AE328" i="1"/>
  <c r="AD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AK327" i="1"/>
  <c r="AJ327" i="1"/>
  <c r="AI327" i="1"/>
  <c r="AH327" i="1"/>
  <c r="AG327" i="1"/>
  <c r="AF327" i="1"/>
  <c r="AE327" i="1"/>
  <c r="AD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AK326" i="1"/>
  <c r="AJ326" i="1"/>
  <c r="AI326" i="1"/>
  <c r="AH326" i="1"/>
  <c r="AG326" i="1"/>
  <c r="AF326" i="1"/>
  <c r="AE326" i="1"/>
  <c r="AD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AK325" i="1"/>
  <c r="AJ325" i="1"/>
  <c r="AI325" i="1"/>
  <c r="AH325" i="1"/>
  <c r="AG325" i="1"/>
  <c r="AF325" i="1"/>
  <c r="AE325" i="1"/>
  <c r="AD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AK324" i="1"/>
  <c r="AJ324" i="1"/>
  <c r="AI324" i="1"/>
  <c r="AH324" i="1"/>
  <c r="AG324" i="1"/>
  <c r="AF324" i="1"/>
  <c r="AE324" i="1"/>
  <c r="AD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AK323" i="1"/>
  <c r="AJ323" i="1"/>
  <c r="AI323" i="1"/>
  <c r="AH323" i="1"/>
  <c r="AG323" i="1"/>
  <c r="AF323" i="1"/>
  <c r="AE323" i="1"/>
  <c r="AD323" i="1"/>
  <c r="AB323" i="1"/>
  <c r="AA323" i="1"/>
  <c r="Z323" i="1"/>
  <c r="Y323" i="1"/>
  <c r="X323" i="1"/>
  <c r="W323" i="1"/>
  <c r="U323" i="1"/>
  <c r="T323" i="1"/>
  <c r="S323" i="1"/>
  <c r="R323" i="1"/>
  <c r="Q323" i="1"/>
  <c r="P323" i="1"/>
  <c r="O323" i="1"/>
  <c r="N323" i="1"/>
  <c r="AK322" i="1"/>
  <c r="AJ322" i="1"/>
  <c r="AI322" i="1"/>
  <c r="AH322" i="1"/>
  <c r="AG322" i="1"/>
  <c r="AF322" i="1"/>
  <c r="AE322" i="1"/>
  <c r="AD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AK321" i="1"/>
  <c r="AJ321" i="1"/>
  <c r="AI321" i="1"/>
  <c r="AH321" i="1"/>
  <c r="AG321" i="1"/>
  <c r="AF321" i="1"/>
  <c r="AE321" i="1"/>
  <c r="AD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AK320" i="1"/>
  <c r="AJ320" i="1"/>
  <c r="AI320" i="1"/>
  <c r="AH320" i="1"/>
  <c r="AG320" i="1"/>
  <c r="AF320" i="1"/>
  <c r="AE320" i="1"/>
  <c r="AD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AK319" i="1"/>
  <c r="AJ319" i="1"/>
  <c r="AI319" i="1"/>
  <c r="AH319" i="1"/>
  <c r="AG319" i="1"/>
  <c r="AF319" i="1"/>
  <c r="AE319" i="1"/>
  <c r="AD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AK318" i="1"/>
  <c r="AJ318" i="1"/>
  <c r="AI318" i="1"/>
  <c r="AH318" i="1"/>
  <c r="AG318" i="1"/>
  <c r="AF318" i="1"/>
  <c r="AE318" i="1"/>
  <c r="AD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AK317" i="1"/>
  <c r="AJ317" i="1"/>
  <c r="AI317" i="1"/>
  <c r="AH317" i="1"/>
  <c r="AG317" i="1"/>
  <c r="AF317" i="1"/>
  <c r="AE317" i="1"/>
  <c r="AD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AK316" i="1"/>
  <c r="AJ316" i="1"/>
  <c r="AI316" i="1"/>
  <c r="AH316" i="1"/>
  <c r="AG316" i="1"/>
  <c r="AF316" i="1"/>
  <c r="AE316" i="1"/>
  <c r="AD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AK315" i="1"/>
  <c r="AJ315" i="1"/>
  <c r="AI315" i="1"/>
  <c r="AH315" i="1"/>
  <c r="AG315" i="1"/>
  <c r="AF315" i="1"/>
  <c r="AE315" i="1"/>
  <c r="AD315" i="1"/>
  <c r="AB315" i="1"/>
  <c r="AA315" i="1"/>
  <c r="Z315" i="1"/>
  <c r="Y315" i="1"/>
  <c r="X315" i="1"/>
  <c r="W315" i="1"/>
  <c r="U315" i="1"/>
  <c r="T315" i="1"/>
  <c r="S315" i="1"/>
  <c r="R315" i="1"/>
  <c r="Q315" i="1"/>
  <c r="P315" i="1"/>
  <c r="O315" i="1"/>
  <c r="N315" i="1"/>
  <c r="AK314" i="1"/>
  <c r="AJ314" i="1"/>
  <c r="AI314" i="1"/>
  <c r="AH314" i="1"/>
  <c r="AG314" i="1"/>
  <c r="AF314" i="1"/>
  <c r="AE314" i="1"/>
  <c r="AD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AK313" i="1"/>
  <c r="AJ313" i="1"/>
  <c r="AI313" i="1"/>
  <c r="AH313" i="1"/>
  <c r="AG313" i="1"/>
  <c r="AF313" i="1"/>
  <c r="AE313" i="1"/>
  <c r="AD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AK312" i="1"/>
  <c r="AJ312" i="1"/>
  <c r="AI312" i="1"/>
  <c r="AH312" i="1"/>
  <c r="AG312" i="1"/>
  <c r="AF312" i="1"/>
  <c r="AE312" i="1"/>
  <c r="AD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AK311" i="1"/>
  <c r="AJ311" i="1"/>
  <c r="AI311" i="1"/>
  <c r="AH311" i="1"/>
  <c r="AG311" i="1"/>
  <c r="AF311" i="1"/>
  <c r="AE311" i="1"/>
  <c r="AD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AK310" i="1"/>
  <c r="AJ310" i="1"/>
  <c r="AI310" i="1"/>
  <c r="AH310" i="1"/>
  <c r="AG310" i="1"/>
  <c r="AF310" i="1"/>
  <c r="AE310" i="1"/>
  <c r="AD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AK309" i="1"/>
  <c r="AJ309" i="1"/>
  <c r="AI309" i="1"/>
  <c r="AH309" i="1"/>
  <c r="AG309" i="1"/>
  <c r="AF309" i="1"/>
  <c r="AE309" i="1"/>
  <c r="AD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AK308" i="1"/>
  <c r="AJ308" i="1"/>
  <c r="AI308" i="1"/>
  <c r="AH308" i="1"/>
  <c r="AG308" i="1"/>
  <c r="AF308" i="1"/>
  <c r="AE308" i="1"/>
  <c r="AD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AK307" i="1"/>
  <c r="AJ307" i="1"/>
  <c r="AI307" i="1"/>
  <c r="AH307" i="1"/>
  <c r="AG307" i="1"/>
  <c r="AF307" i="1"/>
  <c r="AE307" i="1"/>
  <c r="AD307" i="1"/>
  <c r="AB307" i="1"/>
  <c r="AA307" i="1"/>
  <c r="Z307" i="1"/>
  <c r="Y307" i="1"/>
  <c r="X307" i="1"/>
  <c r="W307" i="1"/>
  <c r="U307" i="1"/>
  <c r="T307" i="1"/>
  <c r="S307" i="1"/>
  <c r="R307" i="1"/>
  <c r="Q307" i="1"/>
  <c r="P307" i="1"/>
  <c r="O307" i="1"/>
  <c r="N307" i="1"/>
  <c r="AK306" i="1"/>
  <c r="AJ306" i="1"/>
  <c r="AI306" i="1"/>
  <c r="AH306" i="1"/>
  <c r="AG306" i="1"/>
  <c r="AF306" i="1"/>
  <c r="AE306" i="1"/>
  <c r="AD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AK305" i="1"/>
  <c r="AJ305" i="1"/>
  <c r="AI305" i="1"/>
  <c r="AH305" i="1"/>
  <c r="AG305" i="1"/>
  <c r="AF305" i="1"/>
  <c r="AE305" i="1"/>
  <c r="AD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AK304" i="1"/>
  <c r="AJ304" i="1"/>
  <c r="AI304" i="1"/>
  <c r="AH304" i="1"/>
  <c r="AG304" i="1"/>
  <c r="AF304" i="1"/>
  <c r="AE304" i="1"/>
  <c r="AD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AK303" i="1"/>
  <c r="AJ303" i="1"/>
  <c r="AI303" i="1"/>
  <c r="AH303" i="1"/>
  <c r="AG303" i="1"/>
  <c r="AF303" i="1"/>
  <c r="AE303" i="1"/>
  <c r="AD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AK302" i="1"/>
  <c r="AJ302" i="1"/>
  <c r="AI302" i="1"/>
  <c r="AH302" i="1"/>
  <c r="AG302" i="1"/>
  <c r="AF302" i="1"/>
  <c r="AE302" i="1"/>
  <c r="AD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AK301" i="1"/>
  <c r="AJ301" i="1"/>
  <c r="AI301" i="1"/>
  <c r="AH301" i="1"/>
  <c r="AG301" i="1"/>
  <c r="AF301" i="1"/>
  <c r="AE301" i="1"/>
  <c r="AD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AK300" i="1"/>
  <c r="AJ300" i="1"/>
  <c r="AI300" i="1"/>
  <c r="AH300" i="1"/>
  <c r="AG300" i="1"/>
  <c r="AF300" i="1"/>
  <c r="AE300" i="1"/>
  <c r="AD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AK299" i="1"/>
  <c r="AJ299" i="1"/>
  <c r="AI299" i="1"/>
  <c r="AH299" i="1"/>
  <c r="AG299" i="1"/>
  <c r="AF299" i="1"/>
  <c r="AE299" i="1"/>
  <c r="AD299" i="1"/>
  <c r="AB299" i="1"/>
  <c r="AA299" i="1"/>
  <c r="Z299" i="1"/>
  <c r="Y299" i="1"/>
  <c r="X299" i="1"/>
  <c r="W299" i="1"/>
  <c r="U299" i="1"/>
  <c r="T299" i="1"/>
  <c r="S299" i="1"/>
  <c r="R299" i="1"/>
  <c r="Q299" i="1"/>
  <c r="P299" i="1"/>
  <c r="O299" i="1"/>
  <c r="N299" i="1"/>
  <c r="AK298" i="1"/>
  <c r="AJ298" i="1"/>
  <c r="AI298" i="1"/>
  <c r="AH298" i="1"/>
  <c r="AG298" i="1"/>
  <c r="AF298" i="1"/>
  <c r="AE298" i="1"/>
  <c r="AD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AK297" i="1"/>
  <c r="AJ297" i="1"/>
  <c r="AI297" i="1"/>
  <c r="AH297" i="1"/>
  <c r="AG297" i="1"/>
  <c r="AF297" i="1"/>
  <c r="AE297" i="1"/>
  <c r="AD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AJ296" i="1"/>
  <c r="AI296" i="1"/>
  <c r="AH296" i="1"/>
  <c r="AG296" i="1"/>
  <c r="AF296" i="1"/>
  <c r="AE296" i="1"/>
  <c r="AD296" i="1"/>
  <c r="AB296" i="1"/>
  <c r="AA296" i="1"/>
  <c r="Z296" i="1"/>
  <c r="Y296" i="1"/>
  <c r="X296" i="1"/>
  <c r="W296" i="1"/>
  <c r="U296" i="1"/>
  <c r="T296" i="1"/>
  <c r="S296" i="1"/>
  <c r="R296" i="1"/>
  <c r="Q296" i="1"/>
  <c r="P296" i="1"/>
  <c r="O296" i="1"/>
  <c r="N296" i="1"/>
  <c r="AK295" i="1"/>
  <c r="AJ295" i="1"/>
  <c r="AI295" i="1"/>
  <c r="AH295" i="1"/>
  <c r="AG295" i="1"/>
  <c r="AF295" i="1"/>
  <c r="AE295" i="1"/>
  <c r="AD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AK294" i="1"/>
  <c r="AJ294" i="1"/>
  <c r="AI294" i="1"/>
  <c r="AH294" i="1"/>
  <c r="AG294" i="1"/>
  <c r="AF294" i="1"/>
  <c r="AE294" i="1"/>
  <c r="AD294" i="1"/>
  <c r="AB294" i="1"/>
  <c r="AA294" i="1"/>
  <c r="Z294" i="1"/>
  <c r="Y294" i="1"/>
  <c r="X294" i="1"/>
  <c r="W294" i="1"/>
  <c r="U294" i="1"/>
  <c r="T294" i="1"/>
  <c r="S294" i="1"/>
  <c r="R294" i="1"/>
  <c r="Q294" i="1"/>
  <c r="P294" i="1"/>
  <c r="O294" i="1"/>
  <c r="N294" i="1"/>
  <c r="AK293" i="1"/>
  <c r="AJ293" i="1"/>
  <c r="AI293" i="1"/>
  <c r="AH293" i="1"/>
  <c r="AG293" i="1"/>
  <c r="AF293" i="1"/>
  <c r="AE293" i="1"/>
  <c r="AD293" i="1"/>
  <c r="AB293" i="1"/>
  <c r="AA293" i="1"/>
  <c r="Z293" i="1"/>
  <c r="Y293" i="1"/>
  <c r="X293" i="1"/>
  <c r="W293" i="1"/>
  <c r="U293" i="1"/>
  <c r="T293" i="1"/>
  <c r="S293" i="1"/>
  <c r="R293" i="1"/>
  <c r="Q293" i="1"/>
  <c r="P293" i="1"/>
  <c r="O293" i="1"/>
  <c r="N293" i="1"/>
  <c r="AK292" i="1"/>
  <c r="AJ292" i="1"/>
  <c r="AI292" i="1"/>
  <c r="AH292" i="1"/>
  <c r="AG292" i="1"/>
  <c r="AF292" i="1"/>
  <c r="AE292" i="1"/>
  <c r="AD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AK291" i="1"/>
  <c r="AJ291" i="1"/>
  <c r="AI291" i="1"/>
  <c r="AH291" i="1"/>
  <c r="AG291" i="1"/>
  <c r="AF291" i="1"/>
  <c r="AE291" i="1"/>
  <c r="AD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AK290" i="1"/>
  <c r="AJ290" i="1"/>
  <c r="AI290" i="1"/>
  <c r="AH290" i="1"/>
  <c r="AG290" i="1"/>
  <c r="AF290" i="1"/>
  <c r="AE290" i="1"/>
  <c r="AD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AK289" i="1"/>
  <c r="AJ289" i="1"/>
  <c r="AI289" i="1"/>
  <c r="AH289" i="1"/>
  <c r="AG289" i="1"/>
  <c r="AF289" i="1"/>
  <c r="AE289" i="1"/>
  <c r="AD289" i="1"/>
  <c r="AB289" i="1"/>
  <c r="AA289" i="1"/>
  <c r="Z289" i="1"/>
  <c r="Y289" i="1"/>
  <c r="X289" i="1"/>
  <c r="W289" i="1"/>
  <c r="U289" i="1"/>
  <c r="T289" i="1"/>
  <c r="S289" i="1"/>
  <c r="R289" i="1"/>
  <c r="Q289" i="1"/>
  <c r="P289" i="1"/>
  <c r="O289" i="1"/>
  <c r="N289" i="1"/>
  <c r="AK288" i="1"/>
  <c r="AJ288" i="1"/>
  <c r="AI288" i="1"/>
  <c r="AH288" i="1"/>
  <c r="AG288" i="1"/>
  <c r="AF288" i="1"/>
  <c r="AE288" i="1"/>
  <c r="AD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AK287" i="1"/>
  <c r="AJ287" i="1"/>
  <c r="AI287" i="1"/>
  <c r="AH287" i="1"/>
  <c r="AG287" i="1"/>
  <c r="AF287" i="1"/>
  <c r="AE287" i="1"/>
  <c r="AD287" i="1"/>
  <c r="AB287" i="1"/>
  <c r="AA287" i="1"/>
  <c r="Z287" i="1"/>
  <c r="Y287" i="1"/>
  <c r="X287" i="1"/>
  <c r="W287" i="1"/>
  <c r="U287" i="1"/>
  <c r="T287" i="1"/>
  <c r="S287" i="1"/>
  <c r="R287" i="1"/>
  <c r="Q287" i="1"/>
  <c r="P287" i="1"/>
  <c r="O287" i="1"/>
  <c r="N287" i="1"/>
  <c r="AK286" i="1"/>
  <c r="AJ286" i="1"/>
  <c r="AI286" i="1"/>
  <c r="AH286" i="1"/>
  <c r="AG286" i="1"/>
  <c r="AF286" i="1"/>
  <c r="AE286" i="1"/>
  <c r="AD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AK285" i="1"/>
  <c r="AJ285" i="1"/>
  <c r="AI285" i="1"/>
  <c r="AH285" i="1"/>
  <c r="AG285" i="1"/>
  <c r="AF285" i="1"/>
  <c r="AE285" i="1"/>
  <c r="AD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AJ284" i="1"/>
  <c r="AI284" i="1"/>
  <c r="AH284" i="1"/>
  <c r="AG284" i="1"/>
  <c r="AF284" i="1"/>
  <c r="AE284" i="1"/>
  <c r="AD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AK283" i="1"/>
  <c r="AJ283" i="1"/>
  <c r="AI283" i="1"/>
  <c r="AH283" i="1"/>
  <c r="AG283" i="1"/>
  <c r="AF283" i="1"/>
  <c r="AE283" i="1"/>
  <c r="AD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AJ282" i="1"/>
  <c r="AI282" i="1"/>
  <c r="AH282" i="1"/>
  <c r="AG282" i="1"/>
  <c r="AF282" i="1"/>
  <c r="AE282" i="1"/>
  <c r="AD282" i="1"/>
  <c r="AB282" i="1"/>
  <c r="AA282" i="1"/>
  <c r="Z282" i="1"/>
  <c r="Y282" i="1"/>
  <c r="X282" i="1"/>
  <c r="W282" i="1"/>
  <c r="U282" i="1"/>
  <c r="T282" i="1"/>
  <c r="S282" i="1"/>
  <c r="R282" i="1"/>
  <c r="Q282" i="1"/>
  <c r="P282" i="1"/>
  <c r="O282" i="1"/>
  <c r="N282" i="1"/>
  <c r="AJ281" i="1"/>
  <c r="AI281" i="1"/>
  <c r="AH281" i="1"/>
  <c r="AG281" i="1"/>
  <c r="AF281" i="1"/>
  <c r="AE281" i="1"/>
  <c r="AD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AJ280" i="1"/>
  <c r="AI280" i="1"/>
  <c r="AH280" i="1"/>
  <c r="AG280" i="1"/>
  <c r="AF280" i="1"/>
  <c r="AE280" i="1"/>
  <c r="AD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AJ279" i="1"/>
  <c r="AI279" i="1"/>
  <c r="AH279" i="1"/>
  <c r="AG279" i="1"/>
  <c r="AF279" i="1"/>
  <c r="AE279" i="1"/>
  <c r="AD279" i="1"/>
  <c r="AB279" i="1"/>
  <c r="AA279" i="1"/>
  <c r="Z279" i="1"/>
  <c r="Y279" i="1"/>
  <c r="X279" i="1"/>
  <c r="W279" i="1"/>
  <c r="U279" i="1"/>
  <c r="T279" i="1"/>
  <c r="S279" i="1"/>
  <c r="R279" i="1"/>
  <c r="Q279" i="1"/>
  <c r="P279" i="1"/>
  <c r="O279" i="1"/>
  <c r="N279" i="1"/>
  <c r="AJ278" i="1"/>
  <c r="AI278" i="1"/>
  <c r="AH278" i="1"/>
  <c r="AG278" i="1"/>
  <c r="AF278" i="1"/>
  <c r="AE278" i="1"/>
  <c r="AD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AJ277" i="1"/>
  <c r="AI277" i="1"/>
  <c r="AH277" i="1"/>
  <c r="AG277" i="1"/>
  <c r="AF277" i="1"/>
  <c r="AE277" i="1"/>
  <c r="AD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AJ276" i="1"/>
  <c r="AI276" i="1"/>
  <c r="AH276" i="1"/>
  <c r="AG276" i="1"/>
  <c r="AF276" i="1"/>
  <c r="AE276" i="1"/>
  <c r="AD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AK275" i="1"/>
  <c r="AJ275" i="1"/>
  <c r="AI275" i="1"/>
  <c r="AH275" i="1"/>
  <c r="AG275" i="1"/>
  <c r="AF275" i="1"/>
  <c r="AE275" i="1"/>
  <c r="AD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AK274" i="1"/>
  <c r="AJ274" i="1"/>
  <c r="AI274" i="1"/>
  <c r="AH274" i="1"/>
  <c r="AG274" i="1"/>
  <c r="AF274" i="1"/>
  <c r="AE274" i="1"/>
  <c r="AD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AK273" i="1"/>
  <c r="AJ273" i="1"/>
  <c r="AI273" i="1"/>
  <c r="AH273" i="1"/>
  <c r="AG273" i="1"/>
  <c r="AF273" i="1"/>
  <c r="AE273" i="1"/>
  <c r="AD273" i="1"/>
  <c r="AB273" i="1"/>
  <c r="AA273" i="1"/>
  <c r="Z273" i="1"/>
  <c r="Y273" i="1"/>
  <c r="X273" i="1"/>
  <c r="W273" i="1"/>
  <c r="U273" i="1"/>
  <c r="T273" i="1"/>
  <c r="S273" i="1"/>
  <c r="R273" i="1"/>
  <c r="Q273" i="1"/>
  <c r="P273" i="1"/>
  <c r="O273" i="1"/>
  <c r="N273" i="1"/>
  <c r="AK272" i="1"/>
  <c r="AJ272" i="1"/>
  <c r="AI272" i="1"/>
  <c r="AH272" i="1"/>
  <c r="AG272" i="1"/>
  <c r="AF272" i="1"/>
  <c r="AE272" i="1"/>
  <c r="AD272" i="1"/>
  <c r="AB272" i="1"/>
  <c r="AA272" i="1"/>
  <c r="Z272" i="1"/>
  <c r="Y272" i="1"/>
  <c r="X272" i="1"/>
  <c r="W272" i="1"/>
  <c r="U272" i="1"/>
  <c r="T272" i="1"/>
  <c r="S272" i="1"/>
  <c r="R272" i="1"/>
  <c r="Q272" i="1"/>
  <c r="P272" i="1"/>
  <c r="O272" i="1"/>
  <c r="N272" i="1"/>
  <c r="AK271" i="1"/>
  <c r="AJ271" i="1"/>
  <c r="AI271" i="1"/>
  <c r="AH271" i="1"/>
  <c r="AG271" i="1"/>
  <c r="AF271" i="1"/>
  <c r="AE271" i="1"/>
  <c r="AD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AK270" i="1"/>
  <c r="AJ270" i="1"/>
  <c r="AI270" i="1"/>
  <c r="AH270" i="1"/>
  <c r="AG270" i="1"/>
  <c r="AF270" i="1"/>
  <c r="AE270" i="1"/>
  <c r="AD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AK269" i="1"/>
  <c r="AJ269" i="1"/>
  <c r="AI269" i="1"/>
  <c r="AH269" i="1"/>
  <c r="AG269" i="1"/>
  <c r="AF269" i="1"/>
  <c r="AE269" i="1"/>
  <c r="AD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AK268" i="1"/>
  <c r="AJ268" i="1"/>
  <c r="AI268" i="1"/>
  <c r="AH268" i="1"/>
  <c r="AG268" i="1"/>
  <c r="AF268" i="1"/>
  <c r="AE268" i="1"/>
  <c r="AD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AK267" i="1"/>
  <c r="AJ267" i="1"/>
  <c r="AI267" i="1"/>
  <c r="AH267" i="1"/>
  <c r="AG267" i="1"/>
  <c r="AF267" i="1"/>
  <c r="AE267" i="1"/>
  <c r="AD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AK266" i="1"/>
  <c r="AJ266" i="1"/>
  <c r="AI266" i="1"/>
  <c r="AH266" i="1"/>
  <c r="AG266" i="1"/>
  <c r="AF266" i="1"/>
  <c r="AE266" i="1"/>
  <c r="AD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AK265" i="1"/>
  <c r="AJ265" i="1"/>
  <c r="AI265" i="1"/>
  <c r="AH265" i="1"/>
  <c r="AG265" i="1"/>
  <c r="AF265" i="1"/>
  <c r="AE265" i="1"/>
  <c r="AD265" i="1"/>
  <c r="AB265" i="1"/>
  <c r="AA265" i="1"/>
  <c r="Z265" i="1"/>
  <c r="Y265" i="1"/>
  <c r="X265" i="1"/>
  <c r="W265" i="1"/>
  <c r="U265" i="1"/>
  <c r="T265" i="1"/>
  <c r="S265" i="1"/>
  <c r="R265" i="1"/>
  <c r="Q265" i="1"/>
  <c r="P265" i="1"/>
  <c r="O265" i="1"/>
  <c r="N265" i="1"/>
  <c r="AK264" i="1"/>
  <c r="AJ264" i="1"/>
  <c r="AI264" i="1"/>
  <c r="AH264" i="1"/>
  <c r="AG264" i="1"/>
  <c r="AF264" i="1"/>
  <c r="AE264" i="1"/>
  <c r="AD264" i="1"/>
  <c r="AB264" i="1"/>
  <c r="AA264" i="1"/>
  <c r="Z264" i="1"/>
  <c r="Y264" i="1"/>
  <c r="X264" i="1"/>
  <c r="W264" i="1"/>
  <c r="U264" i="1"/>
  <c r="T264" i="1"/>
  <c r="S264" i="1"/>
  <c r="R264" i="1"/>
  <c r="Q264" i="1"/>
  <c r="P264" i="1"/>
  <c r="O264" i="1"/>
  <c r="N264" i="1"/>
  <c r="AK263" i="1"/>
  <c r="AJ263" i="1"/>
  <c r="AI263" i="1"/>
  <c r="AH263" i="1"/>
  <c r="AG263" i="1"/>
  <c r="AF263" i="1"/>
  <c r="AE263" i="1"/>
  <c r="AD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AK262" i="1"/>
  <c r="AJ262" i="1"/>
  <c r="AI262" i="1"/>
  <c r="AH262" i="1"/>
  <c r="AG262" i="1"/>
  <c r="AF262" i="1"/>
  <c r="AE262" i="1"/>
  <c r="AD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AK261" i="1"/>
  <c r="AJ261" i="1"/>
  <c r="AI261" i="1"/>
  <c r="AH261" i="1"/>
  <c r="AG261" i="1"/>
  <c r="AF261" i="1"/>
  <c r="AE261" i="1"/>
  <c r="AD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AK260" i="1"/>
  <c r="AJ260" i="1"/>
  <c r="AI260" i="1"/>
  <c r="AH260" i="1"/>
  <c r="AG260" i="1"/>
  <c r="AF260" i="1"/>
  <c r="AE260" i="1"/>
  <c r="AD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AK259" i="1"/>
  <c r="AJ259" i="1"/>
  <c r="AI259" i="1"/>
  <c r="AH259" i="1"/>
  <c r="AG259" i="1"/>
  <c r="AF259" i="1"/>
  <c r="AE259" i="1"/>
  <c r="AD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AK258" i="1"/>
  <c r="AJ258" i="1"/>
  <c r="AI258" i="1"/>
  <c r="AH258" i="1"/>
  <c r="AG258" i="1"/>
  <c r="AF258" i="1"/>
  <c r="AE258" i="1"/>
  <c r="AD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AK257" i="1"/>
  <c r="AJ257" i="1"/>
  <c r="AI257" i="1"/>
  <c r="AH257" i="1"/>
  <c r="AG257" i="1"/>
  <c r="AF257" i="1"/>
  <c r="AE257" i="1"/>
  <c r="AD257" i="1"/>
  <c r="AB257" i="1"/>
  <c r="AA257" i="1"/>
  <c r="Z257" i="1"/>
  <c r="Y257" i="1"/>
  <c r="X257" i="1"/>
  <c r="W257" i="1"/>
  <c r="U257" i="1"/>
  <c r="T257" i="1"/>
  <c r="S257" i="1"/>
  <c r="R257" i="1"/>
  <c r="Q257" i="1"/>
  <c r="P257" i="1"/>
  <c r="O257" i="1"/>
  <c r="N257" i="1"/>
  <c r="AJ256" i="1"/>
  <c r="AI256" i="1"/>
  <c r="AH256" i="1"/>
  <c r="AG256" i="1"/>
  <c r="AF256" i="1"/>
  <c r="AE256" i="1"/>
  <c r="AD256" i="1"/>
  <c r="AB256" i="1"/>
  <c r="AA256" i="1"/>
  <c r="Z256" i="1"/>
  <c r="Y256" i="1"/>
  <c r="X256" i="1"/>
  <c r="W256" i="1"/>
  <c r="U256" i="1"/>
  <c r="T256" i="1"/>
  <c r="S256" i="1"/>
  <c r="R256" i="1"/>
  <c r="Q256" i="1"/>
  <c r="P256" i="1"/>
  <c r="O256" i="1"/>
  <c r="N256" i="1"/>
  <c r="AJ255" i="1"/>
  <c r="AI255" i="1"/>
  <c r="AH255" i="1"/>
  <c r="AG255" i="1"/>
  <c r="AF255" i="1"/>
  <c r="AE255" i="1"/>
  <c r="AD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AK254" i="1"/>
  <c r="AJ254" i="1"/>
  <c r="AI254" i="1"/>
  <c r="AH254" i="1"/>
  <c r="AG254" i="1"/>
  <c r="AF254" i="1"/>
  <c r="AE254" i="1"/>
  <c r="AD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AK253" i="1"/>
  <c r="AJ253" i="1"/>
  <c r="AI253" i="1"/>
  <c r="AH253" i="1"/>
  <c r="AG253" i="1"/>
  <c r="AF253" i="1"/>
  <c r="AE253" i="1"/>
  <c r="AD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AK252" i="1"/>
  <c r="AJ252" i="1"/>
  <c r="AI252" i="1"/>
  <c r="AH252" i="1"/>
  <c r="AG252" i="1"/>
  <c r="AF252" i="1"/>
  <c r="AE252" i="1"/>
  <c r="AD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AK251" i="1"/>
  <c r="AJ251" i="1"/>
  <c r="AI251" i="1"/>
  <c r="AH251" i="1"/>
  <c r="AG251" i="1"/>
  <c r="AF251" i="1"/>
  <c r="AE251" i="1"/>
  <c r="AD251" i="1"/>
  <c r="AB251" i="1"/>
  <c r="AA251" i="1"/>
  <c r="Z251" i="1"/>
  <c r="Y251" i="1"/>
  <c r="X251" i="1"/>
  <c r="W251" i="1"/>
  <c r="U251" i="1"/>
  <c r="T251" i="1"/>
  <c r="S251" i="1"/>
  <c r="R251" i="1"/>
  <c r="Q251" i="1"/>
  <c r="P251" i="1"/>
  <c r="O251" i="1"/>
  <c r="N251" i="1"/>
  <c r="AK250" i="1"/>
  <c r="AJ250" i="1"/>
  <c r="AI250" i="1"/>
  <c r="AH250" i="1"/>
  <c r="AG250" i="1"/>
  <c r="AF250" i="1"/>
  <c r="AE250" i="1"/>
  <c r="AD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AK249" i="1"/>
  <c r="AJ249" i="1"/>
  <c r="AI249" i="1"/>
  <c r="AH249" i="1"/>
  <c r="AG249" i="1"/>
  <c r="AF249" i="1"/>
  <c r="AE249" i="1"/>
  <c r="AD249" i="1"/>
  <c r="AB249" i="1"/>
  <c r="AA249" i="1"/>
  <c r="Z249" i="1"/>
  <c r="Y249" i="1"/>
  <c r="X249" i="1"/>
  <c r="W249" i="1"/>
  <c r="U249" i="1"/>
  <c r="T249" i="1"/>
  <c r="S249" i="1"/>
  <c r="R249" i="1"/>
  <c r="Q249" i="1"/>
  <c r="P249" i="1"/>
  <c r="O249" i="1"/>
  <c r="N249" i="1"/>
  <c r="AK248" i="1"/>
  <c r="AJ248" i="1"/>
  <c r="AI248" i="1"/>
  <c r="AH248" i="1"/>
  <c r="AG248" i="1"/>
  <c r="AF248" i="1"/>
  <c r="AE248" i="1"/>
  <c r="AD248" i="1"/>
  <c r="AB248" i="1"/>
  <c r="AA248" i="1"/>
  <c r="Z248" i="1"/>
  <c r="Y248" i="1"/>
  <c r="X248" i="1"/>
  <c r="W248" i="1"/>
  <c r="U248" i="1"/>
  <c r="T248" i="1"/>
  <c r="S248" i="1"/>
  <c r="R248" i="1"/>
  <c r="Q248" i="1"/>
  <c r="P248" i="1"/>
  <c r="O248" i="1"/>
  <c r="N248" i="1"/>
  <c r="AK247" i="1"/>
  <c r="AJ247" i="1"/>
  <c r="AI247" i="1"/>
  <c r="AH247" i="1"/>
  <c r="AG247" i="1"/>
  <c r="AF247" i="1"/>
  <c r="AE247" i="1"/>
  <c r="AD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AK246" i="1"/>
  <c r="AJ246" i="1"/>
  <c r="AI246" i="1"/>
  <c r="AH246" i="1"/>
  <c r="AG246" i="1"/>
  <c r="AF246" i="1"/>
  <c r="AE246" i="1"/>
  <c r="AD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AK245" i="1"/>
  <c r="AJ245" i="1"/>
  <c r="AI245" i="1"/>
  <c r="AH245" i="1"/>
  <c r="AG245" i="1"/>
  <c r="AF245" i="1"/>
  <c r="AE245" i="1"/>
  <c r="AD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AK244" i="1"/>
  <c r="AJ244" i="1"/>
  <c r="AI244" i="1"/>
  <c r="AH244" i="1"/>
  <c r="AG244" i="1"/>
  <c r="AF244" i="1"/>
  <c r="AE244" i="1"/>
  <c r="AD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AK243" i="1"/>
  <c r="AJ243" i="1"/>
  <c r="AI243" i="1"/>
  <c r="AH243" i="1"/>
  <c r="AG243" i="1"/>
  <c r="AF243" i="1"/>
  <c r="AE243" i="1"/>
  <c r="AD243" i="1"/>
  <c r="AB243" i="1"/>
  <c r="AA243" i="1"/>
  <c r="Z243" i="1"/>
  <c r="Y243" i="1"/>
  <c r="X243" i="1"/>
  <c r="W243" i="1"/>
  <c r="U243" i="1"/>
  <c r="T243" i="1"/>
  <c r="S243" i="1"/>
  <c r="R243" i="1"/>
  <c r="Q243" i="1"/>
  <c r="P243" i="1"/>
  <c r="O243" i="1"/>
  <c r="N243" i="1"/>
  <c r="AK242" i="1"/>
  <c r="AJ242" i="1"/>
  <c r="AI242" i="1"/>
  <c r="AH242" i="1"/>
  <c r="AG242" i="1"/>
  <c r="AF242" i="1"/>
  <c r="AE242" i="1"/>
  <c r="AD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AK241" i="1"/>
  <c r="AJ241" i="1"/>
  <c r="AI241" i="1"/>
  <c r="AH241" i="1"/>
  <c r="AG241" i="1"/>
  <c r="AF241" i="1"/>
  <c r="AE241" i="1"/>
  <c r="AD241" i="1"/>
  <c r="AB241" i="1"/>
  <c r="AA241" i="1"/>
  <c r="Z241" i="1"/>
  <c r="Y241" i="1"/>
  <c r="X241" i="1"/>
  <c r="W241" i="1"/>
  <c r="U241" i="1"/>
  <c r="T241" i="1"/>
  <c r="S241" i="1"/>
  <c r="R241" i="1"/>
  <c r="Q241" i="1"/>
  <c r="P241" i="1"/>
  <c r="O241" i="1"/>
  <c r="N241" i="1"/>
  <c r="AK240" i="1"/>
  <c r="AJ240" i="1"/>
  <c r="AI240" i="1"/>
  <c r="AH240" i="1"/>
  <c r="AG240" i="1"/>
  <c r="AF240" i="1"/>
  <c r="AE240" i="1"/>
  <c r="AD240" i="1"/>
  <c r="AB240" i="1"/>
  <c r="AA240" i="1"/>
  <c r="Z240" i="1"/>
  <c r="Y240" i="1"/>
  <c r="X240" i="1"/>
  <c r="W240" i="1"/>
  <c r="U240" i="1"/>
  <c r="T240" i="1"/>
  <c r="S240" i="1"/>
  <c r="R240" i="1"/>
  <c r="Q240" i="1"/>
  <c r="P240" i="1"/>
  <c r="O240" i="1"/>
  <c r="N240" i="1"/>
  <c r="AK239" i="1"/>
  <c r="AJ239" i="1"/>
  <c r="AI239" i="1"/>
  <c r="AH239" i="1"/>
  <c r="AG239" i="1"/>
  <c r="AF239" i="1"/>
  <c r="AE239" i="1"/>
  <c r="AD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AK238" i="1"/>
  <c r="AJ238" i="1"/>
  <c r="AI238" i="1"/>
  <c r="AH238" i="1"/>
  <c r="AG238" i="1"/>
  <c r="AF238" i="1"/>
  <c r="AE238" i="1"/>
  <c r="AD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AK237" i="1"/>
  <c r="AJ237" i="1"/>
  <c r="AI237" i="1"/>
  <c r="AH237" i="1"/>
  <c r="AG237" i="1"/>
  <c r="AF237" i="1"/>
  <c r="AE237" i="1"/>
  <c r="AD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AK236" i="1"/>
  <c r="AJ236" i="1"/>
  <c r="AI236" i="1"/>
  <c r="AH236" i="1"/>
  <c r="AG236" i="1"/>
  <c r="AF236" i="1"/>
  <c r="AE236" i="1"/>
  <c r="AD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AK235" i="1"/>
  <c r="AJ235" i="1"/>
  <c r="AI235" i="1"/>
  <c r="AH235" i="1"/>
  <c r="AG235" i="1"/>
  <c r="AF235" i="1"/>
  <c r="AE235" i="1"/>
  <c r="AD235" i="1"/>
  <c r="AB235" i="1"/>
  <c r="AA235" i="1"/>
  <c r="Z235" i="1"/>
  <c r="Y235" i="1"/>
  <c r="X235" i="1"/>
  <c r="W235" i="1"/>
  <c r="U235" i="1"/>
  <c r="T235" i="1"/>
  <c r="S235" i="1"/>
  <c r="R235" i="1"/>
  <c r="Q235" i="1"/>
  <c r="P235" i="1"/>
  <c r="O235" i="1"/>
  <c r="N235" i="1"/>
  <c r="AK234" i="1"/>
  <c r="AJ234" i="1"/>
  <c r="AI234" i="1"/>
  <c r="AH234" i="1"/>
  <c r="AG234" i="1"/>
  <c r="AF234" i="1"/>
  <c r="AE234" i="1"/>
  <c r="AD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AK233" i="1"/>
  <c r="AJ233" i="1"/>
  <c r="AI233" i="1"/>
  <c r="AH233" i="1"/>
  <c r="AG233" i="1"/>
  <c r="AF233" i="1"/>
  <c r="AE233" i="1"/>
  <c r="AD233" i="1"/>
  <c r="AB233" i="1"/>
  <c r="AA233" i="1"/>
  <c r="Z233" i="1"/>
  <c r="Y233" i="1"/>
  <c r="X233" i="1"/>
  <c r="W233" i="1"/>
  <c r="U233" i="1"/>
  <c r="T233" i="1"/>
  <c r="S233" i="1"/>
  <c r="R233" i="1"/>
  <c r="Q233" i="1"/>
  <c r="P233" i="1"/>
  <c r="O233" i="1"/>
  <c r="N233" i="1"/>
  <c r="AK232" i="1"/>
  <c r="AJ232" i="1"/>
  <c r="AI232" i="1"/>
  <c r="AH232" i="1"/>
  <c r="AG232" i="1"/>
  <c r="AF232" i="1"/>
  <c r="AE232" i="1"/>
  <c r="AD232" i="1"/>
  <c r="AB232" i="1"/>
  <c r="AA232" i="1"/>
  <c r="Z232" i="1"/>
  <c r="Y232" i="1"/>
  <c r="X232" i="1"/>
  <c r="W232" i="1"/>
  <c r="U232" i="1"/>
  <c r="T232" i="1"/>
  <c r="S232" i="1"/>
  <c r="R232" i="1"/>
  <c r="Q232" i="1"/>
  <c r="P232" i="1"/>
  <c r="O232" i="1"/>
  <c r="N232" i="1"/>
  <c r="AK231" i="1"/>
  <c r="AJ231" i="1"/>
  <c r="AI231" i="1"/>
  <c r="AH231" i="1"/>
  <c r="AG231" i="1"/>
  <c r="AF231" i="1"/>
  <c r="AE231" i="1"/>
  <c r="AD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AK230" i="1"/>
  <c r="AJ230" i="1"/>
  <c r="AI230" i="1"/>
  <c r="AH230" i="1"/>
  <c r="AG230" i="1"/>
  <c r="AF230" i="1"/>
  <c r="AE230" i="1"/>
  <c r="AD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AK229" i="1"/>
  <c r="AJ229" i="1"/>
  <c r="AI229" i="1"/>
  <c r="AH229" i="1"/>
  <c r="AG229" i="1"/>
  <c r="AF229" i="1"/>
  <c r="AE229" i="1"/>
  <c r="AD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AK228" i="1"/>
  <c r="AJ228" i="1"/>
  <c r="AI228" i="1"/>
  <c r="AH228" i="1"/>
  <c r="AG228" i="1"/>
  <c r="AF228" i="1"/>
  <c r="AE228" i="1"/>
  <c r="AD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AK227" i="1"/>
  <c r="AJ227" i="1"/>
  <c r="AI227" i="1"/>
  <c r="AH227" i="1"/>
  <c r="AG227" i="1"/>
  <c r="AF227" i="1"/>
  <c r="AE227" i="1"/>
  <c r="AD227" i="1"/>
  <c r="AB227" i="1"/>
  <c r="AA227" i="1"/>
  <c r="Z227" i="1"/>
  <c r="Y227" i="1"/>
  <c r="X227" i="1"/>
  <c r="W227" i="1"/>
  <c r="U227" i="1"/>
  <c r="T227" i="1"/>
  <c r="S227" i="1"/>
  <c r="R227" i="1"/>
  <c r="Q227" i="1"/>
  <c r="P227" i="1"/>
  <c r="O227" i="1"/>
  <c r="N227" i="1"/>
  <c r="AK226" i="1"/>
  <c r="AJ226" i="1"/>
  <c r="AI226" i="1"/>
  <c r="AH226" i="1"/>
  <c r="AG226" i="1"/>
  <c r="AF226" i="1"/>
  <c r="AE226" i="1"/>
  <c r="AD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AK225" i="1"/>
  <c r="AJ225" i="1"/>
  <c r="AI225" i="1"/>
  <c r="AH225" i="1"/>
  <c r="AG225" i="1"/>
  <c r="AF225" i="1"/>
  <c r="AE225" i="1"/>
  <c r="AD225" i="1"/>
  <c r="AB225" i="1"/>
  <c r="AA225" i="1"/>
  <c r="Z225" i="1"/>
  <c r="Y225" i="1"/>
  <c r="X225" i="1"/>
  <c r="W225" i="1"/>
  <c r="U225" i="1"/>
  <c r="T225" i="1"/>
  <c r="S225" i="1"/>
  <c r="R225" i="1"/>
  <c r="Q225" i="1"/>
  <c r="P225" i="1"/>
  <c r="O225" i="1"/>
  <c r="N225" i="1"/>
  <c r="AK224" i="1"/>
  <c r="AJ224" i="1"/>
  <c r="AI224" i="1"/>
  <c r="AH224" i="1"/>
  <c r="AG224" i="1"/>
  <c r="AF224" i="1"/>
  <c r="AE224" i="1"/>
  <c r="AD224" i="1"/>
  <c r="AB224" i="1"/>
  <c r="AA224" i="1"/>
  <c r="Z224" i="1"/>
  <c r="Y224" i="1"/>
  <c r="X224" i="1"/>
  <c r="W224" i="1"/>
  <c r="U224" i="1"/>
  <c r="T224" i="1"/>
  <c r="S224" i="1"/>
  <c r="R224" i="1"/>
  <c r="Q224" i="1"/>
  <c r="P224" i="1"/>
  <c r="O224" i="1"/>
  <c r="N224" i="1"/>
  <c r="AK223" i="1"/>
  <c r="AJ223" i="1"/>
  <c r="AI223" i="1"/>
  <c r="AH223" i="1"/>
  <c r="AG223" i="1"/>
  <c r="AF223" i="1"/>
  <c r="AE223" i="1"/>
  <c r="AD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AK222" i="1"/>
  <c r="AJ222" i="1"/>
  <c r="AI222" i="1"/>
  <c r="AH222" i="1"/>
  <c r="AG222" i="1"/>
  <c r="AF222" i="1"/>
  <c r="AE222" i="1"/>
  <c r="AD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AK221" i="1"/>
  <c r="AJ221" i="1"/>
  <c r="AI221" i="1"/>
  <c r="AH221" i="1"/>
  <c r="AG221" i="1"/>
  <c r="AF221" i="1"/>
  <c r="AE221" i="1"/>
  <c r="AD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AK220" i="1"/>
  <c r="AJ220" i="1"/>
  <c r="AI220" i="1"/>
  <c r="AH220" i="1"/>
  <c r="AG220" i="1"/>
  <c r="AF220" i="1"/>
  <c r="AE220" i="1"/>
  <c r="AD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AK219" i="1"/>
  <c r="AJ219" i="1"/>
  <c r="AI219" i="1"/>
  <c r="AH219" i="1"/>
  <c r="AG219" i="1"/>
  <c r="AF219" i="1"/>
  <c r="AE219" i="1"/>
  <c r="AD219" i="1"/>
  <c r="AB219" i="1"/>
  <c r="AA219" i="1"/>
  <c r="Z219" i="1"/>
  <c r="Y219" i="1"/>
  <c r="X219" i="1"/>
  <c r="W219" i="1"/>
  <c r="U219" i="1"/>
  <c r="T219" i="1"/>
  <c r="S219" i="1"/>
  <c r="R219" i="1"/>
  <c r="Q219" i="1"/>
  <c r="P219" i="1"/>
  <c r="O219" i="1"/>
  <c r="N219" i="1"/>
  <c r="AK218" i="1"/>
  <c r="AJ218" i="1"/>
  <c r="AI218" i="1"/>
  <c r="AH218" i="1"/>
  <c r="AG218" i="1"/>
  <c r="AF218" i="1"/>
  <c r="AE218" i="1"/>
  <c r="AD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AK217" i="1"/>
  <c r="AJ217" i="1"/>
  <c r="AI217" i="1"/>
  <c r="AH217" i="1"/>
  <c r="AG217" i="1"/>
  <c r="AF217" i="1"/>
  <c r="AE217" i="1"/>
  <c r="AD217" i="1"/>
  <c r="AB217" i="1"/>
  <c r="AA217" i="1"/>
  <c r="Z217" i="1"/>
  <c r="Y217" i="1"/>
  <c r="X217" i="1"/>
  <c r="W217" i="1"/>
  <c r="U217" i="1"/>
  <c r="T217" i="1"/>
  <c r="S217" i="1"/>
  <c r="R217" i="1"/>
  <c r="Q217" i="1"/>
  <c r="P217" i="1"/>
  <c r="O217" i="1"/>
  <c r="N217" i="1"/>
  <c r="AK216" i="1"/>
  <c r="AJ216" i="1"/>
  <c r="AI216" i="1"/>
  <c r="AH216" i="1"/>
  <c r="AG216" i="1"/>
  <c r="AF216" i="1"/>
  <c r="AE216" i="1"/>
  <c r="AD216" i="1"/>
  <c r="AB216" i="1"/>
  <c r="AA216" i="1"/>
  <c r="Z216" i="1"/>
  <c r="Y216" i="1"/>
  <c r="X216" i="1"/>
  <c r="W216" i="1"/>
  <c r="U216" i="1"/>
  <c r="T216" i="1"/>
  <c r="S216" i="1"/>
  <c r="R216" i="1"/>
  <c r="Q216" i="1"/>
  <c r="P216" i="1"/>
  <c r="O216" i="1"/>
  <c r="N216" i="1"/>
  <c r="AK215" i="1"/>
  <c r="AJ215" i="1"/>
  <c r="AI215" i="1"/>
  <c r="AH215" i="1"/>
  <c r="AG215" i="1"/>
  <c r="AF215" i="1"/>
  <c r="AE215" i="1"/>
  <c r="AD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AK214" i="1"/>
  <c r="AJ214" i="1"/>
  <c r="AI214" i="1"/>
  <c r="AH214" i="1"/>
  <c r="AG214" i="1"/>
  <c r="AF214" i="1"/>
  <c r="AE214" i="1"/>
  <c r="AD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AK213" i="1"/>
  <c r="AJ213" i="1"/>
  <c r="AI213" i="1"/>
  <c r="AH213" i="1"/>
  <c r="AG213" i="1"/>
  <c r="AF213" i="1"/>
  <c r="AE213" i="1"/>
  <c r="AD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AK212" i="1"/>
  <c r="AJ212" i="1"/>
  <c r="AI212" i="1"/>
  <c r="AH212" i="1"/>
  <c r="AG212" i="1"/>
  <c r="AF212" i="1"/>
  <c r="AE212" i="1"/>
  <c r="AD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AK211" i="1"/>
  <c r="AJ211" i="1"/>
  <c r="AI211" i="1"/>
  <c r="AH211" i="1"/>
  <c r="AG211" i="1"/>
  <c r="AF211" i="1"/>
  <c r="AE211" i="1"/>
  <c r="AD211" i="1"/>
  <c r="AB211" i="1"/>
  <c r="AA211" i="1"/>
  <c r="Z211" i="1"/>
  <c r="Y211" i="1"/>
  <c r="X211" i="1"/>
  <c r="W211" i="1"/>
  <c r="U211" i="1"/>
  <c r="T211" i="1"/>
  <c r="S211" i="1"/>
  <c r="R211" i="1"/>
  <c r="Q211" i="1"/>
  <c r="P211" i="1"/>
  <c r="O211" i="1"/>
  <c r="N211" i="1"/>
  <c r="AK210" i="1"/>
  <c r="AJ210" i="1"/>
  <c r="AI210" i="1"/>
  <c r="AH210" i="1"/>
  <c r="AG210" i="1"/>
  <c r="AF210" i="1"/>
  <c r="AE210" i="1"/>
  <c r="AD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AK209" i="1"/>
  <c r="AJ209" i="1"/>
  <c r="AI209" i="1"/>
  <c r="AH209" i="1"/>
  <c r="AG209" i="1"/>
  <c r="AF209" i="1"/>
  <c r="AE209" i="1"/>
  <c r="AD209" i="1"/>
  <c r="AB209" i="1"/>
  <c r="AA209" i="1"/>
  <c r="Z209" i="1"/>
  <c r="Y209" i="1"/>
  <c r="X209" i="1"/>
  <c r="W209" i="1"/>
  <c r="U209" i="1"/>
  <c r="T209" i="1"/>
  <c r="S209" i="1"/>
  <c r="R209" i="1"/>
  <c r="Q209" i="1"/>
  <c r="P209" i="1"/>
  <c r="O209" i="1"/>
  <c r="N209" i="1"/>
  <c r="AK208" i="1"/>
  <c r="AJ208" i="1"/>
  <c r="AI208" i="1"/>
  <c r="AH208" i="1"/>
  <c r="AG208" i="1"/>
  <c r="AF208" i="1"/>
  <c r="AE208" i="1"/>
  <c r="AD208" i="1"/>
  <c r="AB208" i="1"/>
  <c r="AA208" i="1"/>
  <c r="Z208" i="1"/>
  <c r="Y208" i="1"/>
  <c r="X208" i="1"/>
  <c r="W208" i="1"/>
  <c r="U208" i="1"/>
  <c r="T208" i="1"/>
  <c r="S208" i="1"/>
  <c r="R208" i="1"/>
  <c r="Q208" i="1"/>
  <c r="P208" i="1"/>
  <c r="O208" i="1"/>
  <c r="N208" i="1"/>
  <c r="AK207" i="1"/>
  <c r="AJ207" i="1"/>
  <c r="AI207" i="1"/>
  <c r="AH207" i="1"/>
  <c r="AG207" i="1"/>
  <c r="AF207" i="1"/>
  <c r="AE207" i="1"/>
  <c r="AD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AK206" i="1"/>
  <c r="AJ206" i="1"/>
  <c r="AI206" i="1"/>
  <c r="AH206" i="1"/>
  <c r="AG206" i="1"/>
  <c r="AF206" i="1"/>
  <c r="AE206" i="1"/>
  <c r="AD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AK205" i="1"/>
  <c r="AJ205" i="1"/>
  <c r="AI205" i="1"/>
  <c r="AH205" i="1"/>
  <c r="AG205" i="1"/>
  <c r="AF205" i="1"/>
  <c r="AE205" i="1"/>
  <c r="AD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AK204" i="1"/>
  <c r="AJ204" i="1"/>
  <c r="AI204" i="1"/>
  <c r="AH204" i="1"/>
  <c r="AG204" i="1"/>
  <c r="AF204" i="1"/>
  <c r="AE204" i="1"/>
  <c r="AD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AK203" i="1"/>
  <c r="AJ203" i="1"/>
  <c r="AI203" i="1"/>
  <c r="AH203" i="1"/>
  <c r="AG203" i="1"/>
  <c r="AF203" i="1"/>
  <c r="AE203" i="1"/>
  <c r="AD203" i="1"/>
  <c r="AB203" i="1"/>
  <c r="AA203" i="1"/>
  <c r="Z203" i="1"/>
  <c r="Y203" i="1"/>
  <c r="X203" i="1"/>
  <c r="W203" i="1"/>
  <c r="U203" i="1"/>
  <c r="T203" i="1"/>
  <c r="S203" i="1"/>
  <c r="R203" i="1"/>
  <c r="Q203" i="1"/>
  <c r="P203" i="1"/>
  <c r="O203" i="1"/>
  <c r="N203" i="1"/>
  <c r="AK202" i="1"/>
  <c r="AJ202" i="1"/>
  <c r="AI202" i="1"/>
  <c r="AH202" i="1"/>
  <c r="AG202" i="1"/>
  <c r="AF202" i="1"/>
  <c r="AE202" i="1"/>
  <c r="AD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AK201" i="1"/>
  <c r="AJ201" i="1"/>
  <c r="AI201" i="1"/>
  <c r="AH201" i="1"/>
  <c r="AG201" i="1"/>
  <c r="AF201" i="1"/>
  <c r="AE201" i="1"/>
  <c r="AD201" i="1"/>
  <c r="AB201" i="1"/>
  <c r="AA201" i="1"/>
  <c r="Z201" i="1"/>
  <c r="Y201" i="1"/>
  <c r="X201" i="1"/>
  <c r="W201" i="1"/>
  <c r="U201" i="1"/>
  <c r="T201" i="1"/>
  <c r="S201" i="1"/>
  <c r="R201" i="1"/>
  <c r="Q201" i="1"/>
  <c r="P201" i="1"/>
  <c r="O201" i="1"/>
  <c r="N201" i="1"/>
  <c r="AK200" i="1"/>
  <c r="AJ200" i="1"/>
  <c r="AI200" i="1"/>
  <c r="AH200" i="1"/>
  <c r="AG200" i="1"/>
  <c r="AF200" i="1"/>
  <c r="AE200" i="1"/>
  <c r="AD200" i="1"/>
  <c r="AB200" i="1"/>
  <c r="AA200" i="1"/>
  <c r="Z200" i="1"/>
  <c r="Y200" i="1"/>
  <c r="X200" i="1"/>
  <c r="W200" i="1"/>
  <c r="U200" i="1"/>
  <c r="T200" i="1"/>
  <c r="S200" i="1"/>
  <c r="R200" i="1"/>
  <c r="Q200" i="1"/>
  <c r="P200" i="1"/>
  <c r="O200" i="1"/>
  <c r="N200" i="1"/>
  <c r="AK199" i="1"/>
  <c r="AJ199" i="1"/>
  <c r="AI199" i="1"/>
  <c r="AH199" i="1"/>
  <c r="AG199" i="1"/>
  <c r="AF199" i="1"/>
  <c r="AE199" i="1"/>
  <c r="AD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AK198" i="1"/>
  <c r="AJ198" i="1"/>
  <c r="AI198" i="1"/>
  <c r="AH198" i="1"/>
  <c r="AG198" i="1"/>
  <c r="AF198" i="1"/>
  <c r="AE198" i="1"/>
  <c r="AD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AK197" i="1"/>
  <c r="AJ197" i="1"/>
  <c r="AI197" i="1"/>
  <c r="AH197" i="1"/>
  <c r="AG197" i="1"/>
  <c r="AF197" i="1"/>
  <c r="AE197" i="1"/>
  <c r="AD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AK196" i="1"/>
  <c r="AJ196" i="1"/>
  <c r="AI196" i="1"/>
  <c r="AH196" i="1"/>
  <c r="AG196" i="1"/>
  <c r="AF196" i="1"/>
  <c r="AE196" i="1"/>
  <c r="AD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AK195" i="1"/>
  <c r="AJ195" i="1"/>
  <c r="AI195" i="1"/>
  <c r="AH195" i="1"/>
  <c r="AG195" i="1"/>
  <c r="AF195" i="1"/>
  <c r="AE195" i="1"/>
  <c r="AD195" i="1"/>
  <c r="AB195" i="1"/>
  <c r="AA195" i="1"/>
  <c r="Z195" i="1"/>
  <c r="Y195" i="1"/>
  <c r="X195" i="1"/>
  <c r="W195" i="1"/>
  <c r="U195" i="1"/>
  <c r="T195" i="1"/>
  <c r="S195" i="1"/>
  <c r="R195" i="1"/>
  <c r="Q195" i="1"/>
  <c r="P195" i="1"/>
  <c r="O195" i="1"/>
  <c r="N195" i="1"/>
  <c r="AK194" i="1"/>
  <c r="AJ194" i="1"/>
  <c r="AI194" i="1"/>
  <c r="AH194" i="1"/>
  <c r="AG194" i="1"/>
  <c r="AF194" i="1"/>
  <c r="AE194" i="1"/>
  <c r="AD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AK193" i="1"/>
  <c r="AJ193" i="1"/>
  <c r="AI193" i="1"/>
  <c r="AH193" i="1"/>
  <c r="AG193" i="1"/>
  <c r="AF193" i="1"/>
  <c r="AE193" i="1"/>
  <c r="AD193" i="1"/>
  <c r="AB193" i="1"/>
  <c r="AA193" i="1"/>
  <c r="Z193" i="1"/>
  <c r="Y193" i="1"/>
  <c r="X193" i="1"/>
  <c r="W193" i="1"/>
  <c r="U193" i="1"/>
  <c r="T193" i="1"/>
  <c r="S193" i="1"/>
  <c r="R193" i="1"/>
  <c r="Q193" i="1"/>
  <c r="P193" i="1"/>
  <c r="O193" i="1"/>
  <c r="N193" i="1"/>
  <c r="AK192" i="1"/>
  <c r="AJ192" i="1"/>
  <c r="AI192" i="1"/>
  <c r="AH192" i="1"/>
  <c r="AG192" i="1"/>
  <c r="AF192" i="1"/>
  <c r="AE192" i="1"/>
  <c r="AD192" i="1"/>
  <c r="AB192" i="1"/>
  <c r="AA192" i="1"/>
  <c r="Z192" i="1"/>
  <c r="Y192" i="1"/>
  <c r="X192" i="1"/>
  <c r="W192" i="1"/>
  <c r="U192" i="1"/>
  <c r="T192" i="1"/>
  <c r="S192" i="1"/>
  <c r="R192" i="1"/>
  <c r="Q192" i="1"/>
  <c r="P192" i="1"/>
  <c r="O192" i="1"/>
  <c r="N192" i="1"/>
  <c r="AK191" i="1"/>
  <c r="AJ191" i="1"/>
  <c r="AI191" i="1"/>
  <c r="AH191" i="1"/>
  <c r="AG191" i="1"/>
  <c r="AF191" i="1"/>
  <c r="AE191" i="1"/>
  <c r="AD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AK190" i="1"/>
  <c r="AJ190" i="1"/>
  <c r="AI190" i="1"/>
  <c r="AH190" i="1"/>
  <c r="AG190" i="1"/>
  <c r="AF190" i="1"/>
  <c r="AE190" i="1"/>
  <c r="AD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AK189" i="1"/>
  <c r="AJ189" i="1"/>
  <c r="AI189" i="1"/>
  <c r="AH189" i="1"/>
  <c r="AG189" i="1"/>
  <c r="AF189" i="1"/>
  <c r="AE189" i="1"/>
  <c r="AD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AK188" i="1"/>
  <c r="AJ188" i="1"/>
  <c r="AI188" i="1"/>
  <c r="AH188" i="1"/>
  <c r="AG188" i="1"/>
  <c r="AF188" i="1"/>
  <c r="AE188" i="1"/>
  <c r="AD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AK187" i="1"/>
  <c r="AJ187" i="1"/>
  <c r="AI187" i="1"/>
  <c r="AH187" i="1"/>
  <c r="AG187" i="1"/>
  <c r="AF187" i="1"/>
  <c r="AE187" i="1"/>
  <c r="AD187" i="1"/>
  <c r="AB187" i="1"/>
  <c r="AA187" i="1"/>
  <c r="Z187" i="1"/>
  <c r="Y187" i="1"/>
  <c r="X187" i="1"/>
  <c r="W187" i="1"/>
  <c r="U187" i="1"/>
  <c r="T187" i="1"/>
  <c r="S187" i="1"/>
  <c r="R187" i="1"/>
  <c r="Q187" i="1"/>
  <c r="P187" i="1"/>
  <c r="O187" i="1"/>
  <c r="N187" i="1"/>
  <c r="AK186" i="1"/>
  <c r="AJ186" i="1"/>
  <c r="AI186" i="1"/>
  <c r="AH186" i="1"/>
  <c r="AG186" i="1"/>
  <c r="AF186" i="1"/>
  <c r="AE186" i="1"/>
  <c r="AD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AK185" i="1"/>
  <c r="AJ185" i="1"/>
  <c r="AI185" i="1"/>
  <c r="AH185" i="1"/>
  <c r="AG185" i="1"/>
  <c r="AF185" i="1"/>
  <c r="AE185" i="1"/>
  <c r="AD185" i="1"/>
  <c r="AB185" i="1"/>
  <c r="AA185" i="1"/>
  <c r="Z185" i="1"/>
  <c r="Y185" i="1"/>
  <c r="X185" i="1"/>
  <c r="W185" i="1"/>
  <c r="U185" i="1"/>
  <c r="T185" i="1"/>
  <c r="S185" i="1"/>
  <c r="R185" i="1"/>
  <c r="Q185" i="1"/>
  <c r="P185" i="1"/>
  <c r="O185" i="1"/>
  <c r="N185" i="1"/>
  <c r="AK184" i="1"/>
  <c r="AJ184" i="1"/>
  <c r="AI184" i="1"/>
  <c r="AH184" i="1"/>
  <c r="AG184" i="1"/>
  <c r="AF184" i="1"/>
  <c r="AE184" i="1"/>
  <c r="AD184" i="1"/>
  <c r="AB184" i="1"/>
  <c r="AA184" i="1"/>
  <c r="Z184" i="1"/>
  <c r="Y184" i="1"/>
  <c r="X184" i="1"/>
  <c r="W184" i="1"/>
  <c r="U184" i="1"/>
  <c r="T184" i="1"/>
  <c r="S184" i="1"/>
  <c r="R184" i="1"/>
  <c r="Q184" i="1"/>
  <c r="P184" i="1"/>
  <c r="O184" i="1"/>
  <c r="N184" i="1"/>
  <c r="AK183" i="1"/>
  <c r="AJ183" i="1"/>
  <c r="AI183" i="1"/>
  <c r="AH183" i="1"/>
  <c r="AG183" i="1"/>
  <c r="AF183" i="1"/>
  <c r="AE183" i="1"/>
  <c r="AD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AK182" i="1"/>
  <c r="AJ182" i="1"/>
  <c r="AI182" i="1"/>
  <c r="AH182" i="1"/>
  <c r="AG182" i="1"/>
  <c r="AF182" i="1"/>
  <c r="AE182" i="1"/>
  <c r="AD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AK181" i="1"/>
  <c r="AJ181" i="1"/>
  <c r="AI181" i="1"/>
  <c r="AH181" i="1"/>
  <c r="AG181" i="1"/>
  <c r="AF181" i="1"/>
  <c r="AE181" i="1"/>
  <c r="AD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AK180" i="1"/>
  <c r="AJ180" i="1"/>
  <c r="AI180" i="1"/>
  <c r="AH180" i="1"/>
  <c r="AG180" i="1"/>
  <c r="AF180" i="1"/>
  <c r="AE180" i="1"/>
  <c r="AD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AK179" i="1"/>
  <c r="AJ179" i="1"/>
  <c r="AI179" i="1"/>
  <c r="AH179" i="1"/>
  <c r="AG179" i="1"/>
  <c r="AF179" i="1"/>
  <c r="AE179" i="1"/>
  <c r="AD179" i="1"/>
  <c r="AB179" i="1"/>
  <c r="AA179" i="1"/>
  <c r="Z179" i="1"/>
  <c r="Y179" i="1"/>
  <c r="X179" i="1"/>
  <c r="W179" i="1"/>
  <c r="U179" i="1"/>
  <c r="T179" i="1"/>
  <c r="S179" i="1"/>
  <c r="R179" i="1"/>
  <c r="Q179" i="1"/>
  <c r="P179" i="1"/>
  <c r="O179" i="1"/>
  <c r="N179" i="1"/>
  <c r="AK178" i="1"/>
  <c r="AJ178" i="1"/>
  <c r="AI178" i="1"/>
  <c r="AH178" i="1"/>
  <c r="AG178" i="1"/>
  <c r="AF178" i="1"/>
  <c r="AE178" i="1"/>
  <c r="AD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AK177" i="1"/>
  <c r="AJ177" i="1"/>
  <c r="AI177" i="1"/>
  <c r="AH177" i="1"/>
  <c r="AG177" i="1"/>
  <c r="AF177" i="1"/>
  <c r="AE177" i="1"/>
  <c r="AD177" i="1"/>
  <c r="AB177" i="1"/>
  <c r="AA177" i="1"/>
  <c r="Z177" i="1"/>
  <c r="Y177" i="1"/>
  <c r="X177" i="1"/>
  <c r="W177" i="1"/>
  <c r="U177" i="1"/>
  <c r="T177" i="1"/>
  <c r="S177" i="1"/>
  <c r="R177" i="1"/>
  <c r="Q177" i="1"/>
  <c r="P177" i="1"/>
  <c r="O177" i="1"/>
  <c r="N177" i="1"/>
  <c r="AK176" i="1"/>
  <c r="AJ176" i="1"/>
  <c r="AI176" i="1"/>
  <c r="AH176" i="1"/>
  <c r="AG176" i="1"/>
  <c r="AF176" i="1"/>
  <c r="AE176" i="1"/>
  <c r="AD176" i="1"/>
  <c r="AB176" i="1"/>
  <c r="AA176" i="1"/>
  <c r="Z176" i="1"/>
  <c r="Y176" i="1"/>
  <c r="X176" i="1"/>
  <c r="W176" i="1"/>
  <c r="U176" i="1"/>
  <c r="T176" i="1"/>
  <c r="S176" i="1"/>
  <c r="R176" i="1"/>
  <c r="Q176" i="1"/>
  <c r="P176" i="1"/>
  <c r="O176" i="1"/>
  <c r="N176" i="1"/>
  <c r="AK175" i="1"/>
  <c r="AJ175" i="1"/>
  <c r="AI175" i="1"/>
  <c r="AH175" i="1"/>
  <c r="AG175" i="1"/>
  <c r="AF175" i="1"/>
  <c r="AE175" i="1"/>
  <c r="AD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AK174" i="1"/>
  <c r="AJ174" i="1"/>
  <c r="AI174" i="1"/>
  <c r="AH174" i="1"/>
  <c r="AG174" i="1"/>
  <c r="AF174" i="1"/>
  <c r="AE174" i="1"/>
  <c r="AD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AK173" i="1"/>
  <c r="AJ173" i="1"/>
  <c r="AI173" i="1"/>
  <c r="AH173" i="1"/>
  <c r="AG173" i="1"/>
  <c r="AF173" i="1"/>
  <c r="AE173" i="1"/>
  <c r="AD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AK172" i="1"/>
  <c r="AJ172" i="1"/>
  <c r="AI172" i="1"/>
  <c r="AH172" i="1"/>
  <c r="AG172" i="1"/>
  <c r="AF172" i="1"/>
  <c r="AE172" i="1"/>
  <c r="AD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AK171" i="1"/>
  <c r="AJ171" i="1"/>
  <c r="AI171" i="1"/>
  <c r="AH171" i="1"/>
  <c r="AG171" i="1"/>
  <c r="AF171" i="1"/>
  <c r="AE171" i="1"/>
  <c r="AD171" i="1"/>
  <c r="AB171" i="1"/>
  <c r="AA171" i="1"/>
  <c r="Z171" i="1"/>
  <c r="Y171" i="1"/>
  <c r="X171" i="1"/>
  <c r="W171" i="1"/>
  <c r="U171" i="1"/>
  <c r="T171" i="1"/>
  <c r="S171" i="1"/>
  <c r="R171" i="1"/>
  <c r="Q171" i="1"/>
  <c r="P171" i="1"/>
  <c r="O171" i="1"/>
  <c r="N171" i="1"/>
  <c r="AK170" i="1"/>
  <c r="AJ170" i="1"/>
  <c r="AI170" i="1"/>
  <c r="AH170" i="1"/>
  <c r="AG170" i="1"/>
  <c r="AF170" i="1"/>
  <c r="AE170" i="1"/>
  <c r="AD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AK169" i="1"/>
  <c r="AJ169" i="1"/>
  <c r="AI169" i="1"/>
  <c r="AH169" i="1"/>
  <c r="AG169" i="1"/>
  <c r="AF169" i="1"/>
  <c r="AE169" i="1"/>
  <c r="AD169" i="1"/>
  <c r="AB169" i="1"/>
  <c r="AA169" i="1"/>
  <c r="Z169" i="1"/>
  <c r="Y169" i="1"/>
  <c r="X169" i="1"/>
  <c r="W169" i="1"/>
  <c r="U169" i="1"/>
  <c r="T169" i="1"/>
  <c r="S169" i="1"/>
  <c r="R169" i="1"/>
  <c r="Q169" i="1"/>
  <c r="P169" i="1"/>
  <c r="O169" i="1"/>
  <c r="N169" i="1"/>
  <c r="AK168" i="1"/>
  <c r="AJ168" i="1"/>
  <c r="AI168" i="1"/>
  <c r="AH168" i="1"/>
  <c r="AG168" i="1"/>
  <c r="AF168" i="1"/>
  <c r="AE168" i="1"/>
  <c r="AD168" i="1"/>
  <c r="AB168" i="1"/>
  <c r="AA168" i="1"/>
  <c r="Z168" i="1"/>
  <c r="Y168" i="1"/>
  <c r="X168" i="1"/>
  <c r="W168" i="1"/>
  <c r="U168" i="1"/>
  <c r="T168" i="1"/>
  <c r="S168" i="1"/>
  <c r="R168" i="1"/>
  <c r="Q168" i="1"/>
  <c r="P168" i="1"/>
  <c r="O168" i="1"/>
  <c r="N168" i="1"/>
  <c r="AK167" i="1"/>
  <c r="AJ167" i="1"/>
  <c r="AI167" i="1"/>
  <c r="AH167" i="1"/>
  <c r="AG167" i="1"/>
  <c r="AF167" i="1"/>
  <c r="AE167" i="1"/>
  <c r="AD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AK166" i="1"/>
  <c r="AJ166" i="1"/>
  <c r="AI166" i="1"/>
  <c r="AH166" i="1"/>
  <c r="AG166" i="1"/>
  <c r="AF166" i="1"/>
  <c r="AE166" i="1"/>
  <c r="AD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AK165" i="1"/>
  <c r="AJ165" i="1"/>
  <c r="AI165" i="1"/>
  <c r="AH165" i="1"/>
  <c r="AG165" i="1"/>
  <c r="AF165" i="1"/>
  <c r="AE165" i="1"/>
  <c r="AD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AK164" i="1"/>
  <c r="AJ164" i="1"/>
  <c r="AI164" i="1"/>
  <c r="AH164" i="1"/>
  <c r="AG164" i="1"/>
  <c r="AF164" i="1"/>
  <c r="AE164" i="1"/>
  <c r="AD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AK163" i="1"/>
  <c r="AJ163" i="1"/>
  <c r="AI163" i="1"/>
  <c r="AH163" i="1"/>
  <c r="AG163" i="1"/>
  <c r="AF163" i="1"/>
  <c r="AE163" i="1"/>
  <c r="AD163" i="1"/>
  <c r="AB163" i="1"/>
  <c r="AA163" i="1"/>
  <c r="Z163" i="1"/>
  <c r="Y163" i="1"/>
  <c r="X163" i="1"/>
  <c r="W163" i="1"/>
  <c r="U163" i="1"/>
  <c r="T163" i="1"/>
  <c r="S163" i="1"/>
  <c r="R163" i="1"/>
  <c r="Q163" i="1"/>
  <c r="P163" i="1"/>
  <c r="O163" i="1"/>
  <c r="N163" i="1"/>
  <c r="AK162" i="1"/>
  <c r="AJ162" i="1"/>
  <c r="AI162" i="1"/>
  <c r="AH162" i="1"/>
  <c r="AG162" i="1"/>
  <c r="AF162" i="1"/>
  <c r="AE162" i="1"/>
  <c r="AD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AK161" i="1"/>
  <c r="AJ161" i="1"/>
  <c r="AI161" i="1"/>
  <c r="AH161" i="1"/>
  <c r="AG161" i="1"/>
  <c r="AF161" i="1"/>
  <c r="AE161" i="1"/>
  <c r="AD161" i="1"/>
  <c r="AB161" i="1"/>
  <c r="AA161" i="1"/>
  <c r="Z161" i="1"/>
  <c r="Y161" i="1"/>
  <c r="X161" i="1"/>
  <c r="W161" i="1"/>
  <c r="U161" i="1"/>
  <c r="T161" i="1"/>
  <c r="S161" i="1"/>
  <c r="R161" i="1"/>
  <c r="Q161" i="1"/>
  <c r="P161" i="1"/>
  <c r="O161" i="1"/>
  <c r="N161" i="1"/>
  <c r="AK281" i="1" l="1"/>
  <c r="AL281" i="1" s="1"/>
  <c r="AK276" i="1"/>
  <c r="AK277" i="1"/>
  <c r="AL277" i="1" s="1"/>
  <c r="AK255" i="1"/>
  <c r="AL255" i="1" s="1"/>
  <c r="AK328" i="1"/>
  <c r="AL328" i="1" s="1"/>
  <c r="AK280" i="1"/>
  <c r="AL280" i="1" s="1"/>
  <c r="AK333" i="1"/>
  <c r="AL333" i="1" s="1"/>
  <c r="AK284" i="1"/>
  <c r="AL284" i="1" s="1"/>
  <c r="AL200" i="1"/>
  <c r="AL161" i="1"/>
  <c r="AL169" i="1"/>
  <c r="AL177" i="1"/>
  <c r="AL185" i="1"/>
  <c r="AL193" i="1"/>
  <c r="AL168" i="1"/>
  <c r="AL176" i="1"/>
  <c r="AL184" i="1"/>
  <c r="AL192" i="1"/>
  <c r="AK278" i="1"/>
  <c r="AL278" i="1" s="1"/>
  <c r="AK279" i="1"/>
  <c r="AL279" i="1" s="1"/>
  <c r="AL167" i="1"/>
  <c r="AL175" i="1"/>
  <c r="AL183" i="1"/>
  <c r="AL191" i="1"/>
  <c r="AL199" i="1"/>
  <c r="AK296" i="1"/>
  <c r="AK332" i="1"/>
  <c r="AL332" i="1" s="1"/>
  <c r="AK256" i="1"/>
  <c r="AL256" i="1" s="1"/>
  <c r="AK282" i="1"/>
  <c r="AL282" i="1" s="1"/>
  <c r="AK331" i="1"/>
  <c r="AL331" i="1" s="1"/>
  <c r="AL174" i="1"/>
  <c r="AL190" i="1"/>
  <c r="AL197" i="1"/>
  <c r="AL164" i="1"/>
  <c r="AL172" i="1"/>
  <c r="AL180" i="1"/>
  <c r="AL188" i="1"/>
  <c r="AL196" i="1"/>
  <c r="AL166" i="1"/>
  <c r="AL182" i="1"/>
  <c r="AL198" i="1"/>
  <c r="AL181" i="1"/>
  <c r="AL189" i="1"/>
  <c r="AL163" i="1"/>
  <c r="AL171" i="1"/>
  <c r="AL179" i="1"/>
  <c r="AL187" i="1"/>
  <c r="AL195" i="1"/>
  <c r="AL165" i="1"/>
  <c r="AL173" i="1"/>
  <c r="AL162" i="1"/>
  <c r="AL170" i="1"/>
  <c r="AL178" i="1"/>
  <c r="AL186" i="1"/>
  <c r="AL194" i="1"/>
  <c r="AL207" i="1"/>
  <c r="AL215" i="1"/>
  <c r="AL286" i="1"/>
  <c r="AL292" i="1"/>
  <c r="AL322" i="1"/>
  <c r="AL338" i="1"/>
  <c r="AL206" i="1"/>
  <c r="AL230" i="1"/>
  <c r="AL254" i="1"/>
  <c r="AL285" i="1"/>
  <c r="AL305" i="1"/>
  <c r="AL313" i="1"/>
  <c r="AL345" i="1"/>
  <c r="AL213" i="1"/>
  <c r="AL304" i="1"/>
  <c r="AL352" i="1"/>
  <c r="AL228" i="1"/>
  <c r="AL236" i="1"/>
  <c r="AL244" i="1"/>
  <c r="AL252" i="1"/>
  <c r="AL260" i="1"/>
  <c r="AL268" i="1"/>
  <c r="AL203" i="1"/>
  <c r="AL211" i="1"/>
  <c r="AL219" i="1"/>
  <c r="AL227" i="1"/>
  <c r="AL235" i="1"/>
  <c r="AL243" i="1"/>
  <c r="AL251" i="1"/>
  <c r="AL259" i="1"/>
  <c r="AL267" i="1"/>
  <c r="AL216" i="1"/>
  <c r="AL224" i="1"/>
  <c r="AL248" i="1"/>
  <c r="AL223" i="1"/>
  <c r="AL231" i="1"/>
  <c r="AL247" i="1"/>
  <c r="AL263" i="1"/>
  <c r="AL271" i="1"/>
  <c r="AL298" i="1"/>
  <c r="AL314" i="1"/>
  <c r="AL346" i="1"/>
  <c r="AL238" i="1"/>
  <c r="AL246" i="1"/>
  <c r="AL270" i="1"/>
  <c r="AL297" i="1"/>
  <c r="AL321" i="1"/>
  <c r="AL353" i="1"/>
  <c r="AL229" i="1"/>
  <c r="AL245" i="1"/>
  <c r="AL261" i="1"/>
  <c r="AL276" i="1"/>
  <c r="AL312" i="1"/>
  <c r="AL336" i="1"/>
  <c r="AL344" i="1"/>
  <c r="AL212" i="1"/>
  <c r="AL220" i="1"/>
  <c r="AL218" i="1"/>
  <c r="AL226" i="1"/>
  <c r="AL234" i="1"/>
  <c r="AL242" i="1"/>
  <c r="AL250" i="1"/>
  <c r="AL258" i="1"/>
  <c r="AL266" i="1"/>
  <c r="AL274" i="1"/>
  <c r="AL288" i="1"/>
  <c r="AL295" i="1"/>
  <c r="AL301" i="1"/>
  <c r="AL309" i="1"/>
  <c r="AL317" i="1"/>
  <c r="AL325" i="1"/>
  <c r="AL341" i="1"/>
  <c r="AL349" i="1"/>
  <c r="AL208" i="1"/>
  <c r="AL232" i="1"/>
  <c r="AL240" i="1"/>
  <c r="AL264" i="1"/>
  <c r="AL272" i="1"/>
  <c r="AL239" i="1"/>
  <c r="AL306" i="1"/>
  <c r="AL330" i="1"/>
  <c r="AL354" i="1"/>
  <c r="AL214" i="1"/>
  <c r="AL222" i="1"/>
  <c r="AL262" i="1"/>
  <c r="AL329" i="1"/>
  <c r="AL337" i="1"/>
  <c r="AL205" i="1"/>
  <c r="AL221" i="1"/>
  <c r="AL237" i="1"/>
  <c r="AL253" i="1"/>
  <c r="AL269" i="1"/>
  <c r="AL291" i="1"/>
  <c r="AL320" i="1"/>
  <c r="AL204" i="1"/>
  <c r="AL202" i="1"/>
  <c r="AL210" i="1"/>
  <c r="AL201" i="1"/>
  <c r="AL209" i="1"/>
  <c r="AL217" i="1"/>
  <c r="AL225" i="1"/>
  <c r="AL233" i="1"/>
  <c r="AL241" i="1"/>
  <c r="AL249" i="1"/>
  <c r="AL257" i="1"/>
  <c r="AL265" i="1"/>
  <c r="AL273" i="1"/>
  <c r="AL287" i="1"/>
  <c r="AL293" i="1"/>
  <c r="AL299" i="1"/>
  <c r="AL307" i="1"/>
  <c r="AL315" i="1"/>
  <c r="AL323" i="1"/>
  <c r="AL339" i="1"/>
  <c r="AL347" i="1"/>
  <c r="AL283" i="1"/>
  <c r="AL290" i="1"/>
  <c r="AL303" i="1"/>
  <c r="AL311" i="1"/>
  <c r="AL319" i="1"/>
  <c r="AL327" i="1"/>
  <c r="AL335" i="1"/>
  <c r="AL343" i="1"/>
  <c r="AL351" i="1"/>
  <c r="AL275" i="1"/>
  <c r="AL289" i="1"/>
  <c r="AL296" i="1"/>
  <c r="AL302" i="1"/>
  <c r="AL310" i="1"/>
  <c r="AL318" i="1"/>
  <c r="AL326" i="1"/>
  <c r="AL334" i="1"/>
  <c r="AL342" i="1"/>
  <c r="AL350" i="1"/>
  <c r="AL294" i="1"/>
  <c r="AL300" i="1"/>
  <c r="AL308" i="1"/>
  <c r="AL316" i="1"/>
  <c r="AL324" i="1"/>
  <c r="AL340" i="1"/>
  <c r="AL348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AJ160" i="1"/>
  <c r="AI160" i="1"/>
  <c r="AH160" i="1"/>
  <c r="AG160" i="1"/>
  <c r="AF160" i="1"/>
  <c r="AE160" i="1"/>
  <c r="AD160" i="1"/>
  <c r="AB160" i="1"/>
  <c r="AA160" i="1"/>
  <c r="Z160" i="1"/>
  <c r="Y160" i="1"/>
  <c r="W160" i="1"/>
  <c r="V160" i="1"/>
  <c r="U160" i="1"/>
  <c r="T160" i="1"/>
  <c r="S160" i="1"/>
  <c r="R160" i="1"/>
  <c r="Q160" i="1"/>
  <c r="P160" i="1"/>
  <c r="O160" i="1"/>
  <c r="N160" i="1"/>
  <c r="AJ159" i="1"/>
  <c r="AI159" i="1"/>
  <c r="AH159" i="1"/>
  <c r="AG159" i="1"/>
  <c r="AF159" i="1"/>
  <c r="AE159" i="1"/>
  <c r="AD159" i="1"/>
  <c r="AB159" i="1"/>
  <c r="AA159" i="1"/>
  <c r="Z159" i="1"/>
  <c r="Y159" i="1"/>
  <c r="W159" i="1"/>
  <c r="V159" i="1"/>
  <c r="U159" i="1"/>
  <c r="T159" i="1"/>
  <c r="S159" i="1"/>
  <c r="R159" i="1"/>
  <c r="Q159" i="1"/>
  <c r="P159" i="1"/>
  <c r="O159" i="1"/>
  <c r="N159" i="1"/>
  <c r="AK158" i="1"/>
  <c r="AJ158" i="1"/>
  <c r="AI158" i="1"/>
  <c r="AH158" i="1"/>
  <c r="AG158" i="1"/>
  <c r="AF158" i="1"/>
  <c r="AE158" i="1"/>
  <c r="AD158" i="1"/>
  <c r="AB158" i="1"/>
  <c r="AA158" i="1"/>
  <c r="Z158" i="1"/>
  <c r="Y158" i="1"/>
  <c r="W158" i="1"/>
  <c r="V158" i="1"/>
  <c r="U158" i="1"/>
  <c r="T158" i="1"/>
  <c r="S158" i="1"/>
  <c r="R158" i="1"/>
  <c r="Q158" i="1"/>
  <c r="P158" i="1"/>
  <c r="O158" i="1"/>
  <c r="N158" i="1"/>
  <c r="AJ157" i="1"/>
  <c r="AI157" i="1"/>
  <c r="AH157" i="1"/>
  <c r="AG157" i="1"/>
  <c r="AF157" i="1"/>
  <c r="AE157" i="1"/>
  <c r="AD157" i="1"/>
  <c r="AB157" i="1"/>
  <c r="AA157" i="1"/>
  <c r="Z157" i="1"/>
  <c r="Y157" i="1"/>
  <c r="W157" i="1"/>
  <c r="V157" i="1"/>
  <c r="U157" i="1"/>
  <c r="T157" i="1"/>
  <c r="S157" i="1"/>
  <c r="R157" i="1"/>
  <c r="Q157" i="1"/>
  <c r="P157" i="1"/>
  <c r="O157" i="1"/>
  <c r="N157" i="1"/>
  <c r="AJ156" i="1"/>
  <c r="AI156" i="1"/>
  <c r="AH156" i="1"/>
  <c r="AG156" i="1"/>
  <c r="AF156" i="1"/>
  <c r="AE156" i="1"/>
  <c r="AD156" i="1"/>
  <c r="AB156" i="1"/>
  <c r="AA156" i="1"/>
  <c r="Z156" i="1"/>
  <c r="Y156" i="1"/>
  <c r="W156" i="1"/>
  <c r="V156" i="1"/>
  <c r="U156" i="1"/>
  <c r="T156" i="1"/>
  <c r="S156" i="1"/>
  <c r="R156" i="1"/>
  <c r="Q156" i="1"/>
  <c r="P156" i="1"/>
  <c r="O156" i="1"/>
  <c r="N156" i="1"/>
  <c r="AJ155" i="1"/>
  <c r="AI155" i="1"/>
  <c r="AH155" i="1"/>
  <c r="AG155" i="1"/>
  <c r="AF155" i="1"/>
  <c r="AE155" i="1"/>
  <c r="AD155" i="1"/>
  <c r="AB155" i="1"/>
  <c r="AA155" i="1"/>
  <c r="Z155" i="1"/>
  <c r="Y155" i="1"/>
  <c r="W155" i="1"/>
  <c r="V155" i="1"/>
  <c r="U155" i="1"/>
  <c r="T155" i="1"/>
  <c r="S155" i="1"/>
  <c r="R155" i="1"/>
  <c r="Q155" i="1"/>
  <c r="P155" i="1"/>
  <c r="O155" i="1"/>
  <c r="N155" i="1"/>
  <c r="AJ154" i="1"/>
  <c r="AI154" i="1"/>
  <c r="AH154" i="1"/>
  <c r="AG154" i="1"/>
  <c r="AF154" i="1"/>
  <c r="AE154" i="1"/>
  <c r="AD154" i="1"/>
  <c r="AB154" i="1"/>
  <c r="AA154" i="1"/>
  <c r="Z154" i="1"/>
  <c r="Y154" i="1"/>
  <c r="W154" i="1"/>
  <c r="V154" i="1"/>
  <c r="U154" i="1"/>
  <c r="T154" i="1"/>
  <c r="S154" i="1"/>
  <c r="R154" i="1"/>
  <c r="Q154" i="1"/>
  <c r="P154" i="1"/>
  <c r="O154" i="1"/>
  <c r="N154" i="1"/>
  <c r="AJ153" i="1"/>
  <c r="AI153" i="1"/>
  <c r="AH153" i="1"/>
  <c r="AG153" i="1"/>
  <c r="AF153" i="1"/>
  <c r="AE153" i="1"/>
  <c r="AD153" i="1"/>
  <c r="AB153" i="1"/>
  <c r="AA153" i="1"/>
  <c r="Z153" i="1"/>
  <c r="Y153" i="1"/>
  <c r="W153" i="1"/>
  <c r="V153" i="1"/>
  <c r="U153" i="1"/>
  <c r="T153" i="1"/>
  <c r="S153" i="1"/>
  <c r="R153" i="1"/>
  <c r="Q153" i="1"/>
  <c r="P153" i="1"/>
  <c r="O153" i="1"/>
  <c r="N153" i="1"/>
  <c r="AK152" i="1"/>
  <c r="AJ152" i="1"/>
  <c r="AI152" i="1"/>
  <c r="AH152" i="1"/>
  <c r="AG152" i="1"/>
  <c r="AF152" i="1"/>
  <c r="AE152" i="1"/>
  <c r="AD152" i="1"/>
  <c r="AB152" i="1"/>
  <c r="AA152" i="1"/>
  <c r="Z152" i="1"/>
  <c r="Y152" i="1"/>
  <c r="W152" i="1"/>
  <c r="V152" i="1"/>
  <c r="U152" i="1"/>
  <c r="T152" i="1"/>
  <c r="S152" i="1"/>
  <c r="R152" i="1"/>
  <c r="Q152" i="1"/>
  <c r="P152" i="1"/>
  <c r="O152" i="1"/>
  <c r="N152" i="1"/>
  <c r="AJ151" i="1"/>
  <c r="AI151" i="1"/>
  <c r="AH151" i="1"/>
  <c r="AG151" i="1"/>
  <c r="AF151" i="1"/>
  <c r="AE151" i="1"/>
  <c r="AD151" i="1"/>
  <c r="AB151" i="1"/>
  <c r="AA151" i="1"/>
  <c r="Z151" i="1"/>
  <c r="Y151" i="1"/>
  <c r="W151" i="1"/>
  <c r="V151" i="1"/>
  <c r="U151" i="1"/>
  <c r="T151" i="1"/>
  <c r="S151" i="1"/>
  <c r="R151" i="1"/>
  <c r="Q151" i="1"/>
  <c r="P151" i="1"/>
  <c r="O151" i="1"/>
  <c r="N151" i="1"/>
  <c r="AJ150" i="1"/>
  <c r="AI150" i="1"/>
  <c r="AH150" i="1"/>
  <c r="AG150" i="1"/>
  <c r="AF150" i="1"/>
  <c r="AE150" i="1"/>
  <c r="AD150" i="1"/>
  <c r="AB150" i="1"/>
  <c r="AA150" i="1"/>
  <c r="Z150" i="1"/>
  <c r="Y150" i="1"/>
  <c r="W150" i="1"/>
  <c r="V150" i="1"/>
  <c r="U150" i="1"/>
  <c r="T150" i="1"/>
  <c r="S150" i="1"/>
  <c r="R150" i="1"/>
  <c r="Q150" i="1"/>
  <c r="P150" i="1"/>
  <c r="O150" i="1"/>
  <c r="N150" i="1"/>
  <c r="AJ149" i="1"/>
  <c r="AI149" i="1"/>
  <c r="AH149" i="1"/>
  <c r="AG149" i="1"/>
  <c r="AF149" i="1"/>
  <c r="AE149" i="1"/>
  <c r="AD149" i="1"/>
  <c r="AB149" i="1"/>
  <c r="AA149" i="1"/>
  <c r="Z149" i="1"/>
  <c r="Y149" i="1"/>
  <c r="W149" i="1"/>
  <c r="V149" i="1"/>
  <c r="U149" i="1"/>
  <c r="T149" i="1"/>
  <c r="S149" i="1"/>
  <c r="R149" i="1"/>
  <c r="Q149" i="1"/>
  <c r="P149" i="1"/>
  <c r="O149" i="1"/>
  <c r="N149" i="1"/>
  <c r="AJ148" i="1"/>
  <c r="AI148" i="1"/>
  <c r="AH148" i="1"/>
  <c r="AG148" i="1"/>
  <c r="AF148" i="1"/>
  <c r="AE148" i="1"/>
  <c r="AD148" i="1"/>
  <c r="AB148" i="1"/>
  <c r="AA148" i="1"/>
  <c r="Z148" i="1"/>
  <c r="Y148" i="1"/>
  <c r="W148" i="1"/>
  <c r="V148" i="1"/>
  <c r="U148" i="1"/>
  <c r="T148" i="1"/>
  <c r="S148" i="1"/>
  <c r="R148" i="1"/>
  <c r="Q148" i="1"/>
  <c r="P148" i="1"/>
  <c r="O148" i="1"/>
  <c r="N148" i="1"/>
  <c r="AJ147" i="1"/>
  <c r="AI147" i="1"/>
  <c r="AH147" i="1"/>
  <c r="AG147" i="1"/>
  <c r="AF147" i="1"/>
  <c r="AE147" i="1"/>
  <c r="AD147" i="1"/>
  <c r="AB147" i="1"/>
  <c r="AA147" i="1"/>
  <c r="Z147" i="1"/>
  <c r="Y147" i="1"/>
  <c r="W147" i="1"/>
  <c r="V147" i="1"/>
  <c r="U147" i="1"/>
  <c r="T147" i="1"/>
  <c r="S147" i="1"/>
  <c r="R147" i="1"/>
  <c r="Q147" i="1"/>
  <c r="P147" i="1"/>
  <c r="O147" i="1"/>
  <c r="N147" i="1"/>
  <c r="AJ146" i="1"/>
  <c r="AI146" i="1"/>
  <c r="AH146" i="1"/>
  <c r="AG146" i="1"/>
  <c r="AF146" i="1"/>
  <c r="AE146" i="1"/>
  <c r="AD146" i="1"/>
  <c r="AB146" i="1"/>
  <c r="AA146" i="1"/>
  <c r="Z146" i="1"/>
  <c r="Y146" i="1"/>
  <c r="W146" i="1"/>
  <c r="V146" i="1"/>
  <c r="U146" i="1"/>
  <c r="T146" i="1"/>
  <c r="S146" i="1"/>
  <c r="R146" i="1"/>
  <c r="Q146" i="1"/>
  <c r="P146" i="1"/>
  <c r="O146" i="1"/>
  <c r="N146" i="1"/>
  <c r="AJ145" i="1"/>
  <c r="AI145" i="1"/>
  <c r="AH145" i="1"/>
  <c r="AG145" i="1"/>
  <c r="AF145" i="1"/>
  <c r="AE145" i="1"/>
  <c r="AD145" i="1"/>
  <c r="AB145" i="1"/>
  <c r="AA145" i="1"/>
  <c r="Z145" i="1"/>
  <c r="Y145" i="1"/>
  <c r="W145" i="1"/>
  <c r="V145" i="1"/>
  <c r="U145" i="1"/>
  <c r="T145" i="1"/>
  <c r="S145" i="1"/>
  <c r="R145" i="1"/>
  <c r="Q145" i="1"/>
  <c r="P145" i="1"/>
  <c r="O145" i="1"/>
  <c r="N145" i="1"/>
  <c r="AJ144" i="1"/>
  <c r="AI144" i="1"/>
  <c r="AH144" i="1"/>
  <c r="AG144" i="1"/>
  <c r="AF144" i="1"/>
  <c r="AE144" i="1"/>
  <c r="AD144" i="1"/>
  <c r="AB144" i="1"/>
  <c r="AA144" i="1"/>
  <c r="Z144" i="1"/>
  <c r="Y144" i="1"/>
  <c r="W144" i="1"/>
  <c r="V144" i="1"/>
  <c r="U144" i="1"/>
  <c r="T144" i="1"/>
  <c r="S144" i="1"/>
  <c r="R144" i="1"/>
  <c r="Q144" i="1"/>
  <c r="P144" i="1"/>
  <c r="O144" i="1"/>
  <c r="N144" i="1"/>
  <c r="AK143" i="1"/>
  <c r="AJ143" i="1"/>
  <c r="AI143" i="1"/>
  <c r="AH143" i="1"/>
  <c r="AG143" i="1"/>
  <c r="AF143" i="1"/>
  <c r="AE143" i="1"/>
  <c r="AD143" i="1"/>
  <c r="AB143" i="1"/>
  <c r="AA143" i="1"/>
  <c r="Z143" i="1"/>
  <c r="Y143" i="1"/>
  <c r="W143" i="1"/>
  <c r="V143" i="1"/>
  <c r="U143" i="1"/>
  <c r="T143" i="1"/>
  <c r="S143" i="1"/>
  <c r="R143" i="1"/>
  <c r="Q143" i="1"/>
  <c r="P143" i="1"/>
  <c r="O143" i="1"/>
  <c r="N143" i="1"/>
  <c r="AJ142" i="1"/>
  <c r="AI142" i="1"/>
  <c r="AH142" i="1"/>
  <c r="AG142" i="1"/>
  <c r="AF142" i="1"/>
  <c r="AE142" i="1"/>
  <c r="AD142" i="1"/>
  <c r="AB142" i="1"/>
  <c r="AA142" i="1"/>
  <c r="Z142" i="1"/>
  <c r="Y142" i="1"/>
  <c r="W142" i="1"/>
  <c r="V142" i="1"/>
  <c r="U142" i="1"/>
  <c r="T142" i="1"/>
  <c r="S142" i="1"/>
  <c r="R142" i="1"/>
  <c r="Q142" i="1"/>
  <c r="P142" i="1"/>
  <c r="O142" i="1"/>
  <c r="N142" i="1"/>
  <c r="AJ141" i="1"/>
  <c r="AI141" i="1"/>
  <c r="AH141" i="1"/>
  <c r="AG141" i="1"/>
  <c r="AF141" i="1"/>
  <c r="AE141" i="1"/>
  <c r="AD141" i="1"/>
  <c r="AB141" i="1"/>
  <c r="AA141" i="1"/>
  <c r="Z141" i="1"/>
  <c r="Y141" i="1"/>
  <c r="W141" i="1"/>
  <c r="V141" i="1"/>
  <c r="U141" i="1"/>
  <c r="T141" i="1"/>
  <c r="S141" i="1"/>
  <c r="R141" i="1"/>
  <c r="Q141" i="1"/>
  <c r="P141" i="1"/>
  <c r="O141" i="1"/>
  <c r="N141" i="1"/>
  <c r="AJ140" i="1"/>
  <c r="AI140" i="1"/>
  <c r="AH140" i="1"/>
  <c r="AG140" i="1"/>
  <c r="AF140" i="1"/>
  <c r="AE140" i="1"/>
  <c r="AD140" i="1"/>
  <c r="AK140" i="1" s="1"/>
  <c r="AB140" i="1"/>
  <c r="AA140" i="1"/>
  <c r="Z140" i="1"/>
  <c r="Y140" i="1"/>
  <c r="W140" i="1"/>
  <c r="V140" i="1"/>
  <c r="U140" i="1"/>
  <c r="T140" i="1"/>
  <c r="S140" i="1"/>
  <c r="R140" i="1"/>
  <c r="Q140" i="1"/>
  <c r="P140" i="1"/>
  <c r="O140" i="1"/>
  <c r="N140" i="1"/>
  <c r="AJ139" i="1"/>
  <c r="AI139" i="1"/>
  <c r="AH139" i="1"/>
  <c r="AG139" i="1"/>
  <c r="AF139" i="1"/>
  <c r="AE139" i="1"/>
  <c r="AD139" i="1"/>
  <c r="AB139" i="1"/>
  <c r="AA139" i="1"/>
  <c r="Z139" i="1"/>
  <c r="Y139" i="1"/>
  <c r="W139" i="1"/>
  <c r="V139" i="1"/>
  <c r="U139" i="1"/>
  <c r="T139" i="1"/>
  <c r="S139" i="1"/>
  <c r="R139" i="1"/>
  <c r="Q139" i="1"/>
  <c r="P139" i="1"/>
  <c r="O139" i="1"/>
  <c r="N139" i="1"/>
  <c r="AJ138" i="1"/>
  <c r="AI138" i="1"/>
  <c r="AH138" i="1"/>
  <c r="AG138" i="1"/>
  <c r="AF138" i="1"/>
  <c r="AE138" i="1"/>
  <c r="AD138" i="1"/>
  <c r="AB138" i="1"/>
  <c r="AA138" i="1"/>
  <c r="Z138" i="1"/>
  <c r="Y138" i="1"/>
  <c r="W138" i="1"/>
  <c r="V138" i="1"/>
  <c r="U138" i="1"/>
  <c r="T138" i="1"/>
  <c r="S138" i="1"/>
  <c r="R138" i="1"/>
  <c r="Q138" i="1"/>
  <c r="P138" i="1"/>
  <c r="O138" i="1"/>
  <c r="N138" i="1"/>
  <c r="AJ137" i="1"/>
  <c r="AI137" i="1"/>
  <c r="AH137" i="1"/>
  <c r="AG137" i="1"/>
  <c r="AF137" i="1"/>
  <c r="AE137" i="1"/>
  <c r="AD137" i="1"/>
  <c r="AK137" i="1" s="1"/>
  <c r="AB137" i="1"/>
  <c r="AA137" i="1"/>
  <c r="Z137" i="1"/>
  <c r="Y137" i="1"/>
  <c r="W137" i="1"/>
  <c r="V137" i="1"/>
  <c r="U137" i="1"/>
  <c r="T137" i="1"/>
  <c r="S137" i="1"/>
  <c r="R137" i="1"/>
  <c r="Q137" i="1"/>
  <c r="P137" i="1"/>
  <c r="O137" i="1"/>
  <c r="N137" i="1"/>
  <c r="AJ136" i="1"/>
  <c r="AI136" i="1"/>
  <c r="AH136" i="1"/>
  <c r="AG136" i="1"/>
  <c r="AF136" i="1"/>
  <c r="AE136" i="1"/>
  <c r="AD136" i="1"/>
  <c r="AB136" i="1"/>
  <c r="AA136" i="1"/>
  <c r="Z136" i="1"/>
  <c r="Y136" i="1"/>
  <c r="W136" i="1"/>
  <c r="V136" i="1"/>
  <c r="U136" i="1"/>
  <c r="T136" i="1"/>
  <c r="S136" i="1"/>
  <c r="R136" i="1"/>
  <c r="Q136" i="1"/>
  <c r="P136" i="1"/>
  <c r="O136" i="1"/>
  <c r="N136" i="1"/>
  <c r="AJ135" i="1"/>
  <c r="AI135" i="1"/>
  <c r="AH135" i="1"/>
  <c r="AG135" i="1"/>
  <c r="AF135" i="1"/>
  <c r="AE135" i="1"/>
  <c r="AD135" i="1"/>
  <c r="AB135" i="1"/>
  <c r="AA135" i="1"/>
  <c r="Z135" i="1"/>
  <c r="Y135" i="1"/>
  <c r="W135" i="1"/>
  <c r="V135" i="1"/>
  <c r="U135" i="1"/>
  <c r="T135" i="1"/>
  <c r="S135" i="1"/>
  <c r="R135" i="1"/>
  <c r="Q135" i="1"/>
  <c r="P135" i="1"/>
  <c r="O135" i="1"/>
  <c r="N135" i="1"/>
  <c r="AJ134" i="1"/>
  <c r="AI134" i="1"/>
  <c r="AH134" i="1"/>
  <c r="AG134" i="1"/>
  <c r="AF134" i="1"/>
  <c r="AE134" i="1"/>
  <c r="AD134" i="1"/>
  <c r="AK134" i="1" s="1"/>
  <c r="AB134" i="1"/>
  <c r="AA134" i="1"/>
  <c r="Z134" i="1"/>
  <c r="Y134" i="1"/>
  <c r="W134" i="1"/>
  <c r="V134" i="1"/>
  <c r="U134" i="1"/>
  <c r="T134" i="1"/>
  <c r="S134" i="1"/>
  <c r="R134" i="1"/>
  <c r="Q134" i="1"/>
  <c r="P134" i="1"/>
  <c r="O134" i="1"/>
  <c r="N134" i="1"/>
  <c r="AJ133" i="1"/>
  <c r="AI133" i="1"/>
  <c r="AH133" i="1"/>
  <c r="AG133" i="1"/>
  <c r="AF133" i="1"/>
  <c r="AE133" i="1"/>
  <c r="AD133" i="1"/>
  <c r="AB133" i="1"/>
  <c r="AA133" i="1"/>
  <c r="Z133" i="1"/>
  <c r="Y133" i="1"/>
  <c r="W133" i="1"/>
  <c r="V133" i="1"/>
  <c r="U133" i="1"/>
  <c r="T133" i="1"/>
  <c r="S133" i="1"/>
  <c r="R133" i="1"/>
  <c r="Q133" i="1"/>
  <c r="P133" i="1"/>
  <c r="O133" i="1"/>
  <c r="N133" i="1"/>
  <c r="AJ132" i="1"/>
  <c r="AI132" i="1"/>
  <c r="AH132" i="1"/>
  <c r="AG132" i="1"/>
  <c r="AF132" i="1"/>
  <c r="AE132" i="1"/>
  <c r="AD132" i="1"/>
  <c r="AB132" i="1"/>
  <c r="AA132" i="1"/>
  <c r="Z132" i="1"/>
  <c r="Y132" i="1"/>
  <c r="W132" i="1"/>
  <c r="V132" i="1"/>
  <c r="U132" i="1"/>
  <c r="T132" i="1"/>
  <c r="S132" i="1"/>
  <c r="R132" i="1"/>
  <c r="Q132" i="1"/>
  <c r="P132" i="1"/>
  <c r="O132" i="1"/>
  <c r="N132" i="1"/>
  <c r="AJ131" i="1"/>
  <c r="AI131" i="1"/>
  <c r="AH131" i="1"/>
  <c r="AG131" i="1"/>
  <c r="AF131" i="1"/>
  <c r="AE131" i="1"/>
  <c r="AD131" i="1"/>
  <c r="AB131" i="1"/>
  <c r="AA131" i="1"/>
  <c r="Z131" i="1"/>
  <c r="Y131" i="1"/>
  <c r="W131" i="1"/>
  <c r="V131" i="1"/>
  <c r="U131" i="1"/>
  <c r="T131" i="1"/>
  <c r="S131" i="1"/>
  <c r="R131" i="1"/>
  <c r="Q131" i="1"/>
  <c r="P131" i="1"/>
  <c r="O131" i="1"/>
  <c r="N131" i="1"/>
  <c r="AJ130" i="1"/>
  <c r="AI130" i="1"/>
  <c r="AH130" i="1"/>
  <c r="AG130" i="1"/>
  <c r="AF130" i="1"/>
  <c r="AE130" i="1"/>
  <c r="AD130" i="1"/>
  <c r="AK130" i="1" s="1"/>
  <c r="AB130" i="1"/>
  <c r="AA130" i="1"/>
  <c r="Z130" i="1"/>
  <c r="Y130" i="1"/>
  <c r="W130" i="1"/>
  <c r="V130" i="1"/>
  <c r="U130" i="1"/>
  <c r="T130" i="1"/>
  <c r="S130" i="1"/>
  <c r="R130" i="1"/>
  <c r="Q130" i="1"/>
  <c r="P130" i="1"/>
  <c r="O130" i="1"/>
  <c r="N130" i="1"/>
  <c r="AJ129" i="1"/>
  <c r="AK129" i="1" s="1"/>
  <c r="AI129" i="1"/>
  <c r="AH129" i="1"/>
  <c r="AG129" i="1"/>
  <c r="AF129" i="1"/>
  <c r="AE129" i="1"/>
  <c r="AD129" i="1"/>
  <c r="AB129" i="1"/>
  <c r="AA129" i="1"/>
  <c r="Z129" i="1"/>
  <c r="Y129" i="1"/>
  <c r="W129" i="1"/>
  <c r="V129" i="1"/>
  <c r="U129" i="1"/>
  <c r="T129" i="1"/>
  <c r="S129" i="1"/>
  <c r="R129" i="1"/>
  <c r="Q129" i="1"/>
  <c r="P129" i="1"/>
  <c r="O129" i="1"/>
  <c r="N129" i="1"/>
  <c r="AJ128" i="1"/>
  <c r="AI128" i="1"/>
  <c r="AH128" i="1"/>
  <c r="AG128" i="1"/>
  <c r="AF128" i="1"/>
  <c r="AE128" i="1"/>
  <c r="AD128" i="1"/>
  <c r="AK128" i="1" s="1"/>
  <c r="AB128" i="1"/>
  <c r="AA128" i="1"/>
  <c r="Z128" i="1"/>
  <c r="Y128" i="1"/>
  <c r="W128" i="1"/>
  <c r="V128" i="1"/>
  <c r="U128" i="1"/>
  <c r="T128" i="1"/>
  <c r="S128" i="1"/>
  <c r="R128" i="1"/>
  <c r="Q128" i="1"/>
  <c r="P128" i="1"/>
  <c r="O128" i="1"/>
  <c r="N128" i="1"/>
  <c r="AK127" i="1"/>
  <c r="AJ127" i="1"/>
  <c r="AI127" i="1"/>
  <c r="AH127" i="1"/>
  <c r="AG127" i="1"/>
  <c r="AF127" i="1"/>
  <c r="AE127" i="1"/>
  <c r="AD127" i="1"/>
  <c r="AB127" i="1"/>
  <c r="AA127" i="1"/>
  <c r="Z127" i="1"/>
  <c r="Y127" i="1"/>
  <c r="W127" i="1"/>
  <c r="V127" i="1"/>
  <c r="U127" i="1"/>
  <c r="T127" i="1"/>
  <c r="S127" i="1"/>
  <c r="R127" i="1"/>
  <c r="Q127" i="1"/>
  <c r="P127" i="1"/>
  <c r="O127" i="1"/>
  <c r="N127" i="1"/>
  <c r="AJ126" i="1"/>
  <c r="AI126" i="1"/>
  <c r="AH126" i="1"/>
  <c r="AG126" i="1"/>
  <c r="AF126" i="1"/>
  <c r="AE126" i="1"/>
  <c r="AD126" i="1"/>
  <c r="AB126" i="1"/>
  <c r="AA126" i="1"/>
  <c r="Z126" i="1"/>
  <c r="Y126" i="1"/>
  <c r="W126" i="1"/>
  <c r="V126" i="1"/>
  <c r="U126" i="1"/>
  <c r="T126" i="1"/>
  <c r="S126" i="1"/>
  <c r="R126" i="1"/>
  <c r="Q126" i="1"/>
  <c r="P126" i="1"/>
  <c r="O126" i="1"/>
  <c r="N126" i="1"/>
  <c r="AJ125" i="1"/>
  <c r="AI125" i="1"/>
  <c r="AH125" i="1"/>
  <c r="AG125" i="1"/>
  <c r="AF125" i="1"/>
  <c r="AE125" i="1"/>
  <c r="AD125" i="1"/>
  <c r="AB125" i="1"/>
  <c r="AA125" i="1"/>
  <c r="Z125" i="1"/>
  <c r="Y125" i="1"/>
  <c r="W125" i="1"/>
  <c r="V125" i="1"/>
  <c r="U125" i="1"/>
  <c r="T125" i="1"/>
  <c r="S125" i="1"/>
  <c r="R125" i="1"/>
  <c r="Q125" i="1"/>
  <c r="P125" i="1"/>
  <c r="O125" i="1"/>
  <c r="N125" i="1"/>
  <c r="AJ124" i="1"/>
  <c r="AI124" i="1"/>
  <c r="AH124" i="1"/>
  <c r="AG124" i="1"/>
  <c r="AF124" i="1"/>
  <c r="AE124" i="1"/>
  <c r="AD124" i="1"/>
  <c r="AB124" i="1"/>
  <c r="AA124" i="1"/>
  <c r="Z124" i="1"/>
  <c r="Y124" i="1"/>
  <c r="W124" i="1"/>
  <c r="V124" i="1"/>
  <c r="U124" i="1"/>
  <c r="T124" i="1"/>
  <c r="S124" i="1"/>
  <c r="R124" i="1"/>
  <c r="Q124" i="1"/>
  <c r="P124" i="1"/>
  <c r="O124" i="1"/>
  <c r="N124" i="1"/>
  <c r="AJ123" i="1"/>
  <c r="AI123" i="1"/>
  <c r="AH123" i="1"/>
  <c r="AG123" i="1"/>
  <c r="AF123" i="1"/>
  <c r="AE123" i="1"/>
  <c r="AD123" i="1"/>
  <c r="AB123" i="1"/>
  <c r="AA123" i="1"/>
  <c r="Z123" i="1"/>
  <c r="Y123" i="1"/>
  <c r="W123" i="1"/>
  <c r="V123" i="1"/>
  <c r="U123" i="1"/>
  <c r="T123" i="1"/>
  <c r="S123" i="1"/>
  <c r="R123" i="1"/>
  <c r="Q123" i="1"/>
  <c r="P123" i="1"/>
  <c r="O123" i="1"/>
  <c r="N123" i="1"/>
  <c r="AJ122" i="1"/>
  <c r="AI122" i="1"/>
  <c r="AH122" i="1"/>
  <c r="AG122" i="1"/>
  <c r="AF122" i="1"/>
  <c r="AE122" i="1"/>
  <c r="AD122" i="1"/>
  <c r="AB122" i="1"/>
  <c r="AA122" i="1"/>
  <c r="Z122" i="1"/>
  <c r="Y122" i="1"/>
  <c r="W122" i="1"/>
  <c r="V122" i="1"/>
  <c r="U122" i="1"/>
  <c r="T122" i="1"/>
  <c r="S122" i="1"/>
  <c r="R122" i="1"/>
  <c r="Q122" i="1"/>
  <c r="P122" i="1"/>
  <c r="O122" i="1"/>
  <c r="N122" i="1"/>
  <c r="AJ121" i="1"/>
  <c r="AI121" i="1"/>
  <c r="AH121" i="1"/>
  <c r="AG121" i="1"/>
  <c r="AF121" i="1"/>
  <c r="AE121" i="1"/>
  <c r="AD121" i="1"/>
  <c r="AB121" i="1"/>
  <c r="AA121" i="1"/>
  <c r="Z121" i="1"/>
  <c r="Y121" i="1"/>
  <c r="W121" i="1"/>
  <c r="V121" i="1"/>
  <c r="U121" i="1"/>
  <c r="T121" i="1"/>
  <c r="S121" i="1"/>
  <c r="R121" i="1"/>
  <c r="Q121" i="1"/>
  <c r="P121" i="1"/>
  <c r="O121" i="1"/>
  <c r="N121" i="1"/>
  <c r="AJ120" i="1"/>
  <c r="AI120" i="1"/>
  <c r="AH120" i="1"/>
  <c r="AG120" i="1"/>
  <c r="AF120" i="1"/>
  <c r="AE120" i="1"/>
  <c r="AD120" i="1"/>
  <c r="AB120" i="1"/>
  <c r="AA120" i="1"/>
  <c r="Z120" i="1"/>
  <c r="Y120" i="1"/>
  <c r="W120" i="1"/>
  <c r="V120" i="1"/>
  <c r="U120" i="1"/>
  <c r="T120" i="1"/>
  <c r="S120" i="1"/>
  <c r="R120" i="1"/>
  <c r="Q120" i="1"/>
  <c r="P120" i="1"/>
  <c r="O120" i="1"/>
  <c r="N120" i="1"/>
  <c r="AJ119" i="1"/>
  <c r="AI119" i="1"/>
  <c r="AH119" i="1"/>
  <c r="AG119" i="1"/>
  <c r="AF119" i="1"/>
  <c r="AE119" i="1"/>
  <c r="AD119" i="1"/>
  <c r="AB119" i="1"/>
  <c r="AA119" i="1"/>
  <c r="Z119" i="1"/>
  <c r="Y119" i="1"/>
  <c r="W119" i="1"/>
  <c r="V119" i="1"/>
  <c r="U119" i="1"/>
  <c r="T119" i="1"/>
  <c r="S119" i="1"/>
  <c r="R119" i="1"/>
  <c r="Q119" i="1"/>
  <c r="P119" i="1"/>
  <c r="O119" i="1"/>
  <c r="N119" i="1"/>
  <c r="AJ118" i="1"/>
  <c r="AI118" i="1"/>
  <c r="AH118" i="1"/>
  <c r="AG118" i="1"/>
  <c r="AF118" i="1"/>
  <c r="AE118" i="1"/>
  <c r="AD118" i="1"/>
  <c r="AB118" i="1"/>
  <c r="AA118" i="1"/>
  <c r="Z118" i="1"/>
  <c r="Y118" i="1"/>
  <c r="W118" i="1"/>
  <c r="V118" i="1"/>
  <c r="U118" i="1"/>
  <c r="T118" i="1"/>
  <c r="S118" i="1"/>
  <c r="R118" i="1"/>
  <c r="Q118" i="1"/>
  <c r="P118" i="1"/>
  <c r="O118" i="1"/>
  <c r="N118" i="1"/>
  <c r="AK117" i="1"/>
  <c r="AJ117" i="1"/>
  <c r="AI117" i="1"/>
  <c r="AH117" i="1"/>
  <c r="AG117" i="1"/>
  <c r="AF117" i="1"/>
  <c r="AE117" i="1"/>
  <c r="AD117" i="1"/>
  <c r="AB117" i="1"/>
  <c r="AA117" i="1"/>
  <c r="Z117" i="1"/>
  <c r="Y117" i="1"/>
  <c r="W117" i="1"/>
  <c r="V117" i="1"/>
  <c r="U117" i="1"/>
  <c r="T117" i="1"/>
  <c r="S117" i="1"/>
  <c r="R117" i="1"/>
  <c r="Q117" i="1"/>
  <c r="P117" i="1"/>
  <c r="O117" i="1"/>
  <c r="N117" i="1"/>
  <c r="AJ116" i="1"/>
  <c r="AI116" i="1"/>
  <c r="AH116" i="1"/>
  <c r="AG116" i="1"/>
  <c r="AF116" i="1"/>
  <c r="AE116" i="1"/>
  <c r="AD116" i="1"/>
  <c r="AB116" i="1"/>
  <c r="AA116" i="1"/>
  <c r="Z116" i="1"/>
  <c r="Y116" i="1"/>
  <c r="W116" i="1"/>
  <c r="V116" i="1"/>
  <c r="U116" i="1"/>
  <c r="T116" i="1"/>
  <c r="S116" i="1"/>
  <c r="R116" i="1"/>
  <c r="Q116" i="1"/>
  <c r="P116" i="1"/>
  <c r="O116" i="1"/>
  <c r="N116" i="1"/>
  <c r="AK115" i="1"/>
  <c r="AJ115" i="1"/>
  <c r="AI115" i="1"/>
  <c r="AH115" i="1"/>
  <c r="AG115" i="1"/>
  <c r="AF115" i="1"/>
  <c r="AE115" i="1"/>
  <c r="AD115" i="1"/>
  <c r="AB115" i="1"/>
  <c r="AA115" i="1"/>
  <c r="Z115" i="1"/>
  <c r="Y115" i="1"/>
  <c r="W115" i="1"/>
  <c r="V115" i="1"/>
  <c r="U115" i="1"/>
  <c r="T115" i="1"/>
  <c r="S115" i="1"/>
  <c r="R115" i="1"/>
  <c r="Q115" i="1"/>
  <c r="P115" i="1"/>
  <c r="O115" i="1"/>
  <c r="N115" i="1"/>
  <c r="AK114" i="1"/>
  <c r="AJ114" i="1"/>
  <c r="AI114" i="1"/>
  <c r="AH114" i="1"/>
  <c r="AG114" i="1"/>
  <c r="AF114" i="1"/>
  <c r="AE114" i="1"/>
  <c r="AD114" i="1"/>
  <c r="AB114" i="1"/>
  <c r="AA114" i="1"/>
  <c r="Z114" i="1"/>
  <c r="Y114" i="1"/>
  <c r="W114" i="1"/>
  <c r="V114" i="1"/>
  <c r="U114" i="1"/>
  <c r="T114" i="1"/>
  <c r="S114" i="1"/>
  <c r="R114" i="1"/>
  <c r="Q114" i="1"/>
  <c r="P114" i="1"/>
  <c r="O114" i="1"/>
  <c r="N114" i="1"/>
  <c r="AJ113" i="1"/>
  <c r="AI113" i="1"/>
  <c r="AH113" i="1"/>
  <c r="AG113" i="1"/>
  <c r="AF113" i="1"/>
  <c r="AE113" i="1"/>
  <c r="AD113" i="1"/>
  <c r="AB113" i="1"/>
  <c r="AA113" i="1"/>
  <c r="Z113" i="1"/>
  <c r="Y113" i="1"/>
  <c r="W113" i="1"/>
  <c r="V113" i="1"/>
  <c r="U113" i="1"/>
  <c r="T113" i="1"/>
  <c r="S113" i="1"/>
  <c r="R113" i="1"/>
  <c r="Q113" i="1"/>
  <c r="P113" i="1"/>
  <c r="O113" i="1"/>
  <c r="N113" i="1"/>
  <c r="AJ112" i="1"/>
  <c r="AI112" i="1"/>
  <c r="AK112" i="1" s="1"/>
  <c r="AH112" i="1"/>
  <c r="AG112" i="1"/>
  <c r="AF112" i="1"/>
  <c r="AE112" i="1"/>
  <c r="AD112" i="1"/>
  <c r="AB112" i="1"/>
  <c r="AA112" i="1"/>
  <c r="Z112" i="1"/>
  <c r="Y112" i="1"/>
  <c r="W112" i="1"/>
  <c r="V112" i="1"/>
  <c r="U112" i="1"/>
  <c r="T112" i="1"/>
  <c r="S112" i="1"/>
  <c r="R112" i="1"/>
  <c r="Q112" i="1"/>
  <c r="P112" i="1"/>
  <c r="O112" i="1"/>
  <c r="N112" i="1"/>
  <c r="AJ111" i="1"/>
  <c r="AI111" i="1"/>
  <c r="AH111" i="1"/>
  <c r="AG111" i="1"/>
  <c r="AF111" i="1"/>
  <c r="AE111" i="1"/>
  <c r="AD111" i="1"/>
  <c r="AB111" i="1"/>
  <c r="AA111" i="1"/>
  <c r="Z111" i="1"/>
  <c r="Y111" i="1"/>
  <c r="W111" i="1"/>
  <c r="V111" i="1"/>
  <c r="U111" i="1"/>
  <c r="T111" i="1"/>
  <c r="S111" i="1"/>
  <c r="R111" i="1"/>
  <c r="Q111" i="1"/>
  <c r="P111" i="1"/>
  <c r="O111" i="1"/>
  <c r="N111" i="1"/>
  <c r="AJ110" i="1"/>
  <c r="AI110" i="1"/>
  <c r="AH110" i="1"/>
  <c r="AG110" i="1"/>
  <c r="AF110" i="1"/>
  <c r="AE110" i="1"/>
  <c r="AD110" i="1"/>
  <c r="AB110" i="1"/>
  <c r="AA110" i="1"/>
  <c r="Z110" i="1"/>
  <c r="Y110" i="1"/>
  <c r="W110" i="1"/>
  <c r="V110" i="1"/>
  <c r="U110" i="1"/>
  <c r="T110" i="1"/>
  <c r="S110" i="1"/>
  <c r="R110" i="1"/>
  <c r="Q110" i="1"/>
  <c r="P110" i="1"/>
  <c r="O110" i="1"/>
  <c r="N110" i="1"/>
  <c r="AJ109" i="1"/>
  <c r="AI109" i="1"/>
  <c r="AH109" i="1"/>
  <c r="AG109" i="1"/>
  <c r="AF109" i="1"/>
  <c r="AE109" i="1"/>
  <c r="AD109" i="1"/>
  <c r="AB109" i="1"/>
  <c r="AA109" i="1"/>
  <c r="Z109" i="1"/>
  <c r="Y109" i="1"/>
  <c r="W109" i="1"/>
  <c r="V109" i="1"/>
  <c r="U109" i="1"/>
  <c r="T109" i="1"/>
  <c r="S109" i="1"/>
  <c r="R109" i="1"/>
  <c r="Q109" i="1"/>
  <c r="P109" i="1"/>
  <c r="O109" i="1"/>
  <c r="N109" i="1"/>
  <c r="AJ108" i="1"/>
  <c r="AI108" i="1"/>
  <c r="AH108" i="1"/>
  <c r="AG108" i="1"/>
  <c r="AF108" i="1"/>
  <c r="AE108" i="1"/>
  <c r="AD108" i="1"/>
  <c r="AB108" i="1"/>
  <c r="AA108" i="1"/>
  <c r="Z108" i="1"/>
  <c r="Y108" i="1"/>
  <c r="W108" i="1"/>
  <c r="V108" i="1"/>
  <c r="U108" i="1"/>
  <c r="T108" i="1"/>
  <c r="S108" i="1"/>
  <c r="R108" i="1"/>
  <c r="Q108" i="1"/>
  <c r="P108" i="1"/>
  <c r="O108" i="1"/>
  <c r="N108" i="1"/>
  <c r="AJ107" i="1"/>
  <c r="AI107" i="1"/>
  <c r="AH107" i="1"/>
  <c r="AG107" i="1"/>
  <c r="AF107" i="1"/>
  <c r="AE107" i="1"/>
  <c r="AD107" i="1"/>
  <c r="AB107" i="1"/>
  <c r="AA107" i="1"/>
  <c r="Z107" i="1"/>
  <c r="Y107" i="1"/>
  <c r="W107" i="1"/>
  <c r="V107" i="1"/>
  <c r="U107" i="1"/>
  <c r="T107" i="1"/>
  <c r="S107" i="1"/>
  <c r="R107" i="1"/>
  <c r="Q107" i="1"/>
  <c r="P107" i="1"/>
  <c r="O107" i="1"/>
  <c r="N107" i="1"/>
  <c r="AJ106" i="1"/>
  <c r="AI106" i="1"/>
  <c r="AH106" i="1"/>
  <c r="AG106" i="1"/>
  <c r="AF106" i="1"/>
  <c r="AE106" i="1"/>
  <c r="AD106" i="1"/>
  <c r="AB106" i="1"/>
  <c r="AA106" i="1"/>
  <c r="Z106" i="1"/>
  <c r="Y106" i="1"/>
  <c r="W106" i="1"/>
  <c r="V106" i="1"/>
  <c r="U106" i="1"/>
  <c r="T106" i="1"/>
  <c r="S106" i="1"/>
  <c r="R106" i="1"/>
  <c r="Q106" i="1"/>
  <c r="P106" i="1"/>
  <c r="O106" i="1"/>
  <c r="N106" i="1"/>
  <c r="AK105" i="1"/>
  <c r="AJ105" i="1"/>
  <c r="AI105" i="1"/>
  <c r="AH105" i="1"/>
  <c r="AG105" i="1"/>
  <c r="AF105" i="1"/>
  <c r="AE105" i="1"/>
  <c r="AD105" i="1"/>
  <c r="AB105" i="1"/>
  <c r="AA105" i="1"/>
  <c r="Z105" i="1"/>
  <c r="Y105" i="1"/>
  <c r="W105" i="1"/>
  <c r="V105" i="1"/>
  <c r="U105" i="1"/>
  <c r="T105" i="1"/>
  <c r="S105" i="1"/>
  <c r="R105" i="1"/>
  <c r="Q105" i="1"/>
  <c r="P105" i="1"/>
  <c r="O105" i="1"/>
  <c r="N105" i="1"/>
  <c r="AK104" i="1"/>
  <c r="AJ104" i="1"/>
  <c r="AI104" i="1"/>
  <c r="AH104" i="1"/>
  <c r="AG104" i="1"/>
  <c r="AF104" i="1"/>
  <c r="AE104" i="1"/>
  <c r="AD104" i="1"/>
  <c r="AB104" i="1"/>
  <c r="AA104" i="1"/>
  <c r="Z104" i="1"/>
  <c r="Y104" i="1"/>
  <c r="W104" i="1"/>
  <c r="V104" i="1"/>
  <c r="U104" i="1"/>
  <c r="T104" i="1"/>
  <c r="S104" i="1"/>
  <c r="R104" i="1"/>
  <c r="Q104" i="1"/>
  <c r="P104" i="1"/>
  <c r="O104" i="1"/>
  <c r="N104" i="1"/>
  <c r="AK103" i="1"/>
  <c r="AJ103" i="1"/>
  <c r="AI103" i="1"/>
  <c r="AH103" i="1"/>
  <c r="AG103" i="1"/>
  <c r="AF103" i="1"/>
  <c r="AE103" i="1"/>
  <c r="AD103" i="1"/>
  <c r="AB103" i="1"/>
  <c r="AA103" i="1"/>
  <c r="Z103" i="1"/>
  <c r="Y103" i="1"/>
  <c r="W103" i="1"/>
  <c r="V103" i="1"/>
  <c r="U103" i="1"/>
  <c r="T103" i="1"/>
  <c r="S103" i="1"/>
  <c r="R103" i="1"/>
  <c r="Q103" i="1"/>
  <c r="P103" i="1"/>
  <c r="O103" i="1"/>
  <c r="N103" i="1"/>
  <c r="AJ102" i="1"/>
  <c r="AI102" i="1"/>
  <c r="AH102" i="1"/>
  <c r="AG102" i="1"/>
  <c r="AF102" i="1"/>
  <c r="AE102" i="1"/>
  <c r="AD102" i="1"/>
  <c r="AB102" i="1"/>
  <c r="AA102" i="1"/>
  <c r="Z102" i="1"/>
  <c r="Y102" i="1"/>
  <c r="W102" i="1"/>
  <c r="V102" i="1"/>
  <c r="U102" i="1"/>
  <c r="T102" i="1"/>
  <c r="S102" i="1"/>
  <c r="R102" i="1"/>
  <c r="Q102" i="1"/>
  <c r="P102" i="1"/>
  <c r="O102" i="1"/>
  <c r="N102" i="1"/>
  <c r="AJ101" i="1"/>
  <c r="AI101" i="1"/>
  <c r="AH101" i="1"/>
  <c r="AG101" i="1"/>
  <c r="AF101" i="1"/>
  <c r="AE101" i="1"/>
  <c r="AD101" i="1"/>
  <c r="AB101" i="1"/>
  <c r="AA101" i="1"/>
  <c r="Z101" i="1"/>
  <c r="Y101" i="1"/>
  <c r="W101" i="1"/>
  <c r="V101" i="1"/>
  <c r="U101" i="1"/>
  <c r="T101" i="1"/>
  <c r="S101" i="1"/>
  <c r="R101" i="1"/>
  <c r="Q101" i="1"/>
  <c r="P101" i="1"/>
  <c r="O101" i="1"/>
  <c r="N101" i="1"/>
  <c r="AJ100" i="1"/>
  <c r="AI100" i="1"/>
  <c r="AH100" i="1"/>
  <c r="AG100" i="1"/>
  <c r="AF100" i="1"/>
  <c r="AE100" i="1"/>
  <c r="AD100" i="1"/>
  <c r="AK100" i="1" s="1"/>
  <c r="AB100" i="1"/>
  <c r="AA100" i="1"/>
  <c r="Z100" i="1"/>
  <c r="Y100" i="1"/>
  <c r="W100" i="1"/>
  <c r="V100" i="1"/>
  <c r="U100" i="1"/>
  <c r="T100" i="1"/>
  <c r="S100" i="1"/>
  <c r="R100" i="1"/>
  <c r="Q100" i="1"/>
  <c r="P100" i="1"/>
  <c r="O100" i="1"/>
  <c r="N100" i="1"/>
  <c r="AJ99" i="1"/>
  <c r="AI99" i="1"/>
  <c r="AH99" i="1"/>
  <c r="AG99" i="1"/>
  <c r="AF99" i="1"/>
  <c r="AE99" i="1"/>
  <c r="AD99" i="1"/>
  <c r="AB99" i="1"/>
  <c r="AA99" i="1"/>
  <c r="Z99" i="1"/>
  <c r="Y99" i="1"/>
  <c r="W99" i="1"/>
  <c r="V99" i="1"/>
  <c r="U99" i="1"/>
  <c r="T99" i="1"/>
  <c r="S99" i="1"/>
  <c r="R99" i="1"/>
  <c r="Q99" i="1"/>
  <c r="P99" i="1"/>
  <c r="O99" i="1"/>
  <c r="N99" i="1"/>
  <c r="AJ98" i="1"/>
  <c r="AI98" i="1"/>
  <c r="AH98" i="1"/>
  <c r="AG98" i="1"/>
  <c r="AF98" i="1"/>
  <c r="AE98" i="1"/>
  <c r="AD98" i="1"/>
  <c r="AB98" i="1"/>
  <c r="AA98" i="1"/>
  <c r="Z98" i="1"/>
  <c r="Y98" i="1"/>
  <c r="W98" i="1"/>
  <c r="V98" i="1"/>
  <c r="U98" i="1"/>
  <c r="T98" i="1"/>
  <c r="S98" i="1"/>
  <c r="R98" i="1"/>
  <c r="Q98" i="1"/>
  <c r="P98" i="1"/>
  <c r="O98" i="1"/>
  <c r="N98" i="1"/>
  <c r="AJ97" i="1"/>
  <c r="AI97" i="1"/>
  <c r="AH97" i="1"/>
  <c r="AG97" i="1"/>
  <c r="AK97" i="1" s="1"/>
  <c r="AF97" i="1"/>
  <c r="AE97" i="1"/>
  <c r="AD97" i="1"/>
  <c r="AB97" i="1"/>
  <c r="AA97" i="1"/>
  <c r="Z97" i="1"/>
  <c r="Y97" i="1"/>
  <c r="W97" i="1"/>
  <c r="V97" i="1"/>
  <c r="U97" i="1"/>
  <c r="T97" i="1"/>
  <c r="S97" i="1"/>
  <c r="R97" i="1"/>
  <c r="Q97" i="1"/>
  <c r="P97" i="1"/>
  <c r="O97" i="1"/>
  <c r="N97" i="1"/>
  <c r="AJ96" i="1"/>
  <c r="AI96" i="1"/>
  <c r="AH96" i="1"/>
  <c r="AG96" i="1"/>
  <c r="AF96" i="1"/>
  <c r="AE96" i="1"/>
  <c r="AD96" i="1"/>
  <c r="AB96" i="1"/>
  <c r="AA96" i="1"/>
  <c r="Z96" i="1"/>
  <c r="Y96" i="1"/>
  <c r="W96" i="1"/>
  <c r="V96" i="1"/>
  <c r="U96" i="1"/>
  <c r="T96" i="1"/>
  <c r="S96" i="1"/>
  <c r="R96" i="1"/>
  <c r="Q96" i="1"/>
  <c r="P96" i="1"/>
  <c r="O96" i="1"/>
  <c r="N96" i="1"/>
  <c r="AJ95" i="1"/>
  <c r="AI95" i="1"/>
  <c r="AH95" i="1"/>
  <c r="AG95" i="1"/>
  <c r="AF95" i="1"/>
  <c r="AE95" i="1"/>
  <c r="AD95" i="1"/>
  <c r="AB95" i="1"/>
  <c r="AA95" i="1"/>
  <c r="Z95" i="1"/>
  <c r="Y95" i="1"/>
  <c r="W95" i="1"/>
  <c r="V95" i="1"/>
  <c r="U95" i="1"/>
  <c r="T95" i="1"/>
  <c r="S95" i="1"/>
  <c r="R95" i="1"/>
  <c r="Q95" i="1"/>
  <c r="P95" i="1"/>
  <c r="O95" i="1"/>
  <c r="N95" i="1"/>
  <c r="AJ94" i="1"/>
  <c r="AI94" i="1"/>
  <c r="AH94" i="1"/>
  <c r="AG94" i="1"/>
  <c r="AF94" i="1"/>
  <c r="AE94" i="1"/>
  <c r="AD94" i="1"/>
  <c r="AB94" i="1"/>
  <c r="AA94" i="1"/>
  <c r="Z94" i="1"/>
  <c r="Y94" i="1"/>
  <c r="W94" i="1"/>
  <c r="V94" i="1"/>
  <c r="U94" i="1"/>
  <c r="T94" i="1"/>
  <c r="S94" i="1"/>
  <c r="R94" i="1"/>
  <c r="Q94" i="1"/>
  <c r="P94" i="1"/>
  <c r="O94" i="1"/>
  <c r="N94" i="1"/>
  <c r="AJ93" i="1"/>
  <c r="AI93" i="1"/>
  <c r="AH93" i="1"/>
  <c r="AG93" i="1"/>
  <c r="AF93" i="1"/>
  <c r="AE93" i="1"/>
  <c r="AD93" i="1"/>
  <c r="AB93" i="1"/>
  <c r="AA93" i="1"/>
  <c r="Z93" i="1"/>
  <c r="Y93" i="1"/>
  <c r="W93" i="1"/>
  <c r="V93" i="1"/>
  <c r="U93" i="1"/>
  <c r="T93" i="1"/>
  <c r="S93" i="1"/>
  <c r="R93" i="1"/>
  <c r="Q93" i="1"/>
  <c r="P93" i="1"/>
  <c r="O93" i="1"/>
  <c r="N93" i="1"/>
  <c r="AJ92" i="1"/>
  <c r="AI92" i="1"/>
  <c r="AH92" i="1"/>
  <c r="AG92" i="1"/>
  <c r="AF92" i="1"/>
  <c r="AE92" i="1"/>
  <c r="AD92" i="1"/>
  <c r="AB92" i="1"/>
  <c r="AA92" i="1"/>
  <c r="Z92" i="1"/>
  <c r="Y92" i="1"/>
  <c r="W92" i="1"/>
  <c r="V92" i="1"/>
  <c r="U92" i="1"/>
  <c r="T92" i="1"/>
  <c r="S92" i="1"/>
  <c r="R92" i="1"/>
  <c r="Q92" i="1"/>
  <c r="P92" i="1"/>
  <c r="O92" i="1"/>
  <c r="N92" i="1"/>
  <c r="AJ91" i="1"/>
  <c r="AI91" i="1"/>
  <c r="AH91" i="1"/>
  <c r="AG91" i="1"/>
  <c r="AF91" i="1"/>
  <c r="AE91" i="1"/>
  <c r="AD91" i="1"/>
  <c r="AB91" i="1"/>
  <c r="AA91" i="1"/>
  <c r="Z91" i="1"/>
  <c r="Y91" i="1"/>
  <c r="W91" i="1"/>
  <c r="V91" i="1"/>
  <c r="U91" i="1"/>
  <c r="T91" i="1"/>
  <c r="S91" i="1"/>
  <c r="R91" i="1"/>
  <c r="Q91" i="1"/>
  <c r="P91" i="1"/>
  <c r="O91" i="1"/>
  <c r="N91" i="1"/>
  <c r="AJ90" i="1"/>
  <c r="AI90" i="1"/>
  <c r="AH90" i="1"/>
  <c r="AG90" i="1"/>
  <c r="AF90" i="1"/>
  <c r="AE90" i="1"/>
  <c r="AD90" i="1"/>
  <c r="AK90" i="1" s="1"/>
  <c r="AB90" i="1"/>
  <c r="AA90" i="1"/>
  <c r="Z90" i="1"/>
  <c r="Y90" i="1"/>
  <c r="W90" i="1"/>
  <c r="V90" i="1"/>
  <c r="U90" i="1"/>
  <c r="T90" i="1"/>
  <c r="S90" i="1"/>
  <c r="R90" i="1"/>
  <c r="Q90" i="1"/>
  <c r="P90" i="1"/>
  <c r="O90" i="1"/>
  <c r="N90" i="1"/>
  <c r="AJ89" i="1"/>
  <c r="AI89" i="1"/>
  <c r="AH89" i="1"/>
  <c r="AG89" i="1"/>
  <c r="AF89" i="1"/>
  <c r="AE89" i="1"/>
  <c r="AD89" i="1"/>
  <c r="AB89" i="1"/>
  <c r="AA89" i="1"/>
  <c r="Z89" i="1"/>
  <c r="Y89" i="1"/>
  <c r="W89" i="1"/>
  <c r="V89" i="1"/>
  <c r="U89" i="1"/>
  <c r="T89" i="1"/>
  <c r="S89" i="1"/>
  <c r="R89" i="1"/>
  <c r="Q89" i="1"/>
  <c r="P89" i="1"/>
  <c r="O89" i="1"/>
  <c r="N89" i="1"/>
  <c r="AJ88" i="1"/>
  <c r="AI88" i="1"/>
  <c r="AH88" i="1"/>
  <c r="AG88" i="1"/>
  <c r="AF88" i="1"/>
  <c r="AE88" i="1"/>
  <c r="AD88" i="1"/>
  <c r="AB88" i="1"/>
  <c r="AA88" i="1"/>
  <c r="Z88" i="1"/>
  <c r="Y88" i="1"/>
  <c r="W88" i="1"/>
  <c r="V88" i="1"/>
  <c r="U88" i="1"/>
  <c r="T88" i="1"/>
  <c r="S88" i="1"/>
  <c r="R88" i="1"/>
  <c r="Q88" i="1"/>
  <c r="P88" i="1"/>
  <c r="O88" i="1"/>
  <c r="N88" i="1"/>
  <c r="AJ87" i="1"/>
  <c r="AI87" i="1"/>
  <c r="AH87" i="1"/>
  <c r="AG87" i="1"/>
  <c r="AF87" i="1"/>
  <c r="AK87" i="1" s="1"/>
  <c r="AE87" i="1"/>
  <c r="AD87" i="1"/>
  <c r="AB87" i="1"/>
  <c r="AA87" i="1"/>
  <c r="Z87" i="1"/>
  <c r="Y87" i="1"/>
  <c r="W87" i="1"/>
  <c r="V87" i="1"/>
  <c r="U87" i="1"/>
  <c r="T87" i="1"/>
  <c r="S87" i="1"/>
  <c r="R87" i="1"/>
  <c r="Q87" i="1"/>
  <c r="P87" i="1"/>
  <c r="O87" i="1"/>
  <c r="N87" i="1"/>
  <c r="AJ86" i="1"/>
  <c r="AI86" i="1"/>
  <c r="AH86" i="1"/>
  <c r="AG86" i="1"/>
  <c r="AF86" i="1"/>
  <c r="AE86" i="1"/>
  <c r="AD86" i="1"/>
  <c r="AB86" i="1"/>
  <c r="AA86" i="1"/>
  <c r="Z86" i="1"/>
  <c r="Y86" i="1"/>
  <c r="W86" i="1"/>
  <c r="V86" i="1"/>
  <c r="U86" i="1"/>
  <c r="T86" i="1"/>
  <c r="S86" i="1"/>
  <c r="R86" i="1"/>
  <c r="Q86" i="1"/>
  <c r="P86" i="1"/>
  <c r="O86" i="1"/>
  <c r="N86" i="1"/>
  <c r="AJ85" i="1"/>
  <c r="AI85" i="1"/>
  <c r="AH85" i="1"/>
  <c r="AG85" i="1"/>
  <c r="AF85" i="1"/>
  <c r="AE85" i="1"/>
  <c r="AD85" i="1"/>
  <c r="AB85" i="1"/>
  <c r="AA85" i="1"/>
  <c r="Z85" i="1"/>
  <c r="Y85" i="1"/>
  <c r="W85" i="1"/>
  <c r="V85" i="1"/>
  <c r="U85" i="1"/>
  <c r="T85" i="1"/>
  <c r="S85" i="1"/>
  <c r="R85" i="1"/>
  <c r="Q85" i="1"/>
  <c r="P85" i="1"/>
  <c r="O85" i="1"/>
  <c r="N85" i="1"/>
  <c r="AJ84" i="1"/>
  <c r="AI84" i="1"/>
  <c r="AH84" i="1"/>
  <c r="AG84" i="1"/>
  <c r="AF84" i="1"/>
  <c r="AE84" i="1"/>
  <c r="AD84" i="1"/>
  <c r="AB84" i="1"/>
  <c r="AA84" i="1"/>
  <c r="Z84" i="1"/>
  <c r="Y84" i="1"/>
  <c r="W84" i="1"/>
  <c r="V84" i="1"/>
  <c r="U84" i="1"/>
  <c r="T84" i="1"/>
  <c r="S84" i="1"/>
  <c r="R84" i="1"/>
  <c r="Q84" i="1"/>
  <c r="P84" i="1"/>
  <c r="O84" i="1"/>
  <c r="N84" i="1"/>
  <c r="AJ83" i="1"/>
  <c r="AI83" i="1"/>
  <c r="AH83" i="1"/>
  <c r="AG83" i="1"/>
  <c r="AF83" i="1"/>
  <c r="AE83" i="1"/>
  <c r="AD83" i="1"/>
  <c r="AB83" i="1"/>
  <c r="AA83" i="1"/>
  <c r="Z83" i="1"/>
  <c r="Y83" i="1"/>
  <c r="W83" i="1"/>
  <c r="V83" i="1"/>
  <c r="U83" i="1"/>
  <c r="T83" i="1"/>
  <c r="S83" i="1"/>
  <c r="R83" i="1"/>
  <c r="Q83" i="1"/>
  <c r="P83" i="1"/>
  <c r="O83" i="1"/>
  <c r="N83" i="1"/>
  <c r="AJ82" i="1"/>
  <c r="AI82" i="1"/>
  <c r="AH82" i="1"/>
  <c r="AG82" i="1"/>
  <c r="AF82" i="1"/>
  <c r="AE82" i="1"/>
  <c r="AD82" i="1"/>
  <c r="AK82" i="1" s="1"/>
  <c r="AB82" i="1"/>
  <c r="AA82" i="1"/>
  <c r="Z82" i="1"/>
  <c r="Y82" i="1"/>
  <c r="W82" i="1"/>
  <c r="V82" i="1"/>
  <c r="U82" i="1"/>
  <c r="T82" i="1"/>
  <c r="S82" i="1"/>
  <c r="R82" i="1"/>
  <c r="Q82" i="1"/>
  <c r="P82" i="1"/>
  <c r="O82" i="1"/>
  <c r="N82" i="1"/>
  <c r="AJ81" i="1"/>
  <c r="AI81" i="1"/>
  <c r="AH81" i="1"/>
  <c r="AG81" i="1"/>
  <c r="AF81" i="1"/>
  <c r="AE81" i="1"/>
  <c r="AD81" i="1"/>
  <c r="AB81" i="1"/>
  <c r="AA81" i="1"/>
  <c r="Z81" i="1"/>
  <c r="Y81" i="1"/>
  <c r="W81" i="1"/>
  <c r="V81" i="1"/>
  <c r="U81" i="1"/>
  <c r="T81" i="1"/>
  <c r="S81" i="1"/>
  <c r="R81" i="1"/>
  <c r="Q81" i="1"/>
  <c r="P81" i="1"/>
  <c r="O81" i="1"/>
  <c r="N81" i="1"/>
  <c r="AJ80" i="1"/>
  <c r="AI80" i="1"/>
  <c r="AH80" i="1"/>
  <c r="AG80" i="1"/>
  <c r="AF80" i="1"/>
  <c r="AE80" i="1"/>
  <c r="AD80" i="1"/>
  <c r="AB80" i="1"/>
  <c r="AA80" i="1"/>
  <c r="Z80" i="1"/>
  <c r="Y80" i="1"/>
  <c r="W80" i="1"/>
  <c r="V80" i="1"/>
  <c r="U80" i="1"/>
  <c r="T80" i="1"/>
  <c r="S80" i="1"/>
  <c r="R80" i="1"/>
  <c r="Q80" i="1"/>
  <c r="P80" i="1"/>
  <c r="O80" i="1"/>
  <c r="N80" i="1"/>
  <c r="AJ79" i="1"/>
  <c r="AI79" i="1"/>
  <c r="AH79" i="1"/>
  <c r="AG79" i="1"/>
  <c r="AF79" i="1"/>
  <c r="AE79" i="1"/>
  <c r="AD79" i="1"/>
  <c r="AB79" i="1"/>
  <c r="AA79" i="1"/>
  <c r="Z79" i="1"/>
  <c r="Y79" i="1"/>
  <c r="W79" i="1"/>
  <c r="V79" i="1"/>
  <c r="U79" i="1"/>
  <c r="T79" i="1"/>
  <c r="S79" i="1"/>
  <c r="R79" i="1"/>
  <c r="Q79" i="1"/>
  <c r="P79" i="1"/>
  <c r="O79" i="1"/>
  <c r="N79" i="1"/>
  <c r="AJ78" i="1"/>
  <c r="AI78" i="1"/>
  <c r="AH78" i="1"/>
  <c r="AG78" i="1"/>
  <c r="AF78" i="1"/>
  <c r="AE78" i="1"/>
  <c r="AD78" i="1"/>
  <c r="AB78" i="1"/>
  <c r="AA78" i="1"/>
  <c r="Z78" i="1"/>
  <c r="Y78" i="1"/>
  <c r="W78" i="1"/>
  <c r="V78" i="1"/>
  <c r="U78" i="1"/>
  <c r="T78" i="1"/>
  <c r="S78" i="1"/>
  <c r="R78" i="1"/>
  <c r="Q78" i="1"/>
  <c r="P78" i="1"/>
  <c r="O78" i="1"/>
  <c r="N78" i="1"/>
  <c r="AJ77" i="1"/>
  <c r="AI77" i="1"/>
  <c r="AH77" i="1"/>
  <c r="AG77" i="1"/>
  <c r="AF77" i="1"/>
  <c r="AE77" i="1"/>
  <c r="AD77" i="1"/>
  <c r="AB77" i="1"/>
  <c r="AA77" i="1"/>
  <c r="Z77" i="1"/>
  <c r="Y77" i="1"/>
  <c r="W77" i="1"/>
  <c r="V77" i="1"/>
  <c r="U77" i="1"/>
  <c r="T77" i="1"/>
  <c r="S77" i="1"/>
  <c r="R77" i="1"/>
  <c r="Q77" i="1"/>
  <c r="P77" i="1"/>
  <c r="O77" i="1"/>
  <c r="N77" i="1"/>
  <c r="AK76" i="1"/>
  <c r="AJ76" i="1"/>
  <c r="AI76" i="1"/>
  <c r="AH76" i="1"/>
  <c r="AG76" i="1"/>
  <c r="AF76" i="1"/>
  <c r="AE76" i="1"/>
  <c r="AD76" i="1"/>
  <c r="AB76" i="1"/>
  <c r="AA76" i="1"/>
  <c r="Z76" i="1"/>
  <c r="Y76" i="1"/>
  <c r="W76" i="1"/>
  <c r="V76" i="1"/>
  <c r="U76" i="1"/>
  <c r="T76" i="1"/>
  <c r="S76" i="1"/>
  <c r="R76" i="1"/>
  <c r="Q76" i="1"/>
  <c r="P76" i="1"/>
  <c r="O76" i="1"/>
  <c r="N76" i="1"/>
  <c r="AJ75" i="1"/>
  <c r="AI75" i="1"/>
  <c r="AH75" i="1"/>
  <c r="AG75" i="1"/>
  <c r="AF75" i="1"/>
  <c r="AE75" i="1"/>
  <c r="AD75" i="1"/>
  <c r="AB75" i="1"/>
  <c r="AA75" i="1"/>
  <c r="Z75" i="1"/>
  <c r="Y75" i="1"/>
  <c r="W75" i="1"/>
  <c r="V75" i="1"/>
  <c r="U75" i="1"/>
  <c r="T75" i="1"/>
  <c r="S75" i="1"/>
  <c r="R75" i="1"/>
  <c r="Q75" i="1"/>
  <c r="P75" i="1"/>
  <c r="O75" i="1"/>
  <c r="N75" i="1"/>
  <c r="AJ74" i="1"/>
  <c r="AI74" i="1"/>
  <c r="AH74" i="1"/>
  <c r="AG74" i="1"/>
  <c r="AF74" i="1"/>
  <c r="AE74" i="1"/>
  <c r="AD74" i="1"/>
  <c r="AB74" i="1"/>
  <c r="AA74" i="1"/>
  <c r="Z74" i="1"/>
  <c r="Y74" i="1"/>
  <c r="W74" i="1"/>
  <c r="V74" i="1"/>
  <c r="U74" i="1"/>
  <c r="T74" i="1"/>
  <c r="S74" i="1"/>
  <c r="R74" i="1"/>
  <c r="Q74" i="1"/>
  <c r="P74" i="1"/>
  <c r="O74" i="1"/>
  <c r="N74" i="1"/>
  <c r="AJ73" i="1"/>
  <c r="AI73" i="1"/>
  <c r="AH73" i="1"/>
  <c r="AG73" i="1"/>
  <c r="AF73" i="1"/>
  <c r="AE73" i="1"/>
  <c r="AD73" i="1"/>
  <c r="AB73" i="1"/>
  <c r="AA73" i="1"/>
  <c r="Z73" i="1"/>
  <c r="Y73" i="1"/>
  <c r="W73" i="1"/>
  <c r="V73" i="1"/>
  <c r="U73" i="1"/>
  <c r="T73" i="1"/>
  <c r="S73" i="1"/>
  <c r="R73" i="1"/>
  <c r="Q73" i="1"/>
  <c r="P73" i="1"/>
  <c r="O73" i="1"/>
  <c r="N73" i="1"/>
  <c r="AJ72" i="1"/>
  <c r="AI72" i="1"/>
  <c r="AH72" i="1"/>
  <c r="AG72" i="1"/>
  <c r="AF72" i="1"/>
  <c r="AE72" i="1"/>
  <c r="AD72" i="1"/>
  <c r="AB72" i="1"/>
  <c r="AA72" i="1"/>
  <c r="Z72" i="1"/>
  <c r="Y72" i="1"/>
  <c r="W72" i="1"/>
  <c r="V72" i="1"/>
  <c r="U72" i="1"/>
  <c r="T72" i="1"/>
  <c r="S72" i="1"/>
  <c r="R72" i="1"/>
  <c r="Q72" i="1"/>
  <c r="P72" i="1"/>
  <c r="O72" i="1"/>
  <c r="N72" i="1"/>
  <c r="AJ71" i="1"/>
  <c r="AI71" i="1"/>
  <c r="AH71" i="1"/>
  <c r="AG71" i="1"/>
  <c r="AF71" i="1"/>
  <c r="AE71" i="1"/>
  <c r="AD71" i="1"/>
  <c r="AB71" i="1"/>
  <c r="AA71" i="1"/>
  <c r="Z71" i="1"/>
  <c r="Y71" i="1"/>
  <c r="W71" i="1"/>
  <c r="V71" i="1"/>
  <c r="U71" i="1"/>
  <c r="T71" i="1"/>
  <c r="S71" i="1"/>
  <c r="R71" i="1"/>
  <c r="Q71" i="1"/>
  <c r="P71" i="1"/>
  <c r="O71" i="1"/>
  <c r="N71" i="1"/>
  <c r="AJ70" i="1"/>
  <c r="AI70" i="1"/>
  <c r="AH70" i="1"/>
  <c r="AG70" i="1"/>
  <c r="AF70" i="1"/>
  <c r="AE70" i="1"/>
  <c r="AD70" i="1"/>
  <c r="AB70" i="1"/>
  <c r="AA70" i="1"/>
  <c r="Z70" i="1"/>
  <c r="Y70" i="1"/>
  <c r="W70" i="1"/>
  <c r="V70" i="1"/>
  <c r="U70" i="1"/>
  <c r="T70" i="1"/>
  <c r="S70" i="1"/>
  <c r="R70" i="1"/>
  <c r="Q70" i="1"/>
  <c r="P70" i="1"/>
  <c r="O70" i="1"/>
  <c r="N70" i="1"/>
  <c r="AJ69" i="1"/>
  <c r="AI69" i="1"/>
  <c r="AH69" i="1"/>
  <c r="AG69" i="1"/>
  <c r="AF69" i="1"/>
  <c r="AE69" i="1"/>
  <c r="AD69" i="1"/>
  <c r="AB69" i="1"/>
  <c r="AA69" i="1"/>
  <c r="Z69" i="1"/>
  <c r="Y69" i="1"/>
  <c r="W69" i="1"/>
  <c r="V69" i="1"/>
  <c r="U69" i="1"/>
  <c r="T69" i="1"/>
  <c r="S69" i="1"/>
  <c r="R69" i="1"/>
  <c r="Q69" i="1"/>
  <c r="P69" i="1"/>
  <c r="O69" i="1"/>
  <c r="N69" i="1"/>
  <c r="AJ68" i="1"/>
  <c r="AI68" i="1"/>
  <c r="AH68" i="1"/>
  <c r="AG68" i="1"/>
  <c r="AF68" i="1"/>
  <c r="AE68" i="1"/>
  <c r="AD68" i="1"/>
  <c r="AB68" i="1"/>
  <c r="AA68" i="1"/>
  <c r="Z68" i="1"/>
  <c r="Y68" i="1"/>
  <c r="W68" i="1"/>
  <c r="V68" i="1"/>
  <c r="U68" i="1"/>
  <c r="T68" i="1"/>
  <c r="S68" i="1"/>
  <c r="R68" i="1"/>
  <c r="Q68" i="1"/>
  <c r="P68" i="1"/>
  <c r="O68" i="1"/>
  <c r="N68" i="1"/>
  <c r="AJ67" i="1"/>
  <c r="AI67" i="1"/>
  <c r="AH67" i="1"/>
  <c r="AG67" i="1"/>
  <c r="AF67" i="1"/>
  <c r="AE67" i="1"/>
  <c r="AD67" i="1"/>
  <c r="AB67" i="1"/>
  <c r="AA67" i="1"/>
  <c r="Z67" i="1"/>
  <c r="Y67" i="1"/>
  <c r="W67" i="1"/>
  <c r="V67" i="1"/>
  <c r="U67" i="1"/>
  <c r="T67" i="1"/>
  <c r="S67" i="1"/>
  <c r="R67" i="1"/>
  <c r="Q67" i="1"/>
  <c r="P67" i="1"/>
  <c r="O67" i="1"/>
  <c r="N67" i="1"/>
  <c r="AJ66" i="1"/>
  <c r="AI66" i="1"/>
  <c r="AH66" i="1"/>
  <c r="AG66" i="1"/>
  <c r="AF66" i="1"/>
  <c r="AE66" i="1"/>
  <c r="AD66" i="1"/>
  <c r="AB66" i="1"/>
  <c r="AA66" i="1"/>
  <c r="Z66" i="1"/>
  <c r="Y66" i="1"/>
  <c r="W66" i="1"/>
  <c r="V66" i="1"/>
  <c r="U66" i="1"/>
  <c r="T66" i="1"/>
  <c r="S66" i="1"/>
  <c r="R66" i="1"/>
  <c r="Q66" i="1"/>
  <c r="P66" i="1"/>
  <c r="O66" i="1"/>
  <c r="N66" i="1"/>
  <c r="AJ65" i="1"/>
  <c r="AI65" i="1"/>
  <c r="AH65" i="1"/>
  <c r="AG65" i="1"/>
  <c r="AF65" i="1"/>
  <c r="AE65" i="1"/>
  <c r="AD65" i="1"/>
  <c r="AB65" i="1"/>
  <c r="AA65" i="1"/>
  <c r="Z65" i="1"/>
  <c r="Y65" i="1"/>
  <c r="W65" i="1"/>
  <c r="V65" i="1"/>
  <c r="U65" i="1"/>
  <c r="T65" i="1"/>
  <c r="S65" i="1"/>
  <c r="R65" i="1"/>
  <c r="Q65" i="1"/>
  <c r="P65" i="1"/>
  <c r="O65" i="1"/>
  <c r="N65" i="1"/>
  <c r="AJ64" i="1"/>
  <c r="AI64" i="1"/>
  <c r="AH64" i="1"/>
  <c r="AG64" i="1"/>
  <c r="AF64" i="1"/>
  <c r="AE64" i="1"/>
  <c r="AD64" i="1"/>
  <c r="AB64" i="1"/>
  <c r="AA64" i="1"/>
  <c r="Z64" i="1"/>
  <c r="Y64" i="1"/>
  <c r="W64" i="1"/>
  <c r="V64" i="1"/>
  <c r="U64" i="1"/>
  <c r="T64" i="1"/>
  <c r="S64" i="1"/>
  <c r="R64" i="1"/>
  <c r="Q64" i="1"/>
  <c r="P64" i="1"/>
  <c r="O64" i="1"/>
  <c r="N64" i="1"/>
  <c r="AJ63" i="1"/>
  <c r="AI63" i="1"/>
  <c r="AH63" i="1"/>
  <c r="AG63" i="1"/>
  <c r="AF63" i="1"/>
  <c r="AE63" i="1"/>
  <c r="AD63" i="1"/>
  <c r="AB63" i="1"/>
  <c r="AA63" i="1"/>
  <c r="Z63" i="1"/>
  <c r="Y63" i="1"/>
  <c r="W63" i="1"/>
  <c r="V63" i="1"/>
  <c r="U63" i="1"/>
  <c r="T63" i="1"/>
  <c r="S63" i="1"/>
  <c r="R63" i="1"/>
  <c r="Q63" i="1"/>
  <c r="P63" i="1"/>
  <c r="O63" i="1"/>
  <c r="N63" i="1"/>
  <c r="AJ62" i="1"/>
  <c r="AI62" i="1"/>
  <c r="AH62" i="1"/>
  <c r="AG62" i="1"/>
  <c r="AF62" i="1"/>
  <c r="AE62" i="1"/>
  <c r="AD62" i="1"/>
  <c r="AB62" i="1"/>
  <c r="AA62" i="1"/>
  <c r="Z62" i="1"/>
  <c r="Y62" i="1"/>
  <c r="W62" i="1"/>
  <c r="V62" i="1"/>
  <c r="U62" i="1"/>
  <c r="T62" i="1"/>
  <c r="S62" i="1"/>
  <c r="R62" i="1"/>
  <c r="Q62" i="1"/>
  <c r="P62" i="1"/>
  <c r="O62" i="1"/>
  <c r="N62" i="1"/>
  <c r="AJ61" i="1"/>
  <c r="AI61" i="1"/>
  <c r="AH61" i="1"/>
  <c r="AG61" i="1"/>
  <c r="AF61" i="1"/>
  <c r="AE61" i="1"/>
  <c r="AD61" i="1"/>
  <c r="AB61" i="1"/>
  <c r="AA61" i="1"/>
  <c r="Z61" i="1"/>
  <c r="Y61" i="1"/>
  <c r="W61" i="1"/>
  <c r="V61" i="1"/>
  <c r="U61" i="1"/>
  <c r="T61" i="1"/>
  <c r="S61" i="1"/>
  <c r="R61" i="1"/>
  <c r="Q61" i="1"/>
  <c r="P61" i="1"/>
  <c r="O61" i="1"/>
  <c r="N61" i="1"/>
  <c r="AJ60" i="1"/>
  <c r="AI60" i="1"/>
  <c r="AH60" i="1"/>
  <c r="AG60" i="1"/>
  <c r="AF60" i="1"/>
  <c r="AE60" i="1"/>
  <c r="AD60" i="1"/>
  <c r="AB60" i="1"/>
  <c r="AA60" i="1"/>
  <c r="Z60" i="1"/>
  <c r="Y60" i="1"/>
  <c r="W60" i="1"/>
  <c r="V60" i="1"/>
  <c r="U60" i="1"/>
  <c r="T60" i="1"/>
  <c r="S60" i="1"/>
  <c r="R60" i="1"/>
  <c r="Q60" i="1"/>
  <c r="P60" i="1"/>
  <c r="O60" i="1"/>
  <c r="N60" i="1"/>
  <c r="AJ59" i="1"/>
  <c r="AI59" i="1"/>
  <c r="AH59" i="1"/>
  <c r="AG59" i="1"/>
  <c r="AF59" i="1"/>
  <c r="AE59" i="1"/>
  <c r="AD59" i="1"/>
  <c r="AB59" i="1"/>
  <c r="AA59" i="1"/>
  <c r="Z59" i="1"/>
  <c r="Y59" i="1"/>
  <c r="W59" i="1"/>
  <c r="V59" i="1"/>
  <c r="U59" i="1"/>
  <c r="T59" i="1"/>
  <c r="S59" i="1"/>
  <c r="R59" i="1"/>
  <c r="Q59" i="1"/>
  <c r="P59" i="1"/>
  <c r="O59" i="1"/>
  <c r="N59" i="1"/>
  <c r="AJ58" i="1"/>
  <c r="AI58" i="1"/>
  <c r="AH58" i="1"/>
  <c r="AG58" i="1"/>
  <c r="AF58" i="1"/>
  <c r="AE58" i="1"/>
  <c r="AD58" i="1"/>
  <c r="AB58" i="1"/>
  <c r="AA58" i="1"/>
  <c r="Z58" i="1"/>
  <c r="Y58" i="1"/>
  <c r="W58" i="1"/>
  <c r="V58" i="1"/>
  <c r="U58" i="1"/>
  <c r="T58" i="1"/>
  <c r="S58" i="1"/>
  <c r="R58" i="1"/>
  <c r="Q58" i="1"/>
  <c r="P58" i="1"/>
  <c r="O58" i="1"/>
  <c r="N58" i="1"/>
  <c r="AJ57" i="1"/>
  <c r="AI57" i="1"/>
  <c r="AH57" i="1"/>
  <c r="AG57" i="1"/>
  <c r="AF57" i="1"/>
  <c r="AE57" i="1"/>
  <c r="AD57" i="1"/>
  <c r="AB57" i="1"/>
  <c r="AA57" i="1"/>
  <c r="Z57" i="1"/>
  <c r="Y57" i="1"/>
  <c r="W57" i="1"/>
  <c r="V57" i="1"/>
  <c r="U57" i="1"/>
  <c r="T57" i="1"/>
  <c r="S57" i="1"/>
  <c r="R57" i="1"/>
  <c r="Q57" i="1"/>
  <c r="P57" i="1"/>
  <c r="O57" i="1"/>
  <c r="N57" i="1"/>
  <c r="AJ56" i="1"/>
  <c r="AI56" i="1"/>
  <c r="AH56" i="1"/>
  <c r="AG56" i="1"/>
  <c r="AF56" i="1"/>
  <c r="AE56" i="1"/>
  <c r="AD56" i="1"/>
  <c r="AB56" i="1"/>
  <c r="AA56" i="1"/>
  <c r="Z56" i="1"/>
  <c r="Y56" i="1"/>
  <c r="W56" i="1"/>
  <c r="V56" i="1"/>
  <c r="U56" i="1"/>
  <c r="T56" i="1"/>
  <c r="S56" i="1"/>
  <c r="R56" i="1"/>
  <c r="Q56" i="1"/>
  <c r="P56" i="1"/>
  <c r="O56" i="1"/>
  <c r="N56" i="1"/>
  <c r="AJ55" i="1"/>
  <c r="AI55" i="1"/>
  <c r="AH55" i="1"/>
  <c r="AG55" i="1"/>
  <c r="AF55" i="1"/>
  <c r="AE55" i="1"/>
  <c r="AD55" i="1"/>
  <c r="AB55" i="1"/>
  <c r="AA55" i="1"/>
  <c r="Z55" i="1"/>
  <c r="Y55" i="1"/>
  <c r="W55" i="1"/>
  <c r="V55" i="1"/>
  <c r="U55" i="1"/>
  <c r="T55" i="1"/>
  <c r="S55" i="1"/>
  <c r="R55" i="1"/>
  <c r="Q55" i="1"/>
  <c r="P55" i="1"/>
  <c r="O55" i="1"/>
  <c r="N55" i="1"/>
  <c r="AJ54" i="1"/>
  <c r="AI54" i="1"/>
  <c r="AH54" i="1"/>
  <c r="AG54" i="1"/>
  <c r="AF54" i="1"/>
  <c r="AE54" i="1"/>
  <c r="AD54" i="1"/>
  <c r="AB54" i="1"/>
  <c r="AA54" i="1"/>
  <c r="Z54" i="1"/>
  <c r="Y54" i="1"/>
  <c r="W54" i="1"/>
  <c r="V54" i="1"/>
  <c r="U54" i="1"/>
  <c r="T54" i="1"/>
  <c r="S54" i="1"/>
  <c r="R54" i="1"/>
  <c r="Q54" i="1"/>
  <c r="P54" i="1"/>
  <c r="O54" i="1"/>
  <c r="N54" i="1"/>
  <c r="AJ53" i="1"/>
  <c r="AI53" i="1"/>
  <c r="AH53" i="1"/>
  <c r="AG53" i="1"/>
  <c r="AF53" i="1"/>
  <c r="AE53" i="1"/>
  <c r="AD53" i="1"/>
  <c r="AB53" i="1"/>
  <c r="AA53" i="1"/>
  <c r="Z53" i="1"/>
  <c r="Y53" i="1"/>
  <c r="W53" i="1"/>
  <c r="V53" i="1"/>
  <c r="U53" i="1"/>
  <c r="T53" i="1"/>
  <c r="S53" i="1"/>
  <c r="R53" i="1"/>
  <c r="Q53" i="1"/>
  <c r="P53" i="1"/>
  <c r="O53" i="1"/>
  <c r="N53" i="1"/>
  <c r="AJ52" i="1"/>
  <c r="AI52" i="1"/>
  <c r="AH52" i="1"/>
  <c r="AG52" i="1"/>
  <c r="AF52" i="1"/>
  <c r="AE52" i="1"/>
  <c r="AD52" i="1"/>
  <c r="AB52" i="1"/>
  <c r="AA52" i="1"/>
  <c r="Z52" i="1"/>
  <c r="Y52" i="1"/>
  <c r="W52" i="1"/>
  <c r="V52" i="1"/>
  <c r="U52" i="1"/>
  <c r="T52" i="1"/>
  <c r="S52" i="1"/>
  <c r="R52" i="1"/>
  <c r="Q52" i="1"/>
  <c r="P52" i="1"/>
  <c r="O52" i="1"/>
  <c r="N52" i="1"/>
  <c r="AJ51" i="1"/>
  <c r="AI51" i="1"/>
  <c r="AH51" i="1"/>
  <c r="AG51" i="1"/>
  <c r="AF51" i="1"/>
  <c r="AE51" i="1"/>
  <c r="AD51" i="1"/>
  <c r="AB51" i="1"/>
  <c r="AA51" i="1"/>
  <c r="Z51" i="1"/>
  <c r="Y51" i="1"/>
  <c r="W51" i="1"/>
  <c r="V51" i="1"/>
  <c r="U51" i="1"/>
  <c r="T51" i="1"/>
  <c r="S51" i="1"/>
  <c r="R51" i="1"/>
  <c r="Q51" i="1"/>
  <c r="P51" i="1"/>
  <c r="O51" i="1"/>
  <c r="N51" i="1"/>
  <c r="AJ50" i="1"/>
  <c r="AI50" i="1"/>
  <c r="AH50" i="1"/>
  <c r="AG50" i="1"/>
  <c r="AF50" i="1"/>
  <c r="AE50" i="1"/>
  <c r="AD50" i="1"/>
  <c r="AB50" i="1"/>
  <c r="AA50" i="1"/>
  <c r="Z50" i="1"/>
  <c r="Y50" i="1"/>
  <c r="W50" i="1"/>
  <c r="V50" i="1"/>
  <c r="U50" i="1"/>
  <c r="T50" i="1"/>
  <c r="S50" i="1"/>
  <c r="R50" i="1"/>
  <c r="Q50" i="1"/>
  <c r="P50" i="1"/>
  <c r="O50" i="1"/>
  <c r="N50" i="1"/>
  <c r="AJ49" i="1"/>
  <c r="AI49" i="1"/>
  <c r="AH49" i="1"/>
  <c r="AG49" i="1"/>
  <c r="AF49" i="1"/>
  <c r="AE49" i="1"/>
  <c r="AD49" i="1"/>
  <c r="AB49" i="1"/>
  <c r="AA49" i="1"/>
  <c r="Z49" i="1"/>
  <c r="Y49" i="1"/>
  <c r="W49" i="1"/>
  <c r="V49" i="1"/>
  <c r="U49" i="1"/>
  <c r="T49" i="1"/>
  <c r="S49" i="1"/>
  <c r="R49" i="1"/>
  <c r="Q49" i="1"/>
  <c r="P49" i="1"/>
  <c r="O49" i="1"/>
  <c r="N49" i="1"/>
  <c r="AJ48" i="1"/>
  <c r="AI48" i="1"/>
  <c r="AH48" i="1"/>
  <c r="AG48" i="1"/>
  <c r="AF48" i="1"/>
  <c r="AE48" i="1"/>
  <c r="AD48" i="1"/>
  <c r="AB48" i="1"/>
  <c r="AA48" i="1"/>
  <c r="Z48" i="1"/>
  <c r="Y48" i="1"/>
  <c r="W48" i="1"/>
  <c r="V48" i="1"/>
  <c r="U48" i="1"/>
  <c r="T48" i="1"/>
  <c r="S48" i="1"/>
  <c r="R48" i="1"/>
  <c r="Q48" i="1"/>
  <c r="P48" i="1"/>
  <c r="O48" i="1"/>
  <c r="N48" i="1"/>
  <c r="AJ47" i="1"/>
  <c r="AI47" i="1"/>
  <c r="AH47" i="1"/>
  <c r="AG47" i="1"/>
  <c r="AF47" i="1"/>
  <c r="AE47" i="1"/>
  <c r="AD47" i="1"/>
  <c r="AB47" i="1"/>
  <c r="AA47" i="1"/>
  <c r="Z47" i="1"/>
  <c r="Y47" i="1"/>
  <c r="W47" i="1"/>
  <c r="V47" i="1"/>
  <c r="U47" i="1"/>
  <c r="T47" i="1"/>
  <c r="S47" i="1"/>
  <c r="R47" i="1"/>
  <c r="Q47" i="1"/>
  <c r="P47" i="1"/>
  <c r="O47" i="1"/>
  <c r="N47" i="1"/>
  <c r="AJ46" i="1"/>
  <c r="AI46" i="1"/>
  <c r="AH46" i="1"/>
  <c r="AG46" i="1"/>
  <c r="AF46" i="1"/>
  <c r="AE46" i="1"/>
  <c r="AD46" i="1"/>
  <c r="AB46" i="1"/>
  <c r="AA46" i="1"/>
  <c r="Z46" i="1"/>
  <c r="Y46" i="1"/>
  <c r="W46" i="1"/>
  <c r="V46" i="1"/>
  <c r="U46" i="1"/>
  <c r="T46" i="1"/>
  <c r="S46" i="1"/>
  <c r="R46" i="1"/>
  <c r="Q46" i="1"/>
  <c r="P46" i="1"/>
  <c r="O46" i="1"/>
  <c r="N46" i="1"/>
  <c r="AJ45" i="1"/>
  <c r="AI45" i="1"/>
  <c r="AH45" i="1"/>
  <c r="AG45" i="1"/>
  <c r="AF45" i="1"/>
  <c r="AE45" i="1"/>
  <c r="AD45" i="1"/>
  <c r="AB45" i="1"/>
  <c r="AA45" i="1"/>
  <c r="Z45" i="1"/>
  <c r="Y45" i="1"/>
  <c r="W45" i="1"/>
  <c r="V45" i="1"/>
  <c r="U45" i="1"/>
  <c r="T45" i="1"/>
  <c r="S45" i="1"/>
  <c r="R45" i="1"/>
  <c r="Q45" i="1"/>
  <c r="P45" i="1"/>
  <c r="O45" i="1"/>
  <c r="N45" i="1"/>
  <c r="AJ44" i="1"/>
  <c r="AI44" i="1"/>
  <c r="AH44" i="1"/>
  <c r="AG44" i="1"/>
  <c r="AF44" i="1"/>
  <c r="AE44" i="1"/>
  <c r="AD44" i="1"/>
  <c r="AB44" i="1"/>
  <c r="AA44" i="1"/>
  <c r="Z44" i="1"/>
  <c r="Y44" i="1"/>
  <c r="W44" i="1"/>
  <c r="V44" i="1"/>
  <c r="U44" i="1"/>
  <c r="T44" i="1"/>
  <c r="S44" i="1"/>
  <c r="R44" i="1"/>
  <c r="Q44" i="1"/>
  <c r="P44" i="1"/>
  <c r="O44" i="1"/>
  <c r="N44" i="1"/>
  <c r="AJ43" i="1"/>
  <c r="AI43" i="1"/>
  <c r="AH43" i="1"/>
  <c r="AG43" i="1"/>
  <c r="AF43" i="1"/>
  <c r="AE43" i="1"/>
  <c r="AD43" i="1"/>
  <c r="AB43" i="1"/>
  <c r="AA43" i="1"/>
  <c r="Z43" i="1"/>
  <c r="Y43" i="1"/>
  <c r="W43" i="1"/>
  <c r="V43" i="1"/>
  <c r="U43" i="1"/>
  <c r="T43" i="1"/>
  <c r="S43" i="1"/>
  <c r="R43" i="1"/>
  <c r="Q43" i="1"/>
  <c r="P43" i="1"/>
  <c r="O43" i="1"/>
  <c r="N43" i="1"/>
  <c r="AJ42" i="1"/>
  <c r="AI42" i="1"/>
  <c r="AH42" i="1"/>
  <c r="AG42" i="1"/>
  <c r="AF42" i="1"/>
  <c r="AE42" i="1"/>
  <c r="AD42" i="1"/>
  <c r="AB42" i="1"/>
  <c r="AA42" i="1"/>
  <c r="Z42" i="1"/>
  <c r="Y42" i="1"/>
  <c r="W42" i="1"/>
  <c r="V42" i="1"/>
  <c r="U42" i="1"/>
  <c r="T42" i="1"/>
  <c r="S42" i="1"/>
  <c r="R42" i="1"/>
  <c r="Q42" i="1"/>
  <c r="P42" i="1"/>
  <c r="O42" i="1"/>
  <c r="N42" i="1"/>
  <c r="AJ41" i="1"/>
  <c r="AI41" i="1"/>
  <c r="AH41" i="1"/>
  <c r="AG41" i="1"/>
  <c r="AF41" i="1"/>
  <c r="AE41" i="1"/>
  <c r="AD41" i="1"/>
  <c r="AB41" i="1"/>
  <c r="AA41" i="1"/>
  <c r="Z41" i="1"/>
  <c r="Y41" i="1"/>
  <c r="W41" i="1"/>
  <c r="V41" i="1"/>
  <c r="U41" i="1"/>
  <c r="T41" i="1"/>
  <c r="S41" i="1"/>
  <c r="R41" i="1"/>
  <c r="Q41" i="1"/>
  <c r="P41" i="1"/>
  <c r="O41" i="1"/>
  <c r="N41" i="1"/>
  <c r="AJ40" i="1"/>
  <c r="AI40" i="1"/>
  <c r="AH40" i="1"/>
  <c r="AG40" i="1"/>
  <c r="AF40" i="1"/>
  <c r="AE40" i="1"/>
  <c r="AD40" i="1"/>
  <c r="AB40" i="1"/>
  <c r="AA40" i="1"/>
  <c r="Z40" i="1"/>
  <c r="Y40" i="1"/>
  <c r="W40" i="1"/>
  <c r="V40" i="1"/>
  <c r="U40" i="1"/>
  <c r="T40" i="1"/>
  <c r="S40" i="1"/>
  <c r="R40" i="1"/>
  <c r="Q40" i="1"/>
  <c r="P40" i="1"/>
  <c r="O40" i="1"/>
  <c r="N40" i="1"/>
  <c r="AJ39" i="1"/>
  <c r="AI39" i="1"/>
  <c r="AH39" i="1"/>
  <c r="AG39" i="1"/>
  <c r="AF39" i="1"/>
  <c r="AE39" i="1"/>
  <c r="AD39" i="1"/>
  <c r="AB39" i="1"/>
  <c r="AA39" i="1"/>
  <c r="Z39" i="1"/>
  <c r="Y39" i="1"/>
  <c r="W39" i="1"/>
  <c r="V39" i="1"/>
  <c r="U39" i="1"/>
  <c r="T39" i="1"/>
  <c r="S39" i="1"/>
  <c r="R39" i="1"/>
  <c r="Q39" i="1"/>
  <c r="P39" i="1"/>
  <c r="O39" i="1"/>
  <c r="N39" i="1"/>
  <c r="AJ38" i="1"/>
  <c r="AI38" i="1"/>
  <c r="AH38" i="1"/>
  <c r="AG38" i="1"/>
  <c r="AF38" i="1"/>
  <c r="AE38" i="1"/>
  <c r="AD38" i="1"/>
  <c r="AB38" i="1"/>
  <c r="AA38" i="1"/>
  <c r="Z38" i="1"/>
  <c r="Y38" i="1"/>
  <c r="W38" i="1"/>
  <c r="V38" i="1"/>
  <c r="U38" i="1"/>
  <c r="T38" i="1"/>
  <c r="S38" i="1"/>
  <c r="R38" i="1"/>
  <c r="Q38" i="1"/>
  <c r="P38" i="1"/>
  <c r="O38" i="1"/>
  <c r="N38" i="1"/>
  <c r="AJ37" i="1"/>
  <c r="AI37" i="1"/>
  <c r="AH37" i="1"/>
  <c r="AG37" i="1"/>
  <c r="AF37" i="1"/>
  <c r="AE37" i="1"/>
  <c r="AD37" i="1"/>
  <c r="AB37" i="1"/>
  <c r="AA37" i="1"/>
  <c r="Z37" i="1"/>
  <c r="Y37" i="1"/>
  <c r="W37" i="1"/>
  <c r="V37" i="1"/>
  <c r="U37" i="1"/>
  <c r="T37" i="1"/>
  <c r="S37" i="1"/>
  <c r="R37" i="1"/>
  <c r="Q37" i="1"/>
  <c r="P37" i="1"/>
  <c r="O37" i="1"/>
  <c r="N37" i="1"/>
  <c r="AJ36" i="1"/>
  <c r="AI36" i="1"/>
  <c r="AH36" i="1"/>
  <c r="AG36" i="1"/>
  <c r="AF36" i="1"/>
  <c r="AE36" i="1"/>
  <c r="AD36" i="1"/>
  <c r="AB36" i="1"/>
  <c r="AA36" i="1"/>
  <c r="Z36" i="1"/>
  <c r="Y36" i="1"/>
  <c r="W36" i="1"/>
  <c r="V36" i="1"/>
  <c r="U36" i="1"/>
  <c r="T36" i="1"/>
  <c r="S36" i="1"/>
  <c r="R36" i="1"/>
  <c r="Q36" i="1"/>
  <c r="P36" i="1"/>
  <c r="O36" i="1"/>
  <c r="N36" i="1"/>
  <c r="AJ35" i="1"/>
  <c r="AI35" i="1"/>
  <c r="AH35" i="1"/>
  <c r="AG35" i="1"/>
  <c r="AF35" i="1"/>
  <c r="AE35" i="1"/>
  <c r="AD35" i="1"/>
  <c r="AB35" i="1"/>
  <c r="AA35" i="1"/>
  <c r="Z35" i="1"/>
  <c r="Y35" i="1"/>
  <c r="W35" i="1"/>
  <c r="V35" i="1"/>
  <c r="U35" i="1"/>
  <c r="T35" i="1"/>
  <c r="S35" i="1"/>
  <c r="R35" i="1"/>
  <c r="Q35" i="1"/>
  <c r="P35" i="1"/>
  <c r="O35" i="1"/>
  <c r="N35" i="1"/>
  <c r="AJ34" i="1"/>
  <c r="AI34" i="1"/>
  <c r="AH34" i="1"/>
  <c r="AG34" i="1"/>
  <c r="AF34" i="1"/>
  <c r="AE34" i="1"/>
  <c r="AD34" i="1"/>
  <c r="AB34" i="1"/>
  <c r="AA34" i="1"/>
  <c r="Z34" i="1"/>
  <c r="Y34" i="1"/>
  <c r="W34" i="1"/>
  <c r="V34" i="1"/>
  <c r="U34" i="1"/>
  <c r="T34" i="1"/>
  <c r="S34" i="1"/>
  <c r="R34" i="1"/>
  <c r="Q34" i="1"/>
  <c r="P34" i="1"/>
  <c r="O34" i="1"/>
  <c r="N34" i="1"/>
  <c r="AJ33" i="1"/>
  <c r="AI33" i="1"/>
  <c r="AH33" i="1"/>
  <c r="AG33" i="1"/>
  <c r="AF33" i="1"/>
  <c r="AE33" i="1"/>
  <c r="AD33" i="1"/>
  <c r="AB33" i="1"/>
  <c r="AA33" i="1"/>
  <c r="Z33" i="1"/>
  <c r="Y33" i="1"/>
  <c r="W33" i="1"/>
  <c r="V33" i="1"/>
  <c r="U33" i="1"/>
  <c r="T33" i="1"/>
  <c r="S33" i="1"/>
  <c r="R33" i="1"/>
  <c r="Q33" i="1"/>
  <c r="P33" i="1"/>
  <c r="O33" i="1"/>
  <c r="N33" i="1"/>
  <c r="AJ32" i="1"/>
  <c r="AI32" i="1"/>
  <c r="AH32" i="1"/>
  <c r="AG32" i="1"/>
  <c r="AF32" i="1"/>
  <c r="AE32" i="1"/>
  <c r="AD32" i="1"/>
  <c r="AB32" i="1"/>
  <c r="AA32" i="1"/>
  <c r="Z32" i="1"/>
  <c r="Y32" i="1"/>
  <c r="W32" i="1"/>
  <c r="V32" i="1"/>
  <c r="U32" i="1"/>
  <c r="T32" i="1"/>
  <c r="S32" i="1"/>
  <c r="R32" i="1"/>
  <c r="Q32" i="1"/>
  <c r="P32" i="1"/>
  <c r="O32" i="1"/>
  <c r="N32" i="1"/>
  <c r="AJ31" i="1"/>
  <c r="AI31" i="1"/>
  <c r="AH31" i="1"/>
  <c r="AG31" i="1"/>
  <c r="AF31" i="1"/>
  <c r="AE31" i="1"/>
  <c r="AD31" i="1"/>
  <c r="AB31" i="1"/>
  <c r="AA31" i="1"/>
  <c r="Z31" i="1"/>
  <c r="Y31" i="1"/>
  <c r="W31" i="1"/>
  <c r="V31" i="1"/>
  <c r="U31" i="1"/>
  <c r="T31" i="1"/>
  <c r="S31" i="1"/>
  <c r="R31" i="1"/>
  <c r="Q31" i="1"/>
  <c r="P31" i="1"/>
  <c r="O31" i="1"/>
  <c r="N31" i="1"/>
  <c r="AJ30" i="1"/>
  <c r="AI30" i="1"/>
  <c r="AH30" i="1"/>
  <c r="AG30" i="1"/>
  <c r="AF30" i="1"/>
  <c r="AE30" i="1"/>
  <c r="AD30" i="1"/>
  <c r="AB30" i="1"/>
  <c r="AA30" i="1"/>
  <c r="Z30" i="1"/>
  <c r="Y30" i="1"/>
  <c r="W30" i="1"/>
  <c r="V30" i="1"/>
  <c r="U30" i="1"/>
  <c r="T30" i="1"/>
  <c r="S30" i="1"/>
  <c r="R30" i="1"/>
  <c r="Q30" i="1"/>
  <c r="P30" i="1"/>
  <c r="O30" i="1"/>
  <c r="N30" i="1"/>
  <c r="AJ29" i="1"/>
  <c r="AI29" i="1"/>
  <c r="AH29" i="1"/>
  <c r="AG29" i="1"/>
  <c r="AF29" i="1"/>
  <c r="AE29" i="1"/>
  <c r="AD29" i="1"/>
  <c r="AB29" i="1"/>
  <c r="AA29" i="1"/>
  <c r="Z29" i="1"/>
  <c r="Y29" i="1"/>
  <c r="W29" i="1"/>
  <c r="V29" i="1"/>
  <c r="U29" i="1"/>
  <c r="T29" i="1"/>
  <c r="S29" i="1"/>
  <c r="R29" i="1"/>
  <c r="Q29" i="1"/>
  <c r="P29" i="1"/>
  <c r="O29" i="1"/>
  <c r="N29" i="1"/>
  <c r="AJ28" i="1"/>
  <c r="AI28" i="1"/>
  <c r="AH28" i="1"/>
  <c r="AG28" i="1"/>
  <c r="AF28" i="1"/>
  <c r="AE28" i="1"/>
  <c r="AD28" i="1"/>
  <c r="AB28" i="1"/>
  <c r="AA28" i="1"/>
  <c r="Z28" i="1"/>
  <c r="Y28" i="1"/>
  <c r="W28" i="1"/>
  <c r="V28" i="1"/>
  <c r="U28" i="1"/>
  <c r="T28" i="1"/>
  <c r="S28" i="1"/>
  <c r="R28" i="1"/>
  <c r="Q28" i="1"/>
  <c r="P28" i="1"/>
  <c r="O28" i="1"/>
  <c r="N28" i="1"/>
  <c r="AJ27" i="1"/>
  <c r="AI27" i="1"/>
  <c r="AH27" i="1"/>
  <c r="AG27" i="1"/>
  <c r="AF27" i="1"/>
  <c r="AE27" i="1"/>
  <c r="AD27" i="1"/>
  <c r="AB27" i="1"/>
  <c r="AA27" i="1"/>
  <c r="Z27" i="1"/>
  <c r="Y27" i="1"/>
  <c r="W27" i="1"/>
  <c r="V27" i="1"/>
  <c r="U27" i="1"/>
  <c r="T27" i="1"/>
  <c r="S27" i="1"/>
  <c r="R27" i="1"/>
  <c r="Q27" i="1"/>
  <c r="P27" i="1"/>
  <c r="O27" i="1"/>
  <c r="N27" i="1"/>
  <c r="AJ26" i="1"/>
  <c r="AI26" i="1"/>
  <c r="AH26" i="1"/>
  <c r="AG26" i="1"/>
  <c r="AF26" i="1"/>
  <c r="AE26" i="1"/>
  <c r="AD26" i="1"/>
  <c r="AB26" i="1"/>
  <c r="AA26" i="1"/>
  <c r="Z26" i="1"/>
  <c r="Y26" i="1"/>
  <c r="W26" i="1"/>
  <c r="V26" i="1"/>
  <c r="U26" i="1"/>
  <c r="T26" i="1"/>
  <c r="S26" i="1"/>
  <c r="R26" i="1"/>
  <c r="Q26" i="1"/>
  <c r="P26" i="1"/>
  <c r="O26" i="1"/>
  <c r="N26" i="1"/>
  <c r="AJ25" i="1"/>
  <c r="AI25" i="1"/>
  <c r="AH25" i="1"/>
  <c r="AG25" i="1"/>
  <c r="AF25" i="1"/>
  <c r="AE25" i="1"/>
  <c r="AD25" i="1"/>
  <c r="AB25" i="1"/>
  <c r="AA25" i="1"/>
  <c r="Z25" i="1"/>
  <c r="Y25" i="1"/>
  <c r="W25" i="1"/>
  <c r="V25" i="1"/>
  <c r="U25" i="1"/>
  <c r="T25" i="1"/>
  <c r="S25" i="1"/>
  <c r="R25" i="1"/>
  <c r="Q25" i="1"/>
  <c r="P25" i="1"/>
  <c r="O25" i="1"/>
  <c r="N25" i="1"/>
  <c r="AJ24" i="1"/>
  <c r="AI24" i="1"/>
  <c r="AH24" i="1"/>
  <c r="AG24" i="1"/>
  <c r="AF24" i="1"/>
  <c r="AE24" i="1"/>
  <c r="AD24" i="1"/>
  <c r="AB24" i="1"/>
  <c r="AA24" i="1"/>
  <c r="Z24" i="1"/>
  <c r="Y24" i="1"/>
  <c r="W24" i="1"/>
  <c r="V24" i="1"/>
  <c r="U24" i="1"/>
  <c r="T24" i="1"/>
  <c r="S24" i="1"/>
  <c r="R24" i="1"/>
  <c r="Q24" i="1"/>
  <c r="P24" i="1"/>
  <c r="O24" i="1"/>
  <c r="N24" i="1"/>
  <c r="AJ23" i="1"/>
  <c r="AI23" i="1"/>
  <c r="AH23" i="1"/>
  <c r="AG23" i="1"/>
  <c r="AF23" i="1"/>
  <c r="AE23" i="1"/>
  <c r="AD23" i="1"/>
  <c r="AB23" i="1"/>
  <c r="AA23" i="1"/>
  <c r="Z23" i="1"/>
  <c r="Y23" i="1"/>
  <c r="W23" i="1"/>
  <c r="V23" i="1"/>
  <c r="U23" i="1"/>
  <c r="T23" i="1"/>
  <c r="S23" i="1"/>
  <c r="R23" i="1"/>
  <c r="Q23" i="1"/>
  <c r="P23" i="1"/>
  <c r="O23" i="1"/>
  <c r="N23" i="1"/>
  <c r="AJ22" i="1"/>
  <c r="AI22" i="1"/>
  <c r="AH22" i="1"/>
  <c r="AG22" i="1"/>
  <c r="AF22" i="1"/>
  <c r="AE22" i="1"/>
  <c r="AD22" i="1"/>
  <c r="AB22" i="1"/>
  <c r="AA22" i="1"/>
  <c r="Z22" i="1"/>
  <c r="Y22" i="1"/>
  <c r="W22" i="1"/>
  <c r="V22" i="1"/>
  <c r="U22" i="1"/>
  <c r="T22" i="1"/>
  <c r="S22" i="1"/>
  <c r="R22" i="1"/>
  <c r="Q22" i="1"/>
  <c r="P22" i="1"/>
  <c r="O22" i="1"/>
  <c r="N22" i="1"/>
  <c r="AJ21" i="1"/>
  <c r="AI21" i="1"/>
  <c r="AH21" i="1"/>
  <c r="AG21" i="1"/>
  <c r="AF21" i="1"/>
  <c r="AE21" i="1"/>
  <c r="AD21" i="1"/>
  <c r="AB21" i="1"/>
  <c r="AA21" i="1"/>
  <c r="Z21" i="1"/>
  <c r="Y21" i="1"/>
  <c r="W21" i="1"/>
  <c r="V21" i="1"/>
  <c r="U21" i="1"/>
  <c r="T21" i="1"/>
  <c r="S21" i="1"/>
  <c r="R21" i="1"/>
  <c r="Q21" i="1"/>
  <c r="P21" i="1"/>
  <c r="O21" i="1"/>
  <c r="N21" i="1"/>
  <c r="AJ20" i="1"/>
  <c r="AI20" i="1"/>
  <c r="AH20" i="1"/>
  <c r="AG20" i="1"/>
  <c r="AF20" i="1"/>
  <c r="AE20" i="1"/>
  <c r="AD20" i="1"/>
  <c r="AB20" i="1"/>
  <c r="AA20" i="1"/>
  <c r="Z20" i="1"/>
  <c r="Y20" i="1"/>
  <c r="W20" i="1"/>
  <c r="V20" i="1"/>
  <c r="U20" i="1"/>
  <c r="T20" i="1"/>
  <c r="S20" i="1"/>
  <c r="R20" i="1"/>
  <c r="Q20" i="1"/>
  <c r="P20" i="1"/>
  <c r="O20" i="1"/>
  <c r="N20" i="1"/>
  <c r="AJ19" i="1"/>
  <c r="AI19" i="1"/>
  <c r="AH19" i="1"/>
  <c r="AG19" i="1"/>
  <c r="AF19" i="1"/>
  <c r="AE19" i="1"/>
  <c r="AD19" i="1"/>
  <c r="AB19" i="1"/>
  <c r="AA19" i="1"/>
  <c r="Z19" i="1"/>
  <c r="Y19" i="1"/>
  <c r="W19" i="1"/>
  <c r="V19" i="1"/>
  <c r="U19" i="1"/>
  <c r="T19" i="1"/>
  <c r="S19" i="1"/>
  <c r="R19" i="1"/>
  <c r="Q19" i="1"/>
  <c r="P19" i="1"/>
  <c r="O19" i="1"/>
  <c r="N19" i="1"/>
  <c r="AJ18" i="1"/>
  <c r="AI18" i="1"/>
  <c r="AH18" i="1"/>
  <c r="AG18" i="1"/>
  <c r="AF18" i="1"/>
  <c r="AE18" i="1"/>
  <c r="AD18" i="1"/>
  <c r="AB18" i="1"/>
  <c r="AA18" i="1"/>
  <c r="Z18" i="1"/>
  <c r="Y18" i="1"/>
  <c r="W18" i="1"/>
  <c r="V18" i="1"/>
  <c r="U18" i="1"/>
  <c r="T18" i="1"/>
  <c r="S18" i="1"/>
  <c r="R18" i="1"/>
  <c r="Q18" i="1"/>
  <c r="P18" i="1"/>
  <c r="O18" i="1"/>
  <c r="N18" i="1"/>
  <c r="AJ17" i="1"/>
  <c r="AI17" i="1"/>
  <c r="AH17" i="1"/>
  <c r="AG17" i="1"/>
  <c r="AF17" i="1"/>
  <c r="AE17" i="1"/>
  <c r="AD17" i="1"/>
  <c r="AB17" i="1"/>
  <c r="AA17" i="1"/>
  <c r="Z17" i="1"/>
  <c r="Y17" i="1"/>
  <c r="W17" i="1"/>
  <c r="V17" i="1"/>
  <c r="U17" i="1"/>
  <c r="T17" i="1"/>
  <c r="S17" i="1"/>
  <c r="R17" i="1"/>
  <c r="Q17" i="1"/>
  <c r="P17" i="1"/>
  <c r="O17" i="1"/>
  <c r="N17" i="1"/>
  <c r="AJ16" i="1"/>
  <c r="AI16" i="1"/>
  <c r="AH16" i="1"/>
  <c r="AG16" i="1"/>
  <c r="AF16" i="1"/>
  <c r="AE16" i="1"/>
  <c r="AD16" i="1"/>
  <c r="AB16" i="1"/>
  <c r="AA16" i="1"/>
  <c r="Z16" i="1"/>
  <c r="Y16" i="1"/>
  <c r="W16" i="1"/>
  <c r="V16" i="1"/>
  <c r="U16" i="1"/>
  <c r="T16" i="1"/>
  <c r="S16" i="1"/>
  <c r="R16" i="1"/>
  <c r="Q16" i="1"/>
  <c r="P16" i="1"/>
  <c r="O16" i="1"/>
  <c r="N16" i="1"/>
  <c r="AJ15" i="1"/>
  <c r="AI15" i="1"/>
  <c r="AH15" i="1"/>
  <c r="AG15" i="1"/>
  <c r="AF15" i="1"/>
  <c r="AE15" i="1"/>
  <c r="AD15" i="1"/>
  <c r="AB15" i="1"/>
  <c r="AA15" i="1"/>
  <c r="Z15" i="1"/>
  <c r="Y15" i="1"/>
  <c r="W15" i="1"/>
  <c r="V15" i="1"/>
  <c r="U15" i="1"/>
  <c r="T15" i="1"/>
  <c r="S15" i="1"/>
  <c r="R15" i="1"/>
  <c r="Q15" i="1"/>
  <c r="P15" i="1"/>
  <c r="O15" i="1"/>
  <c r="N15" i="1"/>
  <c r="AJ14" i="1"/>
  <c r="AI14" i="1"/>
  <c r="AH14" i="1"/>
  <c r="AG14" i="1"/>
  <c r="AF14" i="1"/>
  <c r="AE14" i="1"/>
  <c r="AD14" i="1"/>
  <c r="AB14" i="1"/>
  <c r="AA14" i="1"/>
  <c r="Z14" i="1"/>
  <c r="Y14" i="1"/>
  <c r="W14" i="1"/>
  <c r="V14" i="1"/>
  <c r="U14" i="1"/>
  <c r="T14" i="1"/>
  <c r="S14" i="1"/>
  <c r="R14" i="1"/>
  <c r="Q14" i="1"/>
  <c r="P14" i="1"/>
  <c r="O14" i="1"/>
  <c r="N14" i="1"/>
  <c r="AJ13" i="1"/>
  <c r="AI13" i="1"/>
  <c r="AH13" i="1"/>
  <c r="AG13" i="1"/>
  <c r="AF13" i="1"/>
  <c r="AE13" i="1"/>
  <c r="AD13" i="1"/>
  <c r="AB13" i="1"/>
  <c r="AA13" i="1"/>
  <c r="Z13" i="1"/>
  <c r="Y13" i="1"/>
  <c r="W13" i="1"/>
  <c r="V13" i="1"/>
  <c r="U13" i="1"/>
  <c r="T13" i="1"/>
  <c r="S13" i="1"/>
  <c r="R13" i="1"/>
  <c r="Q13" i="1"/>
  <c r="P13" i="1"/>
  <c r="O13" i="1"/>
  <c r="N13" i="1"/>
  <c r="AJ12" i="1"/>
  <c r="AI12" i="1"/>
  <c r="AH12" i="1"/>
  <c r="AG12" i="1"/>
  <c r="AF12" i="1"/>
  <c r="AE12" i="1"/>
  <c r="AD12" i="1"/>
  <c r="AB12" i="1"/>
  <c r="AA12" i="1"/>
  <c r="Z12" i="1"/>
  <c r="Y12" i="1"/>
  <c r="W12" i="1"/>
  <c r="V12" i="1"/>
  <c r="U12" i="1"/>
  <c r="T12" i="1"/>
  <c r="S12" i="1"/>
  <c r="R12" i="1"/>
  <c r="Q12" i="1"/>
  <c r="P12" i="1"/>
  <c r="O12" i="1"/>
  <c r="N12" i="1"/>
  <c r="AJ11" i="1"/>
  <c r="AI11" i="1"/>
  <c r="AH11" i="1"/>
  <c r="AG11" i="1"/>
  <c r="AF11" i="1"/>
  <c r="AE11" i="1"/>
  <c r="AD11" i="1"/>
  <c r="AB11" i="1"/>
  <c r="AA11" i="1"/>
  <c r="Z11" i="1"/>
  <c r="Y11" i="1"/>
  <c r="W11" i="1"/>
  <c r="V11" i="1"/>
  <c r="U11" i="1"/>
  <c r="T11" i="1"/>
  <c r="S11" i="1"/>
  <c r="R11" i="1"/>
  <c r="Q11" i="1"/>
  <c r="P11" i="1"/>
  <c r="O11" i="1"/>
  <c r="N11" i="1"/>
  <c r="AJ10" i="1"/>
  <c r="AI10" i="1"/>
  <c r="AH10" i="1"/>
  <c r="AG10" i="1"/>
  <c r="AF10" i="1"/>
  <c r="AE10" i="1"/>
  <c r="AD10" i="1"/>
  <c r="AB10" i="1"/>
  <c r="AA10" i="1"/>
  <c r="Z10" i="1"/>
  <c r="Y10" i="1"/>
  <c r="W10" i="1"/>
  <c r="V10" i="1"/>
  <c r="U10" i="1"/>
  <c r="T10" i="1"/>
  <c r="S10" i="1"/>
  <c r="R10" i="1"/>
  <c r="Q10" i="1"/>
  <c r="P10" i="1"/>
  <c r="O10" i="1"/>
  <c r="N10" i="1"/>
  <c r="AJ9" i="1"/>
  <c r="AI9" i="1"/>
  <c r="AH9" i="1"/>
  <c r="AG9" i="1"/>
  <c r="AF9" i="1"/>
  <c r="AE9" i="1"/>
  <c r="AD9" i="1"/>
  <c r="AB9" i="1"/>
  <c r="AA9" i="1"/>
  <c r="Z9" i="1"/>
  <c r="Y9" i="1"/>
  <c r="W9" i="1"/>
  <c r="V9" i="1"/>
  <c r="U9" i="1"/>
  <c r="T9" i="1"/>
  <c r="S9" i="1"/>
  <c r="R9" i="1"/>
  <c r="Q9" i="1"/>
  <c r="P9" i="1"/>
  <c r="O9" i="1"/>
  <c r="N9" i="1"/>
  <c r="AJ8" i="1"/>
  <c r="AI8" i="1"/>
  <c r="AH8" i="1"/>
  <c r="AG8" i="1"/>
  <c r="AF8" i="1"/>
  <c r="AE8" i="1"/>
  <c r="AD8" i="1"/>
  <c r="AB8" i="1"/>
  <c r="AA8" i="1"/>
  <c r="Z8" i="1"/>
  <c r="Y8" i="1"/>
  <c r="W8" i="1"/>
  <c r="V8" i="1"/>
  <c r="U8" i="1"/>
  <c r="T8" i="1"/>
  <c r="S8" i="1"/>
  <c r="R8" i="1"/>
  <c r="Q8" i="1"/>
  <c r="P8" i="1"/>
  <c r="O8" i="1"/>
  <c r="N8" i="1"/>
  <c r="AJ7" i="1"/>
  <c r="AI7" i="1"/>
  <c r="AH7" i="1"/>
  <c r="AG7" i="1"/>
  <c r="AF7" i="1"/>
  <c r="AE7" i="1"/>
  <c r="AD7" i="1"/>
  <c r="AB7" i="1"/>
  <c r="AA7" i="1"/>
  <c r="Z7" i="1"/>
  <c r="Y7" i="1"/>
  <c r="W7" i="1"/>
  <c r="V7" i="1"/>
  <c r="U7" i="1"/>
  <c r="T7" i="1"/>
  <c r="S7" i="1"/>
  <c r="R7" i="1"/>
  <c r="Q7" i="1"/>
  <c r="P7" i="1"/>
  <c r="O7" i="1"/>
  <c r="N7" i="1"/>
  <c r="AJ6" i="1"/>
  <c r="AI6" i="1"/>
  <c r="AH6" i="1"/>
  <c r="AG6" i="1"/>
  <c r="AF6" i="1"/>
  <c r="AE6" i="1"/>
  <c r="AD6" i="1"/>
  <c r="AB6" i="1"/>
  <c r="AA6" i="1"/>
  <c r="Z6" i="1"/>
  <c r="Y6" i="1"/>
  <c r="W6" i="1"/>
  <c r="V6" i="1"/>
  <c r="U6" i="1"/>
  <c r="T6" i="1"/>
  <c r="S6" i="1"/>
  <c r="R6" i="1"/>
  <c r="Q6" i="1"/>
  <c r="P6" i="1"/>
  <c r="O6" i="1"/>
  <c r="N6" i="1"/>
  <c r="N5" i="1"/>
  <c r="AK93" i="1" l="1"/>
  <c r="AL93" i="1" s="1"/>
  <c r="AK110" i="1"/>
  <c r="AK116" i="1"/>
  <c r="AK107" i="1"/>
  <c r="AL107" i="1" s="1"/>
  <c r="AK101" i="1"/>
  <c r="AL101" i="1" s="1"/>
  <c r="AK109" i="1"/>
  <c r="AK8" i="1"/>
  <c r="AL8" i="1" s="1"/>
  <c r="AK92" i="1"/>
  <c r="AL92" i="1" s="1"/>
  <c r="AK106" i="1"/>
  <c r="AL106" i="1" s="1"/>
  <c r="AK111" i="1"/>
  <c r="AK89" i="1"/>
  <c r="AL89" i="1" s="1"/>
  <c r="AK94" i="1"/>
  <c r="AL94" i="1" s="1"/>
  <c r="AK108" i="1"/>
  <c r="AL108" i="1" s="1"/>
  <c r="AK9" i="1"/>
  <c r="AL9" i="1" s="1"/>
  <c r="AK123" i="1"/>
  <c r="AK102" i="1"/>
  <c r="AL102" i="1" s="1"/>
  <c r="AK113" i="1"/>
  <c r="AL113" i="1" s="1"/>
  <c r="AK40" i="1"/>
  <c r="AL40" i="1" s="1"/>
  <c r="AK48" i="1"/>
  <c r="AL48" i="1" s="1"/>
  <c r="AK72" i="1"/>
  <c r="AL72" i="1" s="1"/>
  <c r="AK86" i="1"/>
  <c r="AL86" i="1" s="1"/>
  <c r="AK13" i="1"/>
  <c r="AL13" i="1" s="1"/>
  <c r="AK34" i="1"/>
  <c r="AL34" i="1" s="1"/>
  <c r="AK60" i="1"/>
  <c r="AL60" i="1" s="1"/>
  <c r="AK95" i="1"/>
  <c r="AL95" i="1" s="1"/>
  <c r="AK78" i="1"/>
  <c r="AL78" i="1" s="1"/>
  <c r="AK10" i="1"/>
  <c r="AL10" i="1" s="1"/>
  <c r="AK26" i="1"/>
  <c r="AL26" i="1" s="1"/>
  <c r="AK31" i="1"/>
  <c r="AL31" i="1" s="1"/>
  <c r="AK49" i="1"/>
  <c r="AL49" i="1" s="1"/>
  <c r="AK57" i="1"/>
  <c r="AL57" i="1" s="1"/>
  <c r="AK91" i="1"/>
  <c r="AL91" i="1" s="1"/>
  <c r="AK126" i="1"/>
  <c r="AL126" i="1" s="1"/>
  <c r="AK122" i="1"/>
  <c r="AL122" i="1" s="1"/>
  <c r="AK98" i="1"/>
  <c r="AK46" i="1"/>
  <c r="AL46" i="1" s="1"/>
  <c r="AK118" i="1"/>
  <c r="AL118" i="1" s="1"/>
  <c r="AK35" i="1"/>
  <c r="AL35" i="1" s="1"/>
  <c r="AK74" i="1"/>
  <c r="AL74" i="1" s="1"/>
  <c r="AK77" i="1"/>
  <c r="AL77" i="1" s="1"/>
  <c r="AK85" i="1"/>
  <c r="AL85" i="1" s="1"/>
  <c r="AK99" i="1"/>
  <c r="AL99" i="1" s="1"/>
  <c r="AK63" i="1"/>
  <c r="AL63" i="1" s="1"/>
  <c r="AK70" i="1"/>
  <c r="AL70" i="1" s="1"/>
  <c r="AK73" i="1"/>
  <c r="AL73" i="1" s="1"/>
  <c r="AK80" i="1"/>
  <c r="AL80" i="1" s="1"/>
  <c r="AK88" i="1"/>
  <c r="AL88" i="1" s="1"/>
  <c r="AK121" i="1"/>
  <c r="AL121" i="1" s="1"/>
  <c r="AK56" i="1"/>
  <c r="AL56" i="1" s="1"/>
  <c r="AK64" i="1"/>
  <c r="AL64" i="1" s="1"/>
  <c r="AK81" i="1"/>
  <c r="AL81" i="1" s="1"/>
  <c r="AK84" i="1"/>
  <c r="AL84" i="1" s="1"/>
  <c r="AK79" i="1"/>
  <c r="AL79" i="1" s="1"/>
  <c r="AK22" i="1"/>
  <c r="AL22" i="1" s="1"/>
  <c r="AK23" i="1"/>
  <c r="AL23" i="1" s="1"/>
  <c r="AK20" i="1"/>
  <c r="AL20" i="1" s="1"/>
  <c r="AK47" i="1"/>
  <c r="AL47" i="1" s="1"/>
  <c r="AK125" i="1"/>
  <c r="AL125" i="1" s="1"/>
  <c r="AK39" i="1"/>
  <c r="AL39" i="1" s="1"/>
  <c r="AK53" i="1"/>
  <c r="AL53" i="1" s="1"/>
  <c r="AK12" i="1"/>
  <c r="AL12" i="1" s="1"/>
  <c r="AK28" i="1"/>
  <c r="AL28" i="1" s="1"/>
  <c r="AK36" i="1"/>
  <c r="AL36" i="1" s="1"/>
  <c r="AK50" i="1"/>
  <c r="AL50" i="1" s="1"/>
  <c r="AK83" i="1"/>
  <c r="AL83" i="1" s="1"/>
  <c r="AK120" i="1"/>
  <c r="AL120" i="1" s="1"/>
  <c r="AK144" i="1"/>
  <c r="AL144" i="1" s="1"/>
  <c r="AK146" i="1"/>
  <c r="AL146" i="1" s="1"/>
  <c r="AK159" i="1"/>
  <c r="AL159" i="1" s="1"/>
  <c r="AK18" i="1"/>
  <c r="AL18" i="1" s="1"/>
  <c r="AK32" i="1"/>
  <c r="AL32" i="1" s="1"/>
  <c r="AK44" i="1"/>
  <c r="AL44" i="1" s="1"/>
  <c r="AK59" i="1"/>
  <c r="AL59" i="1" s="1"/>
  <c r="AK15" i="1"/>
  <c r="AL15" i="1" s="1"/>
  <c r="AK67" i="1"/>
  <c r="AL67" i="1" s="1"/>
  <c r="AK154" i="1"/>
  <c r="AL154" i="1" s="1"/>
  <c r="AK155" i="1"/>
  <c r="AL155" i="1" s="1"/>
  <c r="AK14" i="1"/>
  <c r="AL14" i="1" s="1"/>
  <c r="AK25" i="1"/>
  <c r="AL25" i="1" s="1"/>
  <c r="AK27" i="1"/>
  <c r="AL27" i="1" s="1"/>
  <c r="AK52" i="1"/>
  <c r="AL52" i="1" s="1"/>
  <c r="AK55" i="1"/>
  <c r="AL55" i="1" s="1"/>
  <c r="AK148" i="1"/>
  <c r="AL148" i="1" s="1"/>
  <c r="AK150" i="1"/>
  <c r="AL150" i="1" s="1"/>
  <c r="AK17" i="1"/>
  <c r="AL17" i="1" s="1"/>
  <c r="AK41" i="1"/>
  <c r="AL41" i="1" s="1"/>
  <c r="AK54" i="1"/>
  <c r="AL54" i="1" s="1"/>
  <c r="AK61" i="1"/>
  <c r="AL61" i="1" s="1"/>
  <c r="AK147" i="1"/>
  <c r="AL147" i="1" s="1"/>
  <c r="AK156" i="1"/>
  <c r="AL156" i="1" s="1"/>
  <c r="AK132" i="1"/>
  <c r="AL132" i="1" s="1"/>
  <c r="AK157" i="1"/>
  <c r="AL157" i="1" s="1"/>
  <c r="AK160" i="1"/>
  <c r="AL160" i="1" s="1"/>
  <c r="AK65" i="1"/>
  <c r="AL65" i="1" s="1"/>
  <c r="AK19" i="1"/>
  <c r="AL19" i="1" s="1"/>
  <c r="AK43" i="1"/>
  <c r="AL43" i="1" s="1"/>
  <c r="AK11" i="1"/>
  <c r="AL11" i="1" s="1"/>
  <c r="AK42" i="1"/>
  <c r="AL42" i="1" s="1"/>
  <c r="AK136" i="1"/>
  <c r="AL136" i="1" s="1"/>
  <c r="AK138" i="1"/>
  <c r="AL138" i="1" s="1"/>
  <c r="AK141" i="1"/>
  <c r="AL141" i="1" s="1"/>
  <c r="AK29" i="1"/>
  <c r="AL29" i="1" s="1"/>
  <c r="AK119" i="1"/>
  <c r="AL119" i="1" s="1"/>
  <c r="AK6" i="1"/>
  <c r="AL6" i="1" s="1"/>
  <c r="AK37" i="1"/>
  <c r="AL37" i="1" s="1"/>
  <c r="AK7" i="1"/>
  <c r="AL7" i="1" s="1"/>
  <c r="AK33" i="1"/>
  <c r="AL33" i="1" s="1"/>
  <c r="AK45" i="1"/>
  <c r="AL45" i="1" s="1"/>
  <c r="AK51" i="1"/>
  <c r="AL51" i="1" s="1"/>
  <c r="AK135" i="1"/>
  <c r="AL135" i="1" s="1"/>
  <c r="AK149" i="1"/>
  <c r="AL149" i="1" s="1"/>
  <c r="AK62" i="1"/>
  <c r="AL62" i="1" s="1"/>
  <c r="AK124" i="1"/>
  <c r="AL124" i="1" s="1"/>
  <c r="AK131" i="1"/>
  <c r="AL131" i="1" s="1"/>
  <c r="AK133" i="1"/>
  <c r="AL133" i="1" s="1"/>
  <c r="AK145" i="1"/>
  <c r="AL145" i="1" s="1"/>
  <c r="AK58" i="1"/>
  <c r="AL58" i="1" s="1"/>
  <c r="AK68" i="1"/>
  <c r="AL68" i="1" s="1"/>
  <c r="AK71" i="1"/>
  <c r="AL71" i="1" s="1"/>
  <c r="AK38" i="1"/>
  <c r="AL38" i="1" s="1"/>
  <c r="AK69" i="1"/>
  <c r="AL69" i="1" s="1"/>
  <c r="AK21" i="1"/>
  <c r="AL21" i="1" s="1"/>
  <c r="AK24" i="1"/>
  <c r="AL24" i="1" s="1"/>
  <c r="AK30" i="1"/>
  <c r="AL30" i="1" s="1"/>
  <c r="AK139" i="1"/>
  <c r="AL139" i="1" s="1"/>
  <c r="AK142" i="1"/>
  <c r="AL142" i="1" s="1"/>
  <c r="AK151" i="1"/>
  <c r="AL151" i="1" s="1"/>
  <c r="AK66" i="1"/>
  <c r="AL66" i="1" s="1"/>
  <c r="AK96" i="1"/>
  <c r="AL96" i="1" s="1"/>
  <c r="AL115" i="1"/>
  <c r="AL152" i="1"/>
  <c r="AL114" i="1"/>
  <c r="AL137" i="1"/>
  <c r="AL127" i="1"/>
  <c r="AL134" i="1"/>
  <c r="AL100" i="1"/>
  <c r="AL117" i="1"/>
  <c r="AK75" i="1"/>
  <c r="AL75" i="1" s="1"/>
  <c r="AL82" i="1"/>
  <c r="AL90" i="1"/>
  <c r="AL97" i="1"/>
  <c r="AL105" i="1"/>
  <c r="AL116" i="1"/>
  <c r="AL76" i="1"/>
  <c r="AL143" i="1"/>
  <c r="AL158" i="1"/>
  <c r="AL98" i="1"/>
  <c r="AK16" i="1"/>
  <c r="AL16" i="1" s="1"/>
  <c r="AL104" i="1"/>
  <c r="AL112" i="1"/>
  <c r="AL123" i="1"/>
  <c r="AL140" i="1"/>
  <c r="AL103" i="1"/>
  <c r="AL111" i="1"/>
  <c r="AL130" i="1"/>
  <c r="AL87" i="1"/>
  <c r="AL110" i="1"/>
  <c r="AL129" i="1"/>
  <c r="AL109" i="1"/>
  <c r="AL128" i="1"/>
  <c r="AK153" i="1"/>
  <c r="AL153" i="1" s="1"/>
  <c r="AJ5" i="1" l="1"/>
  <c r="AI5" i="1"/>
  <c r="AH5" i="1"/>
  <c r="AG5" i="1"/>
  <c r="AF5" i="1"/>
  <c r="AE5" i="1"/>
  <c r="AD5" i="1"/>
  <c r="AK5" i="1" s="1"/>
  <c r="AB5" i="1"/>
  <c r="AA5" i="1"/>
  <c r="Z5" i="1"/>
  <c r="Y5" i="1"/>
  <c r="W5" i="1"/>
  <c r="V5" i="1"/>
  <c r="U5" i="1"/>
  <c r="T5" i="1"/>
  <c r="S5" i="1"/>
  <c r="R5" i="1"/>
  <c r="Q5" i="1"/>
  <c r="P5" i="1"/>
  <c r="O5" i="1"/>
  <c r="AI4" i="1"/>
  <c r="AD4" i="1"/>
  <c r="AH4" i="1"/>
  <c r="AF4" i="1"/>
  <c r="AB4" i="1"/>
  <c r="AE4" i="1"/>
  <c r="N4" i="1"/>
  <c r="N2" i="1"/>
  <c r="AA4" i="1"/>
  <c r="Y4" i="1"/>
  <c r="W4" i="1"/>
  <c r="Z4" i="1"/>
  <c r="V4" i="1"/>
  <c r="U4" i="1"/>
  <c r="P4" i="1"/>
  <c r="T4" i="1"/>
  <c r="S4" i="1"/>
  <c r="R4" i="1"/>
  <c r="Q4" i="1"/>
  <c r="O4" i="1"/>
  <c r="AJ4" i="1"/>
  <c r="AG4" i="1"/>
  <c r="AK3" i="1"/>
  <c r="N3" i="1"/>
  <c r="AL2" i="1"/>
  <c r="AA5" i="2"/>
  <c r="Z5" i="2"/>
  <c r="Y5" i="2"/>
  <c r="AB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AC5" i="2"/>
  <c r="AA4" i="2"/>
  <c r="Z4" i="2"/>
  <c r="Y4" i="2"/>
  <c r="X4" i="2"/>
  <c r="W4" i="2"/>
  <c r="V4" i="2"/>
  <c r="AB4" i="2"/>
  <c r="U4" i="2"/>
  <c r="T4" i="2"/>
  <c r="S4" i="2"/>
  <c r="R4" i="2"/>
  <c r="Q4" i="2"/>
  <c r="P4" i="2"/>
  <c r="O4" i="2"/>
  <c r="N4" i="2"/>
  <c r="M4" i="2"/>
  <c r="AC4" i="2"/>
  <c r="L4" i="2"/>
  <c r="K4" i="2"/>
  <c r="J4" i="2"/>
  <c r="AB3" i="2"/>
  <c r="J3" i="2"/>
  <c r="AC2" i="2"/>
  <c r="J2" i="2"/>
  <c r="AK4" i="1" l="1"/>
  <c r="AL4" i="1" s="1"/>
  <c r="AL5" i="1"/>
</calcChain>
</file>

<file path=xl/sharedStrings.xml><?xml version="1.0" encoding="utf-8"?>
<sst xmlns="http://schemas.openxmlformats.org/spreadsheetml/2006/main" count="1683" uniqueCount="545">
  <si>
    <t>Number</t>
  </si>
  <si>
    <t>Denom</t>
  </si>
  <si>
    <t>Color</t>
  </si>
  <si>
    <t>Unused</t>
  </si>
  <si>
    <t>Used</t>
  </si>
  <si>
    <t>Perf</t>
  </si>
  <si>
    <t>Type</t>
  </si>
  <si>
    <t>Name</t>
  </si>
  <si>
    <t>Year</t>
  </si>
  <si>
    <t>UnusedValue</t>
  </si>
  <si>
    <t>UsedValue</t>
  </si>
  <si>
    <t>Washington</t>
  </si>
  <si>
    <t>blue</t>
  </si>
  <si>
    <t>black</t>
  </si>
  <si>
    <t>red</t>
  </si>
  <si>
    <t>1910-11</t>
  </si>
  <si>
    <t>v10</t>
  </si>
  <si>
    <t>******</t>
  </si>
  <si>
    <t>Star Trek - IKS Gorkon (IKS)/Klingon Empire</t>
  </si>
  <si>
    <t>IKS</t>
  </si>
  <si>
    <t>Title</t>
  </si>
  <si>
    <t>In Collection</t>
  </si>
  <si>
    <t># Copies</t>
  </si>
  <si>
    <t>Month</t>
  </si>
  <si>
    <t xml:space="preserve">Book # / Code </t>
  </si>
  <si>
    <t>Publisher</t>
  </si>
  <si>
    <t>Author</t>
  </si>
  <si>
    <t>Comments</t>
  </si>
  <si>
    <t>Row</t>
  </si>
  <si>
    <t>IKS Gorkon - A Good Day to Die</t>
  </si>
  <si>
    <t>Y</t>
  </si>
  <si>
    <t>IKS1</t>
  </si>
  <si>
    <t>Keith R. DeCandido</t>
  </si>
  <si>
    <t>IKS Gorkon - Honor Bound</t>
  </si>
  <si>
    <t>IKS2</t>
  </si>
  <si>
    <t>U.S. Stamps</t>
  </si>
  <si>
    <t>USA</t>
  </si>
  <si>
    <t>Start</t>
  </si>
  <si>
    <t>End</t>
  </si>
  <si>
    <t>ItemInstances</t>
  </si>
  <si>
    <t xml:space="preserve"> </t>
  </si>
  <si>
    <t>Motorcycle</t>
  </si>
  <si>
    <t>Bicycle</t>
  </si>
  <si>
    <t>p10</t>
  </si>
  <si>
    <t>Bald Eagle</t>
  </si>
  <si>
    <t>carmine</t>
  </si>
  <si>
    <t>orange</t>
  </si>
  <si>
    <t>p11</t>
  </si>
  <si>
    <t>p10.5x11</t>
  </si>
  <si>
    <t>p11x10.5</t>
  </si>
  <si>
    <t>Scott</t>
  </si>
  <si>
    <t/>
  </si>
  <si>
    <t>E1</t>
  </si>
  <si>
    <t>E2</t>
  </si>
  <si>
    <t>E3</t>
  </si>
  <si>
    <t>E4</t>
  </si>
  <si>
    <t>E5</t>
  </si>
  <si>
    <t>E6</t>
  </si>
  <si>
    <t>E7</t>
  </si>
  <si>
    <t>green</t>
  </si>
  <si>
    <t>E8</t>
  </si>
  <si>
    <t>ultra</t>
  </si>
  <si>
    <t>E9</t>
  </si>
  <si>
    <t>E10</t>
  </si>
  <si>
    <t>E11</t>
  </si>
  <si>
    <t>E12</t>
  </si>
  <si>
    <t>gray violet</t>
  </si>
  <si>
    <t>E13</t>
  </si>
  <si>
    <t>dp orange</t>
  </si>
  <si>
    <t>E14</t>
  </si>
  <si>
    <t>E15</t>
  </si>
  <si>
    <t>E16</t>
  </si>
  <si>
    <t>E17</t>
  </si>
  <si>
    <t>E18</t>
  </si>
  <si>
    <t>or yellow</t>
  </si>
  <si>
    <t>E19</t>
  </si>
  <si>
    <t>E20</t>
  </si>
  <si>
    <t>dp blue</t>
  </si>
  <si>
    <t>E21</t>
  </si>
  <si>
    <t>lake</t>
  </si>
  <si>
    <t>E22</t>
  </si>
  <si>
    <t>car&amp;vi-bl</t>
  </si>
  <si>
    <t>E23</t>
  </si>
  <si>
    <t>vi-bl&amp;car</t>
  </si>
  <si>
    <t>F1</t>
  </si>
  <si>
    <t>FA1</t>
  </si>
  <si>
    <t>J1</t>
  </si>
  <si>
    <t>brown</t>
  </si>
  <si>
    <t>J2</t>
  </si>
  <si>
    <t>J3</t>
  </si>
  <si>
    <t>J4</t>
  </si>
  <si>
    <t>J5</t>
  </si>
  <si>
    <t>J6</t>
  </si>
  <si>
    <t>J7</t>
  </si>
  <si>
    <t>J8</t>
  </si>
  <si>
    <t>dp brown</t>
  </si>
  <si>
    <t>J9</t>
  </si>
  <si>
    <t>J10</t>
  </si>
  <si>
    <t>J11</t>
  </si>
  <si>
    <t>J12</t>
  </si>
  <si>
    <t>J13</t>
  </si>
  <si>
    <t>J14</t>
  </si>
  <si>
    <t>J15</t>
  </si>
  <si>
    <t>red brn</t>
  </si>
  <si>
    <t>J16</t>
  </si>
  <si>
    <t>J17</t>
  </si>
  <si>
    <t>J18</t>
  </si>
  <si>
    <t>J19</t>
  </si>
  <si>
    <t>J20</t>
  </si>
  <si>
    <t>J21</t>
  </si>
  <si>
    <t>J22</t>
  </si>
  <si>
    <t>brt claret</t>
  </si>
  <si>
    <t>J23</t>
  </si>
  <si>
    <t>J24</t>
  </si>
  <si>
    <t>J25</t>
  </si>
  <si>
    <t>J26</t>
  </si>
  <si>
    <t>J27</t>
  </si>
  <si>
    <t>J28</t>
  </si>
  <si>
    <t>J29</t>
  </si>
  <si>
    <t>vermillion</t>
  </si>
  <si>
    <t>J30</t>
  </si>
  <si>
    <t>J31</t>
  </si>
  <si>
    <t>dp claret</t>
  </si>
  <si>
    <t>J32</t>
  </si>
  <si>
    <t>J33</t>
  </si>
  <si>
    <t>J34</t>
  </si>
  <si>
    <t>J35</t>
  </si>
  <si>
    <t>J36</t>
  </si>
  <si>
    <t>J37</t>
  </si>
  <si>
    <t>J38</t>
  </si>
  <si>
    <t>J39</t>
  </si>
  <si>
    <t>J40</t>
  </si>
  <si>
    <t>J41</t>
  </si>
  <si>
    <t>J42</t>
  </si>
  <si>
    <t>J43</t>
  </si>
  <si>
    <t>J44</t>
  </si>
  <si>
    <t>J45</t>
  </si>
  <si>
    <t>J46</t>
  </si>
  <si>
    <t>J47</t>
  </si>
  <si>
    <t>J48</t>
  </si>
  <si>
    <t>J49</t>
  </si>
  <si>
    <t>J50</t>
  </si>
  <si>
    <t>J52</t>
  </si>
  <si>
    <t>carm lake</t>
  </si>
  <si>
    <t>J53</t>
  </si>
  <si>
    <t>J54</t>
  </si>
  <si>
    <t>J55</t>
  </si>
  <si>
    <t>J56</t>
  </si>
  <si>
    <t>J57</t>
  </si>
  <si>
    <t>J58</t>
  </si>
  <si>
    <t>J59</t>
  </si>
  <si>
    <t>rose</t>
  </si>
  <si>
    <t>J60</t>
  </si>
  <si>
    <t>J61</t>
  </si>
  <si>
    <t>carm rose</t>
  </si>
  <si>
    <t>J62</t>
  </si>
  <si>
    <t>J63</t>
  </si>
  <si>
    <t>J64</t>
  </si>
  <si>
    <t>J65</t>
  </si>
  <si>
    <t>J66</t>
  </si>
  <si>
    <t>J67</t>
  </si>
  <si>
    <t>J68</t>
  </si>
  <si>
    <t>dull red</t>
  </si>
  <si>
    <t>J69</t>
  </si>
  <si>
    <t>J70</t>
  </si>
  <si>
    <t>J71</t>
  </si>
  <si>
    <t>J72</t>
  </si>
  <si>
    <t>J73</t>
  </si>
  <si>
    <t>J74</t>
  </si>
  <si>
    <t>J75</t>
  </si>
  <si>
    <t>J76</t>
  </si>
  <si>
    <t>J77</t>
  </si>
  <si>
    <t>J78</t>
  </si>
  <si>
    <t>J79</t>
  </si>
  <si>
    <t>dull carmine</t>
  </si>
  <si>
    <t>J80</t>
  </si>
  <si>
    <t>J81</t>
  </si>
  <si>
    <t>J82</t>
  </si>
  <si>
    <t>J83</t>
  </si>
  <si>
    <t>J84</t>
  </si>
  <si>
    <t>J85</t>
  </si>
  <si>
    <t>J86</t>
  </si>
  <si>
    <t>J87</t>
  </si>
  <si>
    <t>scarlet</t>
  </si>
  <si>
    <t>J88</t>
  </si>
  <si>
    <t>J89</t>
  </si>
  <si>
    <t>J90</t>
  </si>
  <si>
    <t>J91</t>
  </si>
  <si>
    <t>J92</t>
  </si>
  <si>
    <t>J93</t>
  </si>
  <si>
    <t>J94</t>
  </si>
  <si>
    <t>J95</t>
  </si>
  <si>
    <t>J96</t>
  </si>
  <si>
    <t>J97</t>
  </si>
  <si>
    <t>J98</t>
  </si>
  <si>
    <t>J99</t>
  </si>
  <si>
    <t>J100</t>
  </si>
  <si>
    <t>J101</t>
  </si>
  <si>
    <t>J102</t>
  </si>
  <si>
    <t>J103</t>
  </si>
  <si>
    <t>J104</t>
  </si>
  <si>
    <t>O 1</t>
  </si>
  <si>
    <t>yellow</t>
  </si>
  <si>
    <t>O 2</t>
  </si>
  <si>
    <t>O 3</t>
  </si>
  <si>
    <t>O 4</t>
  </si>
  <si>
    <t>O 5</t>
  </si>
  <si>
    <t>O 6</t>
  </si>
  <si>
    <t>O 7</t>
  </si>
  <si>
    <t>O 8</t>
  </si>
  <si>
    <t>O 9</t>
  </si>
  <si>
    <t>O 10</t>
  </si>
  <si>
    <t>O 11</t>
  </si>
  <si>
    <t>O 12</t>
  </si>
  <si>
    <t>O 13</t>
  </si>
  <si>
    <t>O 14</t>
  </si>
  <si>
    <t>O 15</t>
  </si>
  <si>
    <t>O 16</t>
  </si>
  <si>
    <t>O 17</t>
  </si>
  <si>
    <t>O 18</t>
  </si>
  <si>
    <t>O 19</t>
  </si>
  <si>
    <t>O 20</t>
  </si>
  <si>
    <t>O 21</t>
  </si>
  <si>
    <t>O 22</t>
  </si>
  <si>
    <t>O 23</t>
  </si>
  <si>
    <t>O 24</t>
  </si>
  <si>
    <t>O 25</t>
  </si>
  <si>
    <t>purple</t>
  </si>
  <si>
    <t>O 26</t>
  </si>
  <si>
    <t>O 27</t>
  </si>
  <si>
    <t>O 28</t>
  </si>
  <si>
    <t>O 29</t>
  </si>
  <si>
    <t>O 30</t>
  </si>
  <si>
    <t>O 31</t>
  </si>
  <si>
    <t>O 32</t>
  </si>
  <si>
    <t>O 33</t>
  </si>
  <si>
    <t>O 34</t>
  </si>
  <si>
    <t>O 35</t>
  </si>
  <si>
    <t>O 36</t>
  </si>
  <si>
    <t>O 37</t>
  </si>
  <si>
    <t>O 38</t>
  </si>
  <si>
    <t>O 39</t>
  </si>
  <si>
    <t>O 40</t>
  </si>
  <si>
    <t>O 41</t>
  </si>
  <si>
    <t>O 42</t>
  </si>
  <si>
    <t>O 43</t>
  </si>
  <si>
    <t>O 44</t>
  </si>
  <si>
    <t>O 45</t>
  </si>
  <si>
    <t>O 47</t>
  </si>
  <si>
    <t>O 48</t>
  </si>
  <si>
    <t>O 49</t>
  </si>
  <si>
    <t>O 50</t>
  </si>
  <si>
    <t>O 51</t>
  </si>
  <si>
    <t>O 52</t>
  </si>
  <si>
    <t>O 53</t>
  </si>
  <si>
    <t>O 54</t>
  </si>
  <si>
    <t>O 55</t>
  </si>
  <si>
    <t>O 56</t>
  </si>
  <si>
    <t>O 57</t>
  </si>
  <si>
    <t>O 58</t>
  </si>
  <si>
    <t>O 59</t>
  </si>
  <si>
    <t>O 60</t>
  </si>
  <si>
    <t>O 61</t>
  </si>
  <si>
    <t>O 62</t>
  </si>
  <si>
    <t>O 63</t>
  </si>
  <si>
    <t>O 64</t>
  </si>
  <si>
    <t>O 65</t>
  </si>
  <si>
    <t>O 66</t>
  </si>
  <si>
    <t>O 67</t>
  </si>
  <si>
    <t>O 68</t>
  </si>
  <si>
    <t>O 69</t>
  </si>
  <si>
    <t>O 70</t>
  </si>
  <si>
    <t>O 71</t>
  </si>
  <si>
    <t>O 72</t>
  </si>
  <si>
    <t>O 73</t>
  </si>
  <si>
    <t>O 74</t>
  </si>
  <si>
    <t>O 75</t>
  </si>
  <si>
    <t>O 76</t>
  </si>
  <si>
    <t>O 77</t>
  </si>
  <si>
    <t>O 78</t>
  </si>
  <si>
    <t>O 79</t>
  </si>
  <si>
    <t>O 80</t>
  </si>
  <si>
    <t>O 81</t>
  </si>
  <si>
    <t>O 82</t>
  </si>
  <si>
    <t>O 83</t>
  </si>
  <si>
    <t>O 84</t>
  </si>
  <si>
    <t>O 85</t>
  </si>
  <si>
    <t>O 86</t>
  </si>
  <si>
    <t>O 87</t>
  </si>
  <si>
    <t>O 88</t>
  </si>
  <si>
    <t>O 89</t>
  </si>
  <si>
    <t>O 90</t>
  </si>
  <si>
    <t>O 91</t>
  </si>
  <si>
    <t>O 92</t>
  </si>
  <si>
    <t>O 93</t>
  </si>
  <si>
    <t>O 94</t>
  </si>
  <si>
    <t>O 95</t>
  </si>
  <si>
    <t>O 96</t>
  </si>
  <si>
    <t>O 97</t>
  </si>
  <si>
    <t>O 98</t>
  </si>
  <si>
    <t>O 99</t>
  </si>
  <si>
    <t>O 100</t>
  </si>
  <si>
    <t>O 101</t>
  </si>
  <si>
    <t>O 102</t>
  </si>
  <si>
    <t>O 103</t>
  </si>
  <si>
    <t>O 106</t>
  </si>
  <si>
    <t>bl purple</t>
  </si>
  <si>
    <t>O 107</t>
  </si>
  <si>
    <t>O 108</t>
  </si>
  <si>
    <t>O 109</t>
  </si>
  <si>
    <t>O 110</t>
  </si>
  <si>
    <t>O 111</t>
  </si>
  <si>
    <t>O 112</t>
  </si>
  <si>
    <t>O 113</t>
  </si>
  <si>
    <t>O 114</t>
  </si>
  <si>
    <t>rose red</t>
  </si>
  <si>
    <t>O 115</t>
  </si>
  <si>
    <t>O 116</t>
  </si>
  <si>
    <t>O 117</t>
  </si>
  <si>
    <t>O 118</t>
  </si>
  <si>
    <t>O 119</t>
  </si>
  <si>
    <t>O 120</t>
  </si>
  <si>
    <t>O 121</t>
  </si>
  <si>
    <t>O 122</t>
  </si>
  <si>
    <t>dk green</t>
  </si>
  <si>
    <t>O 123</t>
  </si>
  <si>
    <t>O 124</t>
  </si>
  <si>
    <t>dk violet</t>
  </si>
  <si>
    <t>O 125</t>
  </si>
  <si>
    <t>O 126</t>
  </si>
  <si>
    <t>O 127</t>
  </si>
  <si>
    <t>O 128</t>
  </si>
  <si>
    <t>O 129</t>
  </si>
  <si>
    <t>O 129A</t>
  </si>
  <si>
    <t>O 130</t>
  </si>
  <si>
    <t>O 132</t>
  </si>
  <si>
    <t>O 133</t>
  </si>
  <si>
    <t>O 135</t>
  </si>
  <si>
    <t>O 136</t>
  </si>
  <si>
    <t>O 138</t>
  </si>
  <si>
    <t>O 138A</t>
  </si>
  <si>
    <t>O 138B</t>
  </si>
  <si>
    <t>O 139</t>
  </si>
  <si>
    <t>O 140</t>
  </si>
  <si>
    <t>O 141</t>
  </si>
  <si>
    <t>O 143</t>
  </si>
  <si>
    <t>O 144</t>
  </si>
  <si>
    <t>O 145</t>
  </si>
  <si>
    <t>O 146</t>
  </si>
  <si>
    <t>O 147</t>
  </si>
  <si>
    <t>O 148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</si>
  <si>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</si>
  <si>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</si>
  <si>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</si>
  <si>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</si>
  <si>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</si>
  <si>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</si>
  <si>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</si>
  <si>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</si>
  <si>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</si>
  <si>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</si>
  <si>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</si>
  <si>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</si>
  <si>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QE1</t>
  </si>
  <si>
    <t>QE2</t>
  </si>
  <si>
    <t>QE3</t>
  </si>
  <si>
    <t>QE4</t>
  </si>
  <si>
    <t>JQ1</t>
  </si>
  <si>
    <t>JQ2</t>
  </si>
  <si>
    <t>JQ3</t>
  </si>
  <si>
    <t>JQ4</t>
  </si>
  <si>
    <t>JQ5</t>
  </si>
  <si>
    <t>RW1</t>
  </si>
  <si>
    <t>RW2</t>
  </si>
  <si>
    <t>RW3</t>
  </si>
  <si>
    <t>RW4</t>
  </si>
  <si>
    <t>RW5</t>
  </si>
  <si>
    <t>RW6</t>
  </si>
  <si>
    <t>RW7</t>
  </si>
  <si>
    <t>RW8</t>
  </si>
  <si>
    <t>RW9</t>
  </si>
  <si>
    <t>RW10</t>
  </si>
  <si>
    <t>RW11</t>
  </si>
  <si>
    <t>RW12</t>
  </si>
  <si>
    <t>RW13</t>
  </si>
  <si>
    <t>RW14</t>
  </si>
  <si>
    <t>RW15</t>
  </si>
  <si>
    <t>RW16</t>
  </si>
  <si>
    <t>RW17</t>
  </si>
  <si>
    <t>RW18</t>
  </si>
  <si>
    <t>RW19</t>
  </si>
  <si>
    <t>RW20</t>
  </si>
  <si>
    <t>RW21</t>
  </si>
  <si>
    <t>RW22</t>
  </si>
  <si>
    <t>RW23</t>
  </si>
  <si>
    <t>RW24</t>
  </si>
  <si>
    <t>RW25</t>
  </si>
  <si>
    <t>RW26</t>
  </si>
  <si>
    <t>RW27</t>
  </si>
  <si>
    <t>RW28</t>
  </si>
  <si>
    <t>RW29</t>
  </si>
  <si>
    <t>RW30</t>
  </si>
  <si>
    <t>RW31</t>
  </si>
  <si>
    <t>RW32</t>
  </si>
  <si>
    <t>RW33</t>
  </si>
  <si>
    <t>RW34</t>
  </si>
  <si>
    <t>RW35</t>
  </si>
  <si>
    <t>RW36</t>
  </si>
  <si>
    <t>RW37</t>
  </si>
  <si>
    <t>RW38</t>
  </si>
  <si>
    <t>RW39</t>
  </si>
  <si>
    <t>RW40</t>
  </si>
  <si>
    <t>RW41</t>
  </si>
  <si>
    <t>RW42</t>
  </si>
  <si>
    <t>RW43</t>
  </si>
  <si>
    <t>RW44</t>
  </si>
  <si>
    <t>RW45</t>
  </si>
  <si>
    <t>RW46</t>
  </si>
  <si>
    <t>RW47</t>
  </si>
  <si>
    <t>RW48</t>
  </si>
  <si>
    <t>RW49</t>
  </si>
  <si>
    <t>RW50</t>
  </si>
  <si>
    <t>RW51</t>
  </si>
  <si>
    <t>RW52</t>
  </si>
  <si>
    <t>RW53</t>
  </si>
  <si>
    <t>RW54</t>
  </si>
  <si>
    <t>RW55</t>
  </si>
  <si>
    <t>RW56</t>
  </si>
  <si>
    <t>RW57</t>
  </si>
  <si>
    <t>RW58</t>
  </si>
  <si>
    <t>p12</t>
  </si>
  <si>
    <t>unwmk</t>
  </si>
  <si>
    <t>Messenger Running</t>
  </si>
  <si>
    <t>post office</t>
  </si>
  <si>
    <t>line under "Ten Cents"</t>
  </si>
  <si>
    <t>wm USPS</t>
  </si>
  <si>
    <t>Mercury Helmet</t>
  </si>
  <si>
    <t>P.O. Truck</t>
  </si>
  <si>
    <t>Letter</t>
  </si>
  <si>
    <t>Arrows</t>
  </si>
  <si>
    <t>Letter Carrier</t>
  </si>
  <si>
    <t>Figure of Value</t>
  </si>
  <si>
    <t>soft paper</t>
  </si>
  <si>
    <t>4-corner lace</t>
  </si>
  <si>
    <t>uwmk</t>
  </si>
  <si>
    <t>wm  190</t>
  </si>
  <si>
    <t>unwk</t>
  </si>
  <si>
    <t>arched</t>
  </si>
  <si>
    <t>black no.'s</t>
  </si>
  <si>
    <t>outline no.'s</t>
  </si>
  <si>
    <t>Agriculture</t>
  </si>
  <si>
    <t>Franklin</t>
  </si>
  <si>
    <t>Jackson</t>
  </si>
  <si>
    <t>Lincoln</t>
  </si>
  <si>
    <t>Jefferson</t>
  </si>
  <si>
    <t>Clay</t>
  </si>
  <si>
    <t>Webster</t>
  </si>
  <si>
    <t>Hamilton</t>
  </si>
  <si>
    <t>Executive</t>
  </si>
  <si>
    <t>jackson</t>
  </si>
  <si>
    <t>Interior</t>
  </si>
  <si>
    <t>Perry</t>
  </si>
  <si>
    <t>Justice</t>
  </si>
  <si>
    <t>Navy</t>
  </si>
  <si>
    <t>Stanton</t>
  </si>
  <si>
    <t>Post Office</t>
  </si>
  <si>
    <t>State Dept</t>
  </si>
  <si>
    <t>Seward</t>
  </si>
  <si>
    <t>Treasury</t>
  </si>
  <si>
    <t>War Dept</t>
  </si>
  <si>
    <t>wm 191</t>
  </si>
  <si>
    <t>Postal Savings</t>
  </si>
  <si>
    <t>wm 190</t>
  </si>
  <si>
    <t>Penalty Mail</t>
  </si>
  <si>
    <t>Penalty "D"</t>
  </si>
  <si>
    <t>Penalty "E"</t>
  </si>
  <si>
    <t>no cent</t>
  </si>
  <si>
    <t>P.O. Clerk</t>
  </si>
  <si>
    <t>City Carrier</t>
  </si>
  <si>
    <t>Railway Clerk</t>
  </si>
  <si>
    <t>Rural Carrier</t>
  </si>
  <si>
    <t>Mail train</t>
  </si>
  <si>
    <t>Steamship</t>
  </si>
  <si>
    <t>Auto Service</t>
  </si>
  <si>
    <t>Mail Aeroplane</t>
  </si>
  <si>
    <t>Manufacturing</t>
  </si>
  <si>
    <t>Dairying</t>
  </si>
  <si>
    <t>Harvesting</t>
  </si>
  <si>
    <t>Fruit growing</t>
  </si>
  <si>
    <t>Spec Handling</t>
  </si>
  <si>
    <t>Parcel Post Due</t>
  </si>
  <si>
    <t xml:space="preserve">Mallards </t>
  </si>
  <si>
    <t>Canvasbacks</t>
  </si>
  <si>
    <t>Canada Geese</t>
  </si>
  <si>
    <t>Scaup Ducks</t>
  </si>
  <si>
    <t>Pintail drake</t>
  </si>
  <si>
    <t>Green-winged Teal</t>
  </si>
  <si>
    <t>Black Mallards</t>
  </si>
  <si>
    <t>Ruddy Ducks</t>
  </si>
  <si>
    <t>Baldpates</t>
  </si>
  <si>
    <t>Wood Ducks</t>
  </si>
  <si>
    <t>White-fronted Geese</t>
  </si>
  <si>
    <t>Shoveller</t>
  </si>
  <si>
    <t>Redhead</t>
  </si>
  <si>
    <t>Snow Geese</t>
  </si>
  <si>
    <t>Buffleheads</t>
  </si>
  <si>
    <t>Goldeneye Ducks</t>
  </si>
  <si>
    <t>Trumpeter Swans</t>
  </si>
  <si>
    <t>Gadwall</t>
  </si>
  <si>
    <t>Harlequin</t>
  </si>
  <si>
    <t>Blue-winged Teal</t>
  </si>
  <si>
    <t>Ring-necked Ducks</t>
  </si>
  <si>
    <t>Blue Geese</t>
  </si>
  <si>
    <t>Am. Merganser</t>
  </si>
  <si>
    <t>Am. Eider</t>
  </si>
  <si>
    <t>Labrador</t>
  </si>
  <si>
    <t>Redhead Ducks</t>
  </si>
  <si>
    <t>Mallard Hen</t>
  </si>
  <si>
    <t>Pintail Drakes</t>
  </si>
  <si>
    <t>Brant Landing</t>
  </si>
  <si>
    <t>Haw. Nene Geese</t>
  </si>
  <si>
    <t>Canvasback</t>
  </si>
  <si>
    <t>Swans</t>
  </si>
  <si>
    <t>Squaw Ducks</t>
  </si>
  <si>
    <t>Hooded Mergansers</t>
  </si>
  <si>
    <t>Scoters</t>
  </si>
  <si>
    <t>Ross's Geese</t>
  </si>
  <si>
    <t>Cinnamon Teal</t>
  </si>
  <si>
    <t>Emperor Geese</t>
  </si>
  <si>
    <t>Steeler's Elders</t>
  </si>
  <si>
    <t>Canvasback Decoy</t>
  </si>
  <si>
    <t>Can geese</t>
  </si>
  <si>
    <t>Hooded Merganser Drake</t>
  </si>
  <si>
    <t>Teal</t>
  </si>
  <si>
    <t>Mallards</t>
  </si>
  <si>
    <t>Pintails</t>
  </si>
  <si>
    <t>Wigeons</t>
  </si>
  <si>
    <t>Fulvous Whistling</t>
  </si>
  <si>
    <t>Redheads</t>
  </si>
  <si>
    <t>Snow Goose</t>
  </si>
  <si>
    <t>Lesser Scaup</t>
  </si>
  <si>
    <t>Whistling</t>
  </si>
  <si>
    <t>King Eiders</t>
  </si>
  <si>
    <t>1930-31</t>
  </si>
  <si>
    <t>1931-56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</si>
</sst>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164" formatCode="General_)"/>
    <numFmt numFmtId="165" formatCode="mmm&quot; &quot;yyyy"/>
  </numFmts>
  <fonts count="9" x14ac:knownFonts="1">
    <font>
      <sz val="12"/>
      <name val="Courier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1"/>
      <name val="Arial"/>
    </font>
    <font>
      <i/>
      <sz val="11"/>
      <color rgb="FF252525"/>
      <name val="Arial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164" fontId="0" fillId="0" borderId="0"/>
  </cellStyleXfs>
  <cellXfs count="50">
    <xf numFmtId="164" fontId="0" fillId="0" borderId="0" xfId="0"/>
    <xf numFmtId="164" fontId="1" fillId="0" borderId="0" xfId="0" applyFont="1" applyAlignment="1">
      <alignment wrapText="1"/>
    </xf>
    <xf numFmtId="1" fontId="2" fillId="0" borderId="0" xfId="0" applyNumberFormat="1" applyFont="1"/>
    <xf numFmtId="164" fontId="2" fillId="0" borderId="0" xfId="0" applyFont="1" applyAlignment="1">
      <alignment horizontal="center" wrapText="1"/>
    </xf>
    <xf numFmtId="164" fontId="2" fillId="0" borderId="0" xfId="0" applyFont="1" applyAlignment="1">
      <alignment wrapText="1"/>
    </xf>
    <xf numFmtId="165" fontId="2" fillId="0" borderId="0" xfId="0" applyNumberFormat="1" applyFont="1"/>
    <xf numFmtId="164" fontId="0" fillId="0" borderId="0" xfId="0" applyFont="1" applyAlignment="1"/>
    <xf numFmtId="1" fontId="1" fillId="0" borderId="0" xfId="0" applyNumberFormat="1" applyFont="1" applyAlignment="1"/>
    <xf numFmtId="164" fontId="1" fillId="0" borderId="0" xfId="0" applyFont="1" applyAlignment="1">
      <alignment horizontal="center" wrapText="1"/>
    </xf>
    <xf numFmtId="165" fontId="3" fillId="0" borderId="0" xfId="0" applyNumberFormat="1" applyFont="1" applyAlignment="1"/>
    <xf numFmtId="164" fontId="1" fillId="0" borderId="0" xfId="0" applyFont="1" applyAlignment="1"/>
    <xf numFmtId="164" fontId="1" fillId="0" borderId="0" xfId="0" applyFont="1"/>
    <xf numFmtId="164" fontId="5" fillId="2" borderId="0" xfId="0" applyFont="1" applyFill="1" applyAlignment="1">
      <alignment horizontal="left" wrapText="1"/>
    </xf>
    <xf numFmtId="1" fontId="2" fillId="0" borderId="0" xfId="0" applyNumberFormat="1" applyFont="1" applyAlignment="1"/>
    <xf numFmtId="164" fontId="2" fillId="0" borderId="0" xfId="0" applyFont="1" applyAlignment="1"/>
    <xf numFmtId="164" fontId="4" fillId="0" borderId="0" xfId="0" applyFont="1" applyAlignment="1"/>
    <xf numFmtId="0" fontId="6" fillId="0" borderId="0" xfId="0" applyNumberFormat="1" applyFont="1"/>
    <xf numFmtId="0" fontId="7" fillId="0" borderId="2" xfId="0" applyNumberFormat="1" applyFont="1" applyFill="1" applyBorder="1" applyAlignment="1" applyProtection="1"/>
    <xf numFmtId="0" fontId="7" fillId="0" borderId="4" xfId="0" applyNumberFormat="1" applyFont="1" applyFill="1" applyBorder="1" applyAlignment="1" applyProtection="1"/>
    <xf numFmtId="0" fontId="7" fillId="0" borderId="5" xfId="0" applyNumberFormat="1" applyFont="1" applyFill="1" applyBorder="1" applyAlignment="1" applyProtection="1"/>
    <xf numFmtId="0" fontId="7" fillId="0" borderId="1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8" fillId="0" borderId="2" xfId="0" applyNumberFormat="1" applyFont="1" applyFill="1" applyBorder="1"/>
    <xf numFmtId="0" fontId="7" fillId="0" borderId="4" xfId="0" applyNumberFormat="1" applyFont="1" applyFill="1" applyBorder="1" applyProtection="1"/>
    <xf numFmtId="0" fontId="7" fillId="0" borderId="4" xfId="0" applyNumberFormat="1" applyFont="1" applyFill="1" applyBorder="1"/>
    <xf numFmtId="0" fontId="7" fillId="0" borderId="1" xfId="0" applyNumberFormat="1" applyFont="1" applyFill="1" applyBorder="1" applyProtection="1">
      <protection locked="0"/>
    </xf>
    <xf numFmtId="0" fontId="7" fillId="0" borderId="4" xfId="0" applyNumberFormat="1" applyFont="1" applyFill="1" applyBorder="1" applyProtection="1">
      <protection locked="0"/>
    </xf>
    <xf numFmtId="0" fontId="7" fillId="0" borderId="3" xfId="0" applyNumberFormat="1" applyFont="1" applyFill="1" applyBorder="1" applyProtection="1"/>
    <xf numFmtId="0" fontId="7" fillId="0" borderId="2" xfId="0" applyNumberFormat="1" applyFont="1" applyFill="1" applyBorder="1"/>
    <xf numFmtId="0" fontId="7" fillId="0" borderId="5" xfId="0" applyNumberFormat="1" applyFont="1" applyFill="1" applyBorder="1" applyProtection="1"/>
    <xf numFmtId="0" fontId="7" fillId="0" borderId="5" xfId="0" applyNumberFormat="1" applyFont="1" applyFill="1" applyBorder="1"/>
    <xf numFmtId="0" fontId="7" fillId="0" borderId="2" xfId="0" applyNumberFormat="1" applyFont="1" applyFill="1" applyBorder="1" applyProtection="1">
      <protection locked="0"/>
    </xf>
    <xf numFmtId="0" fontId="7" fillId="0" borderId="5" xfId="0" applyNumberFormat="1" applyFont="1" applyFill="1" applyBorder="1" applyProtection="1">
      <protection locked="0"/>
    </xf>
    <xf numFmtId="0" fontId="7" fillId="0" borderId="0" xfId="0" applyNumberFormat="1" applyFont="1" applyFill="1" applyBorder="1" applyProtection="1"/>
    <xf numFmtId="0" fontId="7" fillId="0" borderId="2" xfId="0" applyNumberFormat="1" applyFont="1" applyFill="1" applyBorder="1" applyProtection="1"/>
    <xf numFmtId="0" fontId="7" fillId="0" borderId="0" xfId="0" applyNumberFormat="1" applyFont="1" applyFill="1" applyBorder="1"/>
    <xf numFmtId="0" fontId="7" fillId="0" borderId="3" xfId="0" applyNumberFormat="1" applyFont="1" applyFill="1" applyBorder="1" applyAlignment="1" applyProtection="1"/>
    <xf numFmtId="0" fontId="3" fillId="0" borderId="0" xfId="0" applyNumberFormat="1" applyFont="1"/>
    <xf numFmtId="49" fontId="7" fillId="0" borderId="5" xfId="0" applyNumberFormat="1" applyFont="1" applyFill="1" applyBorder="1" applyAlignment="1" applyProtection="1"/>
    <xf numFmtId="49" fontId="7" fillId="0" borderId="3" xfId="0" applyNumberFormat="1" applyFont="1" applyFill="1" applyBorder="1" applyAlignment="1" applyProtection="1"/>
    <xf numFmtId="49" fontId="7" fillId="0" borderId="1" xfId="0" applyNumberFormat="1" applyFont="1" applyFill="1" applyBorder="1" applyAlignment="1" applyProtection="1"/>
    <xf numFmtId="49" fontId="7" fillId="0" borderId="2" xfId="0" applyNumberFormat="1" applyFont="1" applyFill="1" applyBorder="1" applyAlignment="1" applyProtection="1"/>
    <xf numFmtId="8" fontId="7" fillId="0" borderId="5" xfId="0" applyNumberFormat="1" applyFont="1" applyFill="1" applyBorder="1" applyProtection="1"/>
    <xf numFmtId="49" fontId="7" fillId="0" borderId="1" xfId="0" applyNumberFormat="1" applyFont="1" applyFill="1" applyBorder="1" applyAlignment="1" applyProtection="1">
      <alignment horizontal="right"/>
    </xf>
    <xf numFmtId="49" fontId="7" fillId="0" borderId="2" xfId="0" applyNumberFormat="1" applyFont="1" applyFill="1" applyBorder="1" applyAlignment="1" applyProtection="1">
      <alignment horizontal="right"/>
    </xf>
    <xf numFmtId="16" fontId="7" fillId="0" borderId="5" xfId="0" applyNumberFormat="1" applyFont="1" applyFill="1" applyBorder="1" applyProtection="1"/>
    <xf numFmtId="49" fontId="7" fillId="0" borderId="2" xfId="0" applyNumberFormat="1" applyFont="1" applyFill="1" applyBorder="1" applyAlignment="1" applyProtection="1">
      <alignment horizontal="right"/>
    </xf>
    <xf numFmtId="6" fontId="7" fillId="0" borderId="5" xfId="0" applyNumberFormat="1" applyFont="1" applyFill="1" applyBorder="1" applyProtection="1"/>
    <xf numFmtId="6" fontId="6" fillId="0" borderId="0" xfId="0" applyNumberFormat="1" applyFont="1"/>
    <xf numFmtId="8" fontId="6" fillId="0" borderId="0" xfId="0" applyNumberFormat="1" applyFont="1"/>
  </cellXfs>
  <cellStyles count="1">
    <cellStyle name="Normal" xfId="0" builtinId="0"/>
  </cellStyles>
  <dxfs count="4"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AL354"/>
  <sheetViews>
    <sheetView tabSelected="1" workbookViewId="0">
      <selection activeCell="A2" sqref="A2"/>
    </sheetView>
  </sheetViews>
  <sheetFormatPr defaultColWidth="9.58203125" defaultRowHeight="13.2" x14ac:dyDescent="0.25"/>
  <cols>
    <col min="1" max="1" width="8.33203125" style="16" bestFit="1" customWidth="1"/>
    <col min="2" max="2" width="6.75" style="16" customWidth="1"/>
    <col min="3" max="3" width="9.58203125" style="16"/>
    <col min="4" max="4" width="4.58203125" style="16" customWidth="1"/>
    <col min="5" max="5" width="3.58203125" style="16" customWidth="1"/>
    <col min="6" max="6" width="8.58203125" style="16" customWidth="1"/>
    <col min="7" max="7" width="10.58203125" style="16" customWidth="1"/>
    <col min="8" max="8" width="15.58203125" style="16" customWidth="1"/>
    <col min="9" max="11" width="8.58203125" style="16" customWidth="1"/>
    <col min="12" max="12" width="13.6640625" style="16" customWidth="1"/>
    <col min="13" max="13" width="11.58203125" style="16" customWidth="1"/>
    <col min="14" max="15" width="9.58203125" style="16"/>
    <col min="16" max="16" width="10.5" style="16" customWidth="1"/>
    <col min="17" max="17" width="9.1640625" style="16" customWidth="1"/>
    <col min="18" max="18" width="10.6640625" style="16" customWidth="1"/>
    <col min="19" max="19" width="13.1640625" style="16" customWidth="1"/>
    <col min="20" max="20" width="8.4140625" style="16" customWidth="1"/>
    <col min="21" max="21" width="12.5" style="16" customWidth="1"/>
    <col min="22" max="22" width="10.6640625" style="16" customWidth="1"/>
    <col min="23" max="23" width="9.58203125" style="16"/>
    <col min="24" max="24" width="13.4140625" style="16" customWidth="1"/>
    <col min="25" max="25" width="12.4140625" style="16" customWidth="1"/>
    <col min="26" max="26" width="11.83203125" style="16" customWidth="1"/>
    <col min="27" max="27" width="12.58203125" style="16" customWidth="1"/>
    <col min="28" max="28" width="9.75" style="16" customWidth="1"/>
    <col min="29" max="31" width="9.58203125" style="16"/>
    <col min="32" max="32" width="14.83203125" style="16" customWidth="1"/>
    <col min="33" max="36" width="9.58203125" style="16"/>
    <col min="37" max="37" width="12.6640625" style="16" customWidth="1"/>
    <col min="38" max="38" width="25.58203125" style="16" customWidth="1"/>
    <col min="39" max="16384" width="9.58203125" style="16"/>
  </cols>
  <sheetData>
    <row r="1" spans="1:38" x14ac:dyDescent="0.25">
      <c r="A1" s="16" t="s">
        <v>35</v>
      </c>
      <c r="B1" s="16" t="s">
        <v>36</v>
      </c>
      <c r="AL1" s="16" t="s">
        <v>40</v>
      </c>
    </row>
    <row r="2" spans="1:38" ht="13.8" thickBot="1" x14ac:dyDescent="0.3">
      <c r="N2" s="16" t="str">
        <f>"{""CollectionName"":""" &amp; $A$1 &amp; " - " &amp; $B$1 &amp; """,""CollectionType"":""HomeCollector.Models.StampBase, HomeCollector, Version=1.0.0.0, Culture=neutral, PublicKeyToken=null"""</f>
        <v>{"CollectionName":"U.S. Stamps - USA","CollectionType":"HomeCollector.Models.StampBase, HomeCollector, Version=1.0.0.0, Culture=neutral, PublicKeyToken=null"</v>
      </c>
      <c r="AL2" s="16" t="str">
        <f>"}"</f>
        <v>}</v>
      </c>
    </row>
    <row r="3" spans="1:38" ht="14.4" thickTop="1" thickBot="1" x14ac:dyDescent="0.3">
      <c r="A3" s="17" t="s">
        <v>0</v>
      </c>
      <c r="B3" s="18" t="s">
        <v>1</v>
      </c>
      <c r="C3" s="19" t="s">
        <v>2</v>
      </c>
      <c r="D3" s="20" t="s">
        <v>3</v>
      </c>
      <c r="E3" s="18" t="s">
        <v>4</v>
      </c>
      <c r="F3" s="40" t="s">
        <v>5</v>
      </c>
      <c r="G3" s="38" t="s">
        <v>6</v>
      </c>
      <c r="H3" s="16" t="s">
        <v>7</v>
      </c>
      <c r="I3" s="19" t="s">
        <v>8</v>
      </c>
      <c r="J3" s="19" t="s">
        <v>37</v>
      </c>
      <c r="K3" s="21" t="s">
        <v>38</v>
      </c>
      <c r="L3" s="17" t="s">
        <v>9</v>
      </c>
      <c r="M3" s="19" t="s">
        <v>10</v>
      </c>
      <c r="N3" s="22" t="str">
        <f>",""Collectables"":["</f>
        <v>,"Collectables":[</v>
      </c>
      <c r="AD3" s="37" t="s">
        <v>39</v>
      </c>
      <c r="AK3" s="16" t="str">
        <f>"]"</f>
        <v>]</v>
      </c>
      <c r="AL3" s="37" t="s">
        <v>28</v>
      </c>
    </row>
    <row r="4" spans="1:38" ht="13.8" thickTop="1" x14ac:dyDescent="0.25">
      <c r="A4" s="43" t="s">
        <v>52</v>
      </c>
      <c r="B4" s="23">
        <v>10</v>
      </c>
      <c r="C4" s="24" t="s">
        <v>12</v>
      </c>
      <c r="D4" s="25"/>
      <c r="E4" s="26"/>
      <c r="F4" s="40" t="s">
        <v>430</v>
      </c>
      <c r="G4" s="24" t="s">
        <v>431</v>
      </c>
      <c r="H4" s="18" t="s">
        <v>432</v>
      </c>
      <c r="I4" s="23">
        <v>1885</v>
      </c>
      <c r="J4" s="23">
        <v>1885</v>
      </c>
      <c r="K4" s="27" t="s">
        <v>51</v>
      </c>
      <c r="L4" s="27"/>
      <c r="M4" s="23"/>
      <c r="N4" s="28" t="str">
        <f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O4" s="16" t="str">
        <f t="shared" ref="O4:O32" si="0">",""DisplayName"":""" &amp; $H4 &amp; """ "</f>
        <v xml:space="preserve">,"DisplayName":"Messenger Running" </v>
      </c>
      <c r="P4" s="16" t="str">
        <f t="shared" ref="P4:P32" si="1">",""Description"":""" &amp; IF(ISBLANK($G4),"",$G4) &amp; """ "</f>
        <v xml:space="preserve">,"Description":"unwmk" </v>
      </c>
      <c r="Q4" s="16" t="str">
        <f>",""Country"":""" &amp; $B$1 &amp; """ "</f>
        <v xml:space="preserve">,"Country":"USA" </v>
      </c>
      <c r="R4" s="16" t="str">
        <f>",""IsPostageStamp"":" &amp; "true" &amp; " "</f>
        <v xml:space="preserve">,"IsPostageStamp":true </v>
      </c>
      <c r="S4" s="16" t="str">
        <f>",""ScottNumber"":""" &amp; $A4 &amp; """ "</f>
        <v xml:space="preserve">,"ScottNumber":"E1" </v>
      </c>
      <c r="T4" s="16" t="str">
        <f>",""AlternateId"":""" &amp; "" &amp; """ "</f>
        <v xml:space="preserve">,"AlternateId":"" </v>
      </c>
      <c r="U4" s="16" t="str">
        <f t="shared" ref="U4:U32" si="2">",""IssueYearStart"":" &amp; TEXT(IF(ISNUMBER($J4)=0,0,$J4),"0")</f>
        <v>,"IssueYearStart":1885</v>
      </c>
      <c r="V4" s="16" t="str">
        <f t="shared" ref="V4:V32" si="3">",""IssueYearEnd"":" &amp; TEXT(IF(ISNUMBER($K4)=0,0,$K4),"0")</f>
        <v>,"IssueYearEnd":0</v>
      </c>
      <c r="W4" s="16" t="str">
        <f>",""FirstDayOfIssue"":""" &amp; " " &amp; """ "</f>
        <v xml:space="preserve">,"FirstDayOfIssue":" " </v>
      </c>
      <c r="X4" s="16" t="str">
        <f t="shared" ref="X4:X64" si="4">",""Perforation"":""" &amp; IF(ISBLANK($F4)=1,"",$F4) &amp; """ "</f>
        <v xml:space="preserve">,"Perforation":"p12" </v>
      </c>
      <c r="Y4" s="16" t="str">
        <f t="shared" ref="Y4:Y32" si="5">",""IsWatermarked"":" &amp; IF(ISNUMBER(FIND("mk",$G21)) =1,"true","false") &amp; " "</f>
        <v xml:space="preserve">,"IsWatermarked":false </v>
      </c>
      <c r="Z4" s="16" t="str">
        <f>",""CatalogImageCode"":""" &amp; "" &amp; """ "</f>
        <v xml:space="preserve">,"CatalogImageCode":"" </v>
      </c>
      <c r="AA4" s="16" t="str">
        <f>",""Color"":""" &amp; IF(ISBLANK($C4)=1,"",$C4) &amp; """ "</f>
        <v xml:space="preserve">,"Color":"blue" </v>
      </c>
      <c r="AB4" s="16" t="str">
        <f>",""Denomination"":""" &amp; IF(ISNUMBER($B4),TEXT($B4,"0"),$B4) &amp; """ "</f>
        <v xml:space="preserve">,"Denomination":"10" </v>
      </c>
      <c r="AD4" s="16" t="str">
        <f xml:space="preserve"> IF($D4 + $E4 &gt; 0,",""ItemInstances"":[","")</f>
        <v/>
      </c>
      <c r="AE4" s="16" t="str">
        <f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4" s="16" t="str">
        <f t="shared" ref="AF4:AF32" si="6">",""ItemDetails"":""" &amp; IF(ISBLANK($G4)=1,"",$G4) &amp; """ "</f>
        <v xml:space="preserve">,"ItemDetails":"unwmk" </v>
      </c>
      <c r="AG4" s="16" t="str">
        <f>",""IsFavorite"":" &amp; "false" &amp; " "</f>
        <v xml:space="preserve">,"IsFavorite":false </v>
      </c>
      <c r="AH4" s="16" t="str">
        <f>",""EstimatedValue"":" &amp; "0" &amp; " "</f>
        <v xml:space="preserve">,"EstimatedValue":0 </v>
      </c>
      <c r="AI4" s="16" t="str">
        <f>",""IsMintCondition"":" &amp; IF($D4&gt;0,"true","false") &amp; " "</f>
        <v xml:space="preserve">,"IsMintCondition":false </v>
      </c>
      <c r="AJ4" s="16" t="str">
        <f>",""Condition"":" &amp; """UNDEFINED""" &amp; " "</f>
        <v xml:space="preserve">,"Condition":"UNDEFINED" </v>
      </c>
      <c r="AK4" s="16" t="str">
        <f xml:space="preserve"> IF($D4+$E4&gt;0,  CONCATENATE($AD4,$AE4,$AF4,$AG4,$AH4,$AI4,$AJ4) &amp; "} ]}","}")</f>
        <v>}</v>
      </c>
      <c r="AL4" s="16" t="str">
        <f t="shared" ref="AL4:AL32" si="7">CONCATENATE( $N4, $O4, $P4,$Q4,$R4,$S4,$T4,$U4,$V4,$W4,$X4, $Y4,$Z4,$AA4, $AB4) &amp; $AK4</f>
        <v>{"CollectableType":"HomeCollector.Models.StampBase, HomeCollector, Version=1.0.0.0, Culture=neutral, PublicKeyToken=null","DisplayName":"Messenger Running" ,"Description":"unwmk" ,"Country":"USA" ,"IsPostageStamp":true ,"ScottNumber":"E1" ,"AlternateId":"" ,"IssueYearStart":1885,"IssueYearEnd":0,"FirstDayOfIssue":" " ,"Perforation":"p12" ,"IsWatermarked":false ,"CatalogImageCode":"" ,"Color":"blue" ,"Denomination":"10" }</v>
      </c>
    </row>
    <row r="5" spans="1:38" x14ac:dyDescent="0.25">
      <c r="A5" s="44" t="s">
        <v>53</v>
      </c>
      <c r="B5" s="29">
        <v>10</v>
      </c>
      <c r="C5" s="30" t="s">
        <v>12</v>
      </c>
      <c r="D5" s="31"/>
      <c r="E5" s="32"/>
      <c r="F5" s="41"/>
      <c r="G5" s="30" t="s">
        <v>433</v>
      </c>
      <c r="H5" s="19" t="s">
        <v>432</v>
      </c>
      <c r="I5" s="29">
        <v>1888</v>
      </c>
      <c r="J5" s="29">
        <v>1888</v>
      </c>
      <c r="K5" s="33" t="s">
        <v>51</v>
      </c>
      <c r="L5" s="33"/>
      <c r="M5" s="29"/>
      <c r="N5" s="28" t="str">
        <f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5" s="16" t="str">
        <f t="shared" si="0"/>
        <v xml:space="preserve">,"DisplayName":"Messenger Running" </v>
      </c>
      <c r="P5" s="16" t="str">
        <f t="shared" si="1"/>
        <v xml:space="preserve">,"Description":"post office" </v>
      </c>
      <c r="Q5" s="16" t="str">
        <f t="shared" ref="Q5:Q65" si="8">",""Country"":""" &amp; $B$1 &amp; """ "</f>
        <v xml:space="preserve">,"Country":"USA" </v>
      </c>
      <c r="R5" s="16" t="str">
        <f t="shared" ref="R5:R65" si="9">",""IsPostageStamp"":" &amp; "true" &amp; " "</f>
        <v xml:space="preserve">,"IsPostageStamp":true </v>
      </c>
      <c r="S5" s="16" t="str">
        <f t="shared" ref="S5:S65" si="10">",""ScottNumber"":""" &amp; $A5 &amp; """ "</f>
        <v xml:space="preserve">,"ScottNumber":"E2" </v>
      </c>
      <c r="T5" s="16" t="str">
        <f t="shared" ref="T5:T65" si="11">",""AlternateId"":""" &amp; "" &amp; """ "</f>
        <v xml:space="preserve">,"AlternateId":"" </v>
      </c>
      <c r="U5" s="16" t="str">
        <f t="shared" si="2"/>
        <v>,"IssueYearStart":1888</v>
      </c>
      <c r="V5" s="16" t="str">
        <f t="shared" si="3"/>
        <v>,"IssueYearEnd":0</v>
      </c>
      <c r="W5" s="16" t="str">
        <f t="shared" ref="W5:W65" si="12">",""FirstDayOfIssue"":""" &amp; " " &amp; """ "</f>
        <v xml:space="preserve">,"FirstDayOfIssue":" " </v>
      </c>
      <c r="X5" s="16" t="str">
        <f t="shared" si="4"/>
        <v xml:space="preserve">,"Perforation":"" </v>
      </c>
      <c r="Y5" s="16" t="str">
        <f t="shared" si="5"/>
        <v xml:space="preserve">,"IsWatermarked":false </v>
      </c>
      <c r="Z5" s="16" t="str">
        <f t="shared" ref="Z5:Z65" si="13">",""CatalogImageCode"":""" &amp; "" &amp; """ "</f>
        <v xml:space="preserve">,"CatalogImageCode":"" </v>
      </c>
      <c r="AA5" s="16" t="str">
        <f t="shared" ref="AA5:AA65" si="14">",""Color"":""" &amp; IF(ISBLANK($C5)=1,"",$C5) &amp; """ "</f>
        <v xml:space="preserve">,"Color":"blue" </v>
      </c>
      <c r="AB5" s="16" t="str">
        <f t="shared" ref="AB5:AB65" si="15">",""Denomination"":""" &amp; IF(ISNUMBER($B5),TEXT($B5,"0"),$B5) &amp; """ "</f>
        <v xml:space="preserve">,"Denomination":"10" </v>
      </c>
      <c r="AD5" s="16" t="str">
        <f t="shared" ref="AD5:AD65" si="16" xml:space="preserve"> IF($D5 + $E5 &gt; 0,",""ItemInstances"":[","")</f>
        <v/>
      </c>
      <c r="AE5" s="16" t="str">
        <f t="shared" ref="AE5:AE65" si="17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5" s="16" t="str">
        <f t="shared" si="6"/>
        <v xml:space="preserve">,"ItemDetails":"post office" </v>
      </c>
      <c r="AG5" s="16" t="str">
        <f t="shared" ref="AG5:AG65" si="18">",""IsFavorite"":" &amp; "false" &amp; " "</f>
        <v xml:space="preserve">,"IsFavorite":false </v>
      </c>
      <c r="AH5" s="16" t="str">
        <f t="shared" ref="AH5:AH65" si="19">",""EstimatedValue"":" &amp; "0" &amp; " "</f>
        <v xml:space="preserve">,"EstimatedValue":0 </v>
      </c>
      <c r="AI5" s="16" t="str">
        <f t="shared" ref="AI5:AI65" si="20">",""IsMintCondition"":" &amp; IF($D5&gt;0,"true","false") &amp; " "</f>
        <v xml:space="preserve">,"IsMintCondition":false </v>
      </c>
      <c r="AJ5" s="16" t="str">
        <f t="shared" ref="AJ5:AJ65" si="21">",""Condition"":" &amp; """UNDEFINED""" &amp; " "</f>
        <v xml:space="preserve">,"Condition":"UNDEFINED" </v>
      </c>
      <c r="AK5" s="16" t="str">
        <f xml:space="preserve"> IF($D5+$E5&gt;0,  CONCATENATE($AD5,$AE5,$AF5,$AG5,$AH5,$AI5,$AJ5) &amp; "} ]}","}")</f>
        <v>}</v>
      </c>
      <c r="AL5" s="16" t="str">
        <f t="shared" si="7"/>
        <v>,{"CollectableType":"HomeCollector.Models.StampBase, HomeCollector, Version=1.0.0.0, Culture=neutral, PublicKeyToken=null","DisplayName":"Messenger Running" ,"Description":"post office" ,"Country":"USA" ,"IsPostageStamp":true ,"ScottNumber":"E2" ,"AlternateId":"" ,"IssueYearStart":1888,"IssueYearEnd":0,"FirstDayOfIssue":" " ,"Perforation":"" ,"IsWatermarked":false ,"CatalogImageCode":"" ,"Color":"blue" ,"Denomination":"10" }</v>
      </c>
    </row>
    <row r="6" spans="1:38" x14ac:dyDescent="0.25">
      <c r="A6" s="44" t="s">
        <v>54</v>
      </c>
      <c r="B6" s="29">
        <v>10</v>
      </c>
      <c r="C6" s="30" t="s">
        <v>46</v>
      </c>
      <c r="D6" s="31"/>
      <c r="E6" s="32"/>
      <c r="F6" s="41"/>
      <c r="G6" s="30" t="s">
        <v>433</v>
      </c>
      <c r="H6" s="19" t="s">
        <v>432</v>
      </c>
      <c r="I6" s="29">
        <v>1893</v>
      </c>
      <c r="J6" s="29">
        <v>1893</v>
      </c>
      <c r="K6" s="33" t="s">
        <v>51</v>
      </c>
      <c r="L6" s="33"/>
      <c r="M6" s="29"/>
      <c r="N6" s="28" t="str">
        <f t="shared" ref="N6:N66" si="22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6" s="16" t="str">
        <f t="shared" si="0"/>
        <v xml:space="preserve">,"DisplayName":"Messenger Running" </v>
      </c>
      <c r="P6" s="16" t="str">
        <f t="shared" si="1"/>
        <v xml:space="preserve">,"Description":"post office" </v>
      </c>
      <c r="Q6" s="16" t="str">
        <f t="shared" si="8"/>
        <v xml:space="preserve">,"Country":"USA" </v>
      </c>
      <c r="R6" s="16" t="str">
        <f t="shared" si="9"/>
        <v xml:space="preserve">,"IsPostageStamp":true </v>
      </c>
      <c r="S6" s="16" t="str">
        <f t="shared" si="10"/>
        <v xml:space="preserve">,"ScottNumber":"E3" </v>
      </c>
      <c r="T6" s="16" t="str">
        <f t="shared" si="11"/>
        <v xml:space="preserve">,"AlternateId":"" </v>
      </c>
      <c r="U6" s="16" t="str">
        <f t="shared" si="2"/>
        <v>,"IssueYearStart":1893</v>
      </c>
      <c r="V6" s="16" t="str">
        <f t="shared" si="3"/>
        <v>,"IssueYearEnd":0</v>
      </c>
      <c r="W6" s="16" t="str">
        <f t="shared" si="12"/>
        <v xml:space="preserve">,"FirstDayOfIssue":" " </v>
      </c>
      <c r="X6" s="16" t="str">
        <f t="shared" si="4"/>
        <v xml:space="preserve">,"Perforation":"" </v>
      </c>
      <c r="Y6" s="16" t="str">
        <f t="shared" si="5"/>
        <v xml:space="preserve">,"IsWatermarked":false </v>
      </c>
      <c r="Z6" s="16" t="str">
        <f t="shared" si="13"/>
        <v xml:space="preserve">,"CatalogImageCode":"" </v>
      </c>
      <c r="AA6" s="16" t="str">
        <f t="shared" si="14"/>
        <v xml:space="preserve">,"Color":"orange" </v>
      </c>
      <c r="AB6" s="16" t="str">
        <f t="shared" si="15"/>
        <v xml:space="preserve">,"Denomination":"10" </v>
      </c>
      <c r="AD6" s="16" t="str">
        <f t="shared" si="16"/>
        <v/>
      </c>
      <c r="AE6" s="16" t="str">
        <f t="shared" si="17"/>
        <v>{"CollectableType":"HomeCollector.Models.StampBase, HomeCollector, Version=1.0.0.0, Culture=neutral, PublicKeyToken=null"</v>
      </c>
      <c r="AF6" s="16" t="str">
        <f t="shared" si="6"/>
        <v xml:space="preserve">,"ItemDetails":"post office" </v>
      </c>
      <c r="AG6" s="16" t="str">
        <f t="shared" si="18"/>
        <v xml:space="preserve">,"IsFavorite":false </v>
      </c>
      <c r="AH6" s="16" t="str">
        <f t="shared" si="19"/>
        <v xml:space="preserve">,"EstimatedValue":0 </v>
      </c>
      <c r="AI6" s="16" t="str">
        <f t="shared" si="20"/>
        <v xml:space="preserve">,"IsMintCondition":false </v>
      </c>
      <c r="AJ6" s="16" t="str">
        <f t="shared" si="21"/>
        <v xml:space="preserve">,"Condition":"UNDEFINED" </v>
      </c>
      <c r="AK6" s="16" t="str">
        <f xml:space="preserve"> IF($D6+$E6&gt;0,  CONCATENATE($AD6,$AE6,$AF6,$AG6,$AH6,$AI6,$AJ6) &amp; "} ]}","}")</f>
        <v>}</v>
      </c>
      <c r="AL6" s="16" t="str">
        <f t="shared" si="7"/>
        <v>,{"CollectableType":"HomeCollector.Models.StampBase, HomeCollector, Version=1.0.0.0, Culture=neutral, PublicKeyToken=null","DisplayName":"Messenger Running" ,"Description":"post office" ,"Country":"USA" ,"IsPostageStamp":true ,"ScottNumber":"E3" ,"AlternateId":"" ,"IssueYearStart":1893,"IssueYearEnd":0,"FirstDayOfIssue":" " ,"Perforation":"" ,"IsWatermarked":false ,"CatalogImageCode":"" ,"Color":"orange" ,"Denomination":"10" }</v>
      </c>
    </row>
    <row r="7" spans="1:38" x14ac:dyDescent="0.25">
      <c r="A7" s="44" t="s">
        <v>55</v>
      </c>
      <c r="B7" s="29">
        <v>10</v>
      </c>
      <c r="C7" s="30" t="s">
        <v>12</v>
      </c>
      <c r="D7" s="31"/>
      <c r="E7" s="32"/>
      <c r="F7" s="41"/>
      <c r="G7" s="30" t="s">
        <v>434</v>
      </c>
      <c r="H7" s="19" t="s">
        <v>432</v>
      </c>
      <c r="I7" s="29">
        <v>1894</v>
      </c>
      <c r="J7" s="29">
        <v>1894</v>
      </c>
      <c r="K7" s="33" t="s">
        <v>51</v>
      </c>
      <c r="L7" s="33"/>
      <c r="M7" s="29"/>
      <c r="N7" s="28" t="str">
        <f t="shared" si="22"/>
        <v>,{"CollectableType":"HomeCollector.Models.StampBase, HomeCollector, Version=1.0.0.0, Culture=neutral, PublicKeyToken=null"</v>
      </c>
      <c r="O7" s="16" t="str">
        <f t="shared" si="0"/>
        <v xml:space="preserve">,"DisplayName":"Messenger Running" </v>
      </c>
      <c r="P7" s="16" t="str">
        <f t="shared" si="1"/>
        <v xml:space="preserve">,"Description":"line under "Ten Cents"" </v>
      </c>
      <c r="Q7" s="16" t="str">
        <f t="shared" si="8"/>
        <v xml:space="preserve">,"Country":"USA" </v>
      </c>
      <c r="R7" s="16" t="str">
        <f t="shared" si="9"/>
        <v xml:space="preserve">,"IsPostageStamp":true </v>
      </c>
      <c r="S7" s="16" t="str">
        <f t="shared" si="10"/>
        <v xml:space="preserve">,"ScottNumber":"E4" </v>
      </c>
      <c r="T7" s="16" t="str">
        <f t="shared" si="11"/>
        <v xml:space="preserve">,"AlternateId":"" </v>
      </c>
      <c r="U7" s="16" t="str">
        <f t="shared" si="2"/>
        <v>,"IssueYearStart":1894</v>
      </c>
      <c r="V7" s="16" t="str">
        <f t="shared" si="3"/>
        <v>,"IssueYearEnd":0</v>
      </c>
      <c r="W7" s="16" t="str">
        <f t="shared" si="12"/>
        <v xml:space="preserve">,"FirstDayOfIssue":" " </v>
      </c>
      <c r="X7" s="16" t="str">
        <f t="shared" si="4"/>
        <v xml:space="preserve">,"Perforation":"" </v>
      </c>
      <c r="Y7" s="16" t="str">
        <f t="shared" si="5"/>
        <v xml:space="preserve">,"IsWatermarked":false </v>
      </c>
      <c r="Z7" s="16" t="str">
        <f t="shared" si="13"/>
        <v xml:space="preserve">,"CatalogImageCode":"" </v>
      </c>
      <c r="AA7" s="16" t="str">
        <f t="shared" si="14"/>
        <v xml:space="preserve">,"Color":"blue" </v>
      </c>
      <c r="AB7" s="16" t="str">
        <f t="shared" si="15"/>
        <v xml:space="preserve">,"Denomination":"10" </v>
      </c>
      <c r="AD7" s="16" t="str">
        <f t="shared" si="16"/>
        <v/>
      </c>
      <c r="AE7" s="16" t="str">
        <f t="shared" si="17"/>
        <v>{"CollectableType":"HomeCollector.Models.StampBase, HomeCollector, Version=1.0.0.0, Culture=neutral, PublicKeyToken=null"</v>
      </c>
      <c r="AF7" s="16" t="str">
        <f t="shared" si="6"/>
        <v xml:space="preserve">,"ItemDetails":"line under "Ten Cents"" </v>
      </c>
      <c r="AG7" s="16" t="str">
        <f t="shared" si="18"/>
        <v xml:space="preserve">,"IsFavorite":false </v>
      </c>
      <c r="AH7" s="16" t="str">
        <f t="shared" si="19"/>
        <v xml:space="preserve">,"EstimatedValue":0 </v>
      </c>
      <c r="AI7" s="16" t="str">
        <f t="shared" si="20"/>
        <v xml:space="preserve">,"IsMintCondition":false </v>
      </c>
      <c r="AJ7" s="16" t="str">
        <f t="shared" si="21"/>
        <v xml:space="preserve">,"Condition":"UNDEFINED" </v>
      </c>
      <c r="AK7" s="16" t="str">
        <f xml:space="preserve"> IF($D7+$E7&gt;0,  CONCATENATE($AD7,$AE7,$AF7,$AG7,$AH7,$AI7,$AJ7) &amp; "} ]}","}")</f>
        <v>}</v>
      </c>
      <c r="AL7" s="16" t="str">
        <f t="shared" si="7"/>
        <v>,{"CollectableType":"HomeCollector.Models.StampBase, HomeCollector, Version=1.0.0.0, Culture=neutral, PublicKeyToken=null","DisplayName":"Messenger Running" ,"Description":"line under "Ten Cents"" ,"Country":"USA" ,"IsPostageStamp":true ,"ScottNumber":"E4" ,"AlternateId":"" ,"IssueYearStart":1894,"IssueYearEnd":0,"FirstDayOfIssue":" " ,"Perforation":"" ,"IsWatermarked":false ,"CatalogImageCode":"" ,"Color":"blue" ,"Denomination":"10" }</v>
      </c>
    </row>
    <row r="8" spans="1:38" x14ac:dyDescent="0.25">
      <c r="A8" s="44" t="s">
        <v>56</v>
      </c>
      <c r="B8" s="29">
        <v>10</v>
      </c>
      <c r="C8" s="30" t="s">
        <v>12</v>
      </c>
      <c r="D8" s="31"/>
      <c r="E8" s="32">
        <v>1</v>
      </c>
      <c r="F8" s="41"/>
      <c r="G8" s="38" t="s">
        <v>435</v>
      </c>
      <c r="H8" s="19" t="s">
        <v>432</v>
      </c>
      <c r="I8" s="19">
        <v>1895</v>
      </c>
      <c r="J8" s="19">
        <v>1895</v>
      </c>
      <c r="K8" s="21" t="s">
        <v>51</v>
      </c>
      <c r="L8" s="33"/>
      <c r="M8" s="29"/>
      <c r="N8" s="28" t="str">
        <f t="shared" si="22"/>
        <v>,{"CollectableType":"HomeCollector.Models.StampBase, HomeCollector, Version=1.0.0.0, Culture=neutral, PublicKeyToken=null"</v>
      </c>
      <c r="O8" s="16" t="str">
        <f t="shared" si="0"/>
        <v xml:space="preserve">,"DisplayName":"Messenger Running" </v>
      </c>
      <c r="P8" s="16" t="str">
        <f t="shared" si="1"/>
        <v xml:space="preserve">,"Description":"wm USPS" </v>
      </c>
      <c r="Q8" s="16" t="str">
        <f t="shared" si="8"/>
        <v xml:space="preserve">,"Country":"USA" </v>
      </c>
      <c r="R8" s="16" t="str">
        <f t="shared" si="9"/>
        <v xml:space="preserve">,"IsPostageStamp":true </v>
      </c>
      <c r="S8" s="16" t="str">
        <f t="shared" si="10"/>
        <v xml:space="preserve">,"ScottNumber":"E5" </v>
      </c>
      <c r="T8" s="16" t="str">
        <f t="shared" si="11"/>
        <v xml:space="preserve">,"AlternateId":"" </v>
      </c>
      <c r="U8" s="16" t="str">
        <f t="shared" si="2"/>
        <v>,"IssueYearStart":1895</v>
      </c>
      <c r="V8" s="16" t="str">
        <f t="shared" si="3"/>
        <v>,"IssueYearEnd":0</v>
      </c>
      <c r="W8" s="16" t="str">
        <f t="shared" si="12"/>
        <v xml:space="preserve">,"FirstDayOfIssue":" " </v>
      </c>
      <c r="X8" s="16" t="str">
        <f t="shared" si="4"/>
        <v xml:space="preserve">,"Perforation":"" </v>
      </c>
      <c r="Y8" s="16" t="str">
        <f t="shared" si="5"/>
        <v xml:space="preserve">,"IsWatermarked":false </v>
      </c>
      <c r="Z8" s="16" t="str">
        <f t="shared" si="13"/>
        <v xml:space="preserve">,"CatalogImageCode":"" </v>
      </c>
      <c r="AA8" s="16" t="str">
        <f t="shared" si="14"/>
        <v xml:space="preserve">,"Color":"blue" </v>
      </c>
      <c r="AB8" s="16" t="str">
        <f t="shared" si="15"/>
        <v xml:space="preserve">,"Denomination":"10" </v>
      </c>
      <c r="AD8" s="16" t="str">
        <f t="shared" si="16"/>
        <v>,"ItemInstances":[</v>
      </c>
      <c r="AE8" s="16" t="str">
        <f t="shared" si="17"/>
        <v>{"CollectableType":"HomeCollector.Models.StampBase, HomeCollector, Version=1.0.0.0, Culture=neutral, PublicKeyToken=null"</v>
      </c>
      <c r="AF8" s="16" t="str">
        <f t="shared" si="6"/>
        <v xml:space="preserve">,"ItemDetails":"wm USPS" </v>
      </c>
      <c r="AG8" s="16" t="str">
        <f t="shared" si="18"/>
        <v xml:space="preserve">,"IsFavorite":false </v>
      </c>
      <c r="AH8" s="16" t="str">
        <f t="shared" si="19"/>
        <v xml:space="preserve">,"EstimatedValue":0 </v>
      </c>
      <c r="AI8" s="16" t="str">
        <f t="shared" si="20"/>
        <v xml:space="preserve">,"IsMintCondition":false </v>
      </c>
      <c r="AJ8" s="16" t="str">
        <f t="shared" si="21"/>
        <v xml:space="preserve">,"Condition":"UNDEFINED" </v>
      </c>
      <c r="AK8" s="16" t="str">
        <f xml:space="preserve"> IF($D8+$E8&gt;0,  CONCATENATE($AD8,$AE8,$AF8,$AG8,$AH8,$AI8,$AJ8) &amp; "} ]}","}")</f>
        <v>,"ItemInstances":[{"CollectableType":"HomeCollector.Models.StampBase, HomeCollector, Version=1.0.0.0, Culture=neutral, PublicKeyToken=null","ItemDetails":"wm USPS" ,"IsFavorite":false ,"EstimatedValue":0 ,"IsMintCondition":false ,"Condition":"UNDEFINED" } ]}</v>
      </c>
      <c r="AL8" s="16" t="str">
        <f t="shared" si="7"/>
        <v>,{"CollectableType":"HomeCollector.Models.StampBase, HomeCollector, Version=1.0.0.0, Culture=neutral, PublicKeyToken=null","DisplayName":"Messenger Running" ,"Description":"wm USPS" ,"Country":"USA" ,"IsPostageStamp":true ,"ScottNumber":"E5" ,"AlternateId":"" ,"IssueYearStart":1895,"IssueYearEnd":0,"FirstDayOfIssue":" " ,"Perforation":"" ,"IsWatermarked":false ,"CatalogImageCode":"" ,"Color":"blue" ,"Denomination":"10" ,"ItemInstances":[{"CollectableType":"HomeCollector.Models.StampBase, HomeCollector, Version=1.0.0.0, Culture=neutral, PublicKeyToken=null","ItemDetails":"wm USPS" ,"IsFavorite":false ,"EstimatedValue":0 ,"IsMintCondition":false ,"Condition":"UNDEFINED" } ]}</v>
      </c>
    </row>
    <row r="9" spans="1:38" x14ac:dyDescent="0.25">
      <c r="A9" s="44" t="s">
        <v>57</v>
      </c>
      <c r="B9" s="29">
        <v>10</v>
      </c>
      <c r="C9" s="19" t="s">
        <v>12</v>
      </c>
      <c r="D9" s="31"/>
      <c r="E9" s="32">
        <v>1</v>
      </c>
      <c r="F9" s="41"/>
      <c r="G9" s="38" t="s">
        <v>435</v>
      </c>
      <c r="H9" s="19" t="s">
        <v>42</v>
      </c>
      <c r="I9" s="19">
        <v>1902</v>
      </c>
      <c r="J9" s="19">
        <v>1902</v>
      </c>
      <c r="K9" s="21" t="s">
        <v>51</v>
      </c>
      <c r="L9" s="33"/>
      <c r="M9" s="29"/>
      <c r="N9" s="28" t="str">
        <f t="shared" si="22"/>
        <v>,{"CollectableType":"HomeCollector.Models.StampBase, HomeCollector, Version=1.0.0.0, Culture=neutral, PublicKeyToken=null"</v>
      </c>
      <c r="O9" s="16" t="str">
        <f t="shared" si="0"/>
        <v xml:space="preserve">,"DisplayName":"Bicycle" </v>
      </c>
      <c r="P9" s="16" t="str">
        <f t="shared" si="1"/>
        <v xml:space="preserve">,"Description":"wm USPS" </v>
      </c>
      <c r="Q9" s="16" t="str">
        <f t="shared" si="8"/>
        <v xml:space="preserve">,"Country":"USA" </v>
      </c>
      <c r="R9" s="16" t="str">
        <f t="shared" si="9"/>
        <v xml:space="preserve">,"IsPostageStamp":true </v>
      </c>
      <c r="S9" s="16" t="str">
        <f t="shared" si="10"/>
        <v xml:space="preserve">,"ScottNumber":"E6" </v>
      </c>
      <c r="T9" s="16" t="str">
        <f t="shared" si="11"/>
        <v xml:space="preserve">,"AlternateId":"" </v>
      </c>
      <c r="U9" s="16" t="str">
        <f t="shared" si="2"/>
        <v>,"IssueYearStart":1902</v>
      </c>
      <c r="V9" s="16" t="str">
        <f t="shared" si="3"/>
        <v>,"IssueYearEnd":0</v>
      </c>
      <c r="W9" s="16" t="str">
        <f t="shared" si="12"/>
        <v xml:space="preserve">,"FirstDayOfIssue":" " </v>
      </c>
      <c r="X9" s="16" t="str">
        <f t="shared" si="4"/>
        <v xml:space="preserve">,"Perforation":"" </v>
      </c>
      <c r="Y9" s="16" t="str">
        <f t="shared" si="5"/>
        <v xml:space="preserve">,"IsWatermarked":false </v>
      </c>
      <c r="Z9" s="16" t="str">
        <f t="shared" si="13"/>
        <v xml:space="preserve">,"CatalogImageCode":"" </v>
      </c>
      <c r="AA9" s="16" t="str">
        <f t="shared" si="14"/>
        <v xml:space="preserve">,"Color":"blue" </v>
      </c>
      <c r="AB9" s="16" t="str">
        <f t="shared" si="15"/>
        <v xml:space="preserve">,"Denomination":"10" </v>
      </c>
      <c r="AD9" s="16" t="str">
        <f t="shared" si="16"/>
        <v>,"ItemInstances":[</v>
      </c>
      <c r="AE9" s="16" t="str">
        <f t="shared" si="17"/>
        <v>{"CollectableType":"HomeCollector.Models.StampBase, HomeCollector, Version=1.0.0.0, Culture=neutral, PublicKeyToken=null"</v>
      </c>
      <c r="AF9" s="16" t="str">
        <f t="shared" si="6"/>
        <v xml:space="preserve">,"ItemDetails":"wm USPS" </v>
      </c>
      <c r="AG9" s="16" t="str">
        <f t="shared" si="18"/>
        <v xml:space="preserve">,"IsFavorite":false </v>
      </c>
      <c r="AH9" s="16" t="str">
        <f t="shared" si="19"/>
        <v xml:space="preserve">,"EstimatedValue":0 </v>
      </c>
      <c r="AI9" s="16" t="str">
        <f t="shared" si="20"/>
        <v xml:space="preserve">,"IsMintCondition":false </v>
      </c>
      <c r="AJ9" s="16" t="str">
        <f t="shared" si="21"/>
        <v xml:space="preserve">,"Condition":"UNDEFINED" </v>
      </c>
      <c r="AK9" s="16" t="str">
        <f xml:space="preserve"> IF($D9+$E9&gt;0,  CONCATENATE($AD9,$AE9,$AF9,$AG9,$AH9,$AI9,$AJ9) &amp; "} ]}","}")</f>
        <v>,"ItemInstances":[{"CollectableType":"HomeCollector.Models.StampBase, HomeCollector, Version=1.0.0.0, Culture=neutral, PublicKeyToken=null","ItemDetails":"wm USPS" ,"IsFavorite":false ,"EstimatedValue":0 ,"IsMintCondition":false ,"Condition":"UNDEFINED" } ]}</v>
      </c>
      <c r="AL9" s="16" t="str">
        <f t="shared" si="7"/>
        <v>,{"CollectableType":"HomeCollector.Models.StampBase, HomeCollector, Version=1.0.0.0, Culture=neutral, PublicKeyToken=null","DisplayName":"Bicycle" ,"Description":"wm USPS" ,"Country":"USA" ,"IsPostageStamp":true ,"ScottNumber":"E6" ,"AlternateId":"" ,"IssueYearStart":1902,"IssueYearEnd":0,"FirstDayOfIssue":" " ,"Perforation":"" ,"IsWatermarked":false ,"CatalogImageCode":"" ,"Color":"blue" ,"Denomination":"10" ,"ItemInstances":[{"CollectableType":"HomeCollector.Models.StampBase, HomeCollector, Version=1.0.0.0, Culture=neutral, PublicKeyToken=null","ItemDetails":"wm USPS" ,"IsFavorite":false ,"EstimatedValue":0 ,"IsMintCondition":false ,"Condition":"UNDEFINED" } ]}</v>
      </c>
    </row>
    <row r="10" spans="1:38" x14ac:dyDescent="0.25">
      <c r="A10" s="44" t="s">
        <v>58</v>
      </c>
      <c r="B10" s="29">
        <v>10</v>
      </c>
      <c r="C10" s="19" t="s">
        <v>59</v>
      </c>
      <c r="D10" s="31"/>
      <c r="E10" s="32"/>
      <c r="F10" s="41"/>
      <c r="G10" s="38" t="s">
        <v>435</v>
      </c>
      <c r="H10" s="19" t="s">
        <v>436</v>
      </c>
      <c r="I10" s="19">
        <v>1908</v>
      </c>
      <c r="J10" s="19">
        <v>1908</v>
      </c>
      <c r="K10" s="21" t="s">
        <v>51</v>
      </c>
      <c r="L10" s="33"/>
      <c r="M10" s="29"/>
      <c r="N10" s="28" t="str">
        <f t="shared" si="22"/>
        <v>,{"CollectableType":"HomeCollector.Models.StampBase, HomeCollector, Version=1.0.0.0, Culture=neutral, PublicKeyToken=null"</v>
      </c>
      <c r="O10" s="16" t="str">
        <f t="shared" si="0"/>
        <v xml:space="preserve">,"DisplayName":"Mercury Helmet" </v>
      </c>
      <c r="P10" s="16" t="str">
        <f t="shared" si="1"/>
        <v xml:space="preserve">,"Description":"wm USPS" </v>
      </c>
      <c r="Q10" s="16" t="str">
        <f t="shared" si="8"/>
        <v xml:space="preserve">,"Country":"USA" </v>
      </c>
      <c r="R10" s="16" t="str">
        <f t="shared" si="9"/>
        <v xml:space="preserve">,"IsPostageStamp":true </v>
      </c>
      <c r="S10" s="16" t="str">
        <f t="shared" si="10"/>
        <v xml:space="preserve">,"ScottNumber":"E7" </v>
      </c>
      <c r="T10" s="16" t="str">
        <f t="shared" si="11"/>
        <v xml:space="preserve">,"AlternateId":"" </v>
      </c>
      <c r="U10" s="16" t="str">
        <f t="shared" si="2"/>
        <v>,"IssueYearStart":1908</v>
      </c>
      <c r="V10" s="16" t="str">
        <f t="shared" si="3"/>
        <v>,"IssueYearEnd":0</v>
      </c>
      <c r="W10" s="16" t="str">
        <f t="shared" si="12"/>
        <v xml:space="preserve">,"FirstDayOfIssue":" " </v>
      </c>
      <c r="X10" s="16" t="str">
        <f t="shared" si="4"/>
        <v xml:space="preserve">,"Perforation":"" </v>
      </c>
      <c r="Y10" s="16" t="str">
        <f>",""IsWatermarked"":" &amp; IF(ISNUMBER(FIND("mk",#REF!)) =1,"true","false") &amp; " "</f>
        <v xml:space="preserve">,"IsWatermarked":false </v>
      </c>
      <c r="Z10" s="16" t="str">
        <f t="shared" si="13"/>
        <v xml:space="preserve">,"CatalogImageCode":"" </v>
      </c>
      <c r="AA10" s="16" t="str">
        <f t="shared" si="14"/>
        <v xml:space="preserve">,"Color":"green" </v>
      </c>
      <c r="AB10" s="16" t="str">
        <f t="shared" si="15"/>
        <v xml:space="preserve">,"Denomination":"10" </v>
      </c>
      <c r="AD10" s="16" t="str">
        <f t="shared" si="16"/>
        <v/>
      </c>
      <c r="AE10" s="16" t="str">
        <f t="shared" si="17"/>
        <v>{"CollectableType":"HomeCollector.Models.StampBase, HomeCollector, Version=1.0.0.0, Culture=neutral, PublicKeyToken=null"</v>
      </c>
      <c r="AF10" s="16" t="str">
        <f t="shared" si="6"/>
        <v xml:space="preserve">,"ItemDetails":"wm USPS" </v>
      </c>
      <c r="AG10" s="16" t="str">
        <f t="shared" si="18"/>
        <v xml:space="preserve">,"IsFavorite":false </v>
      </c>
      <c r="AH10" s="16" t="str">
        <f t="shared" si="19"/>
        <v xml:space="preserve">,"EstimatedValue":0 </v>
      </c>
      <c r="AI10" s="16" t="str">
        <f t="shared" si="20"/>
        <v xml:space="preserve">,"IsMintCondition":false </v>
      </c>
      <c r="AJ10" s="16" t="str">
        <f t="shared" si="21"/>
        <v xml:space="preserve">,"Condition":"UNDEFINED" </v>
      </c>
      <c r="AK10" s="16" t="str">
        <f xml:space="preserve"> IF($D10+$E10&gt;0,  CONCATENATE($AD10,$AE10,$AF10,$AG10,$AH10,$AI10,$AJ10) &amp; "} ]}","}")</f>
        <v>}</v>
      </c>
      <c r="AL10" s="16" t="str">
        <f t="shared" si="7"/>
        <v>,{"CollectableType":"HomeCollector.Models.StampBase, HomeCollector, Version=1.0.0.0, Culture=neutral, PublicKeyToken=null","DisplayName":"Mercury Helmet" ,"Description":"wm USPS" ,"Country":"USA" ,"IsPostageStamp":true ,"ScottNumber":"E7" ,"AlternateId":"" ,"IssueYearStart":1908,"IssueYearEnd":0,"FirstDayOfIssue":" " ,"Perforation":"" ,"IsWatermarked":false ,"CatalogImageCode":"" ,"Color":"green" ,"Denomination":"10" }</v>
      </c>
    </row>
    <row r="11" spans="1:38" x14ac:dyDescent="0.25">
      <c r="A11" s="44" t="s">
        <v>60</v>
      </c>
      <c r="B11" s="29">
        <v>10</v>
      </c>
      <c r="C11" s="19" t="s">
        <v>61</v>
      </c>
      <c r="D11" s="31"/>
      <c r="E11" s="32"/>
      <c r="F11" s="41" t="s">
        <v>430</v>
      </c>
      <c r="G11" s="38"/>
      <c r="H11" s="19" t="s">
        <v>42</v>
      </c>
      <c r="I11" s="19">
        <v>1911</v>
      </c>
      <c r="J11" s="19">
        <v>1911</v>
      </c>
      <c r="K11" s="21" t="s">
        <v>51</v>
      </c>
      <c r="L11" s="33"/>
      <c r="M11" s="29"/>
      <c r="N11" s="28" t="str">
        <f t="shared" si="22"/>
        <v>,{"CollectableType":"HomeCollector.Models.StampBase, HomeCollector, Version=1.0.0.0, Culture=neutral, PublicKeyToken=null"</v>
      </c>
      <c r="O11" s="16" t="str">
        <f t="shared" si="0"/>
        <v xml:space="preserve">,"DisplayName":"Bicycle" </v>
      </c>
      <c r="P11" s="16" t="str">
        <f t="shared" si="1"/>
        <v xml:space="preserve">,"Description":"" </v>
      </c>
      <c r="Q11" s="16" t="str">
        <f t="shared" si="8"/>
        <v xml:space="preserve">,"Country":"USA" </v>
      </c>
      <c r="R11" s="16" t="str">
        <f t="shared" si="9"/>
        <v xml:space="preserve">,"IsPostageStamp":true </v>
      </c>
      <c r="S11" s="16" t="str">
        <f t="shared" si="10"/>
        <v xml:space="preserve">,"ScottNumber":"E8" </v>
      </c>
      <c r="T11" s="16" t="str">
        <f t="shared" si="11"/>
        <v xml:space="preserve">,"AlternateId":"" </v>
      </c>
      <c r="U11" s="16" t="str">
        <f t="shared" si="2"/>
        <v>,"IssueYearStart":1911</v>
      </c>
      <c r="V11" s="16" t="str">
        <f t="shared" si="3"/>
        <v>,"IssueYearEnd":0</v>
      </c>
      <c r="W11" s="16" t="str">
        <f t="shared" si="12"/>
        <v xml:space="preserve">,"FirstDayOfIssue":" " </v>
      </c>
      <c r="X11" s="16" t="str">
        <f t="shared" si="4"/>
        <v xml:space="preserve">,"Perforation":"p12" </v>
      </c>
      <c r="Y11" s="16" t="str">
        <f>",""IsWatermarked"":" &amp; IF(ISNUMBER(FIND("mk",$G27)) =1,"true","false") &amp; " "</f>
        <v xml:space="preserve">,"IsWatermarked":false </v>
      </c>
      <c r="Z11" s="16" t="str">
        <f t="shared" si="13"/>
        <v xml:space="preserve">,"CatalogImageCode":"" </v>
      </c>
      <c r="AA11" s="16" t="str">
        <f t="shared" si="14"/>
        <v xml:space="preserve">,"Color":"ultra" </v>
      </c>
      <c r="AB11" s="16" t="str">
        <f t="shared" si="15"/>
        <v xml:space="preserve">,"Denomination":"10" </v>
      </c>
      <c r="AD11" s="16" t="str">
        <f t="shared" si="16"/>
        <v/>
      </c>
      <c r="AE11" s="16" t="str">
        <f t="shared" si="17"/>
        <v>{"CollectableType":"HomeCollector.Models.StampBase, HomeCollector, Version=1.0.0.0, Culture=neutral, PublicKeyToken=null"</v>
      </c>
      <c r="AF11" s="16" t="str">
        <f t="shared" si="6"/>
        <v xml:space="preserve">,"ItemDetails":"" </v>
      </c>
      <c r="AG11" s="16" t="str">
        <f t="shared" si="18"/>
        <v xml:space="preserve">,"IsFavorite":false </v>
      </c>
      <c r="AH11" s="16" t="str">
        <f t="shared" si="19"/>
        <v xml:space="preserve">,"EstimatedValue":0 </v>
      </c>
      <c r="AI11" s="16" t="str">
        <f t="shared" si="20"/>
        <v xml:space="preserve">,"IsMintCondition":false </v>
      </c>
      <c r="AJ11" s="16" t="str">
        <f t="shared" si="21"/>
        <v xml:space="preserve">,"Condition":"UNDEFINED" </v>
      </c>
      <c r="AK11" s="16" t="str">
        <f xml:space="preserve"> IF($D11+$E11&gt;0,  CONCATENATE($AD11,$AE11,$AF11,$AG11,$AH11,$AI11,$AJ11) &amp; "} ]}","}")</f>
        <v>}</v>
      </c>
      <c r="AL11" s="16" t="str">
        <f t="shared" si="7"/>
        <v>,{"CollectableType":"HomeCollector.Models.StampBase, HomeCollector, Version=1.0.0.0, Culture=neutral, PublicKeyToken=null","DisplayName":"Bicycle" ,"Description":"" ,"Country":"USA" ,"IsPostageStamp":true ,"ScottNumber":"E8" ,"AlternateId":"" ,"IssueYearStart":1911,"IssueYearEnd":0,"FirstDayOfIssue":" " ,"Perforation":"p12" ,"IsWatermarked":false ,"CatalogImageCode":"" ,"Color":"ultra" ,"Denomination":"10" }</v>
      </c>
    </row>
    <row r="12" spans="1:38" x14ac:dyDescent="0.25">
      <c r="A12" s="44" t="s">
        <v>62</v>
      </c>
      <c r="B12" s="29">
        <v>10</v>
      </c>
      <c r="C12" s="19" t="s">
        <v>61</v>
      </c>
      <c r="D12" s="31"/>
      <c r="E12" s="32"/>
      <c r="F12" s="41" t="s">
        <v>43</v>
      </c>
      <c r="G12" s="38"/>
      <c r="H12" s="19" t="s">
        <v>42</v>
      </c>
      <c r="I12" s="19">
        <v>1914</v>
      </c>
      <c r="J12" s="19">
        <v>1914</v>
      </c>
      <c r="K12" s="21" t="s">
        <v>51</v>
      </c>
      <c r="L12" s="34"/>
      <c r="M12" s="29"/>
      <c r="N12" s="28" t="str">
        <f t="shared" si="22"/>
        <v>,{"CollectableType":"HomeCollector.Models.StampBase, HomeCollector, Version=1.0.0.0, Culture=neutral, PublicKeyToken=null"</v>
      </c>
      <c r="O12" s="16" t="str">
        <f t="shared" si="0"/>
        <v xml:space="preserve">,"DisplayName":"Bicycle" </v>
      </c>
      <c r="P12" s="16" t="str">
        <f t="shared" si="1"/>
        <v xml:space="preserve">,"Description":"" </v>
      </c>
      <c r="Q12" s="16" t="str">
        <f t="shared" si="8"/>
        <v xml:space="preserve">,"Country":"USA" </v>
      </c>
      <c r="R12" s="16" t="str">
        <f t="shared" si="9"/>
        <v xml:space="preserve">,"IsPostageStamp":true </v>
      </c>
      <c r="S12" s="16" t="str">
        <f t="shared" si="10"/>
        <v xml:space="preserve">,"ScottNumber":"E9" </v>
      </c>
      <c r="T12" s="16" t="str">
        <f t="shared" si="11"/>
        <v xml:space="preserve">,"AlternateId":"" </v>
      </c>
      <c r="U12" s="16" t="str">
        <f t="shared" si="2"/>
        <v>,"IssueYearStart":1914</v>
      </c>
      <c r="V12" s="16" t="str">
        <f t="shared" si="3"/>
        <v>,"IssueYearEnd":0</v>
      </c>
      <c r="W12" s="16" t="str">
        <f t="shared" si="12"/>
        <v xml:space="preserve">,"FirstDayOfIssue":" " </v>
      </c>
      <c r="X12" s="16" t="str">
        <f t="shared" si="4"/>
        <v xml:space="preserve">,"Perforation":"p10" </v>
      </c>
      <c r="Y12" s="16" t="str">
        <f>",""IsWatermarked"":" &amp; IF(ISNUMBER(FIND("mk",#REF!)) =1,"true","false") &amp; " "</f>
        <v xml:space="preserve">,"IsWatermarked":false </v>
      </c>
      <c r="Z12" s="16" t="str">
        <f t="shared" si="13"/>
        <v xml:space="preserve">,"CatalogImageCode":"" </v>
      </c>
      <c r="AA12" s="16" t="str">
        <f t="shared" si="14"/>
        <v xml:space="preserve">,"Color":"ultra" </v>
      </c>
      <c r="AB12" s="16" t="str">
        <f t="shared" si="15"/>
        <v xml:space="preserve">,"Denomination":"10" </v>
      </c>
      <c r="AD12" s="16" t="str">
        <f t="shared" si="16"/>
        <v/>
      </c>
      <c r="AE12" s="16" t="str">
        <f t="shared" si="17"/>
        <v>{"CollectableType":"HomeCollector.Models.StampBase, HomeCollector, Version=1.0.0.0, Culture=neutral, PublicKeyToken=null"</v>
      </c>
      <c r="AF12" s="16" t="str">
        <f t="shared" si="6"/>
        <v xml:space="preserve">,"ItemDetails":"" </v>
      </c>
      <c r="AG12" s="16" t="str">
        <f t="shared" si="18"/>
        <v xml:space="preserve">,"IsFavorite":false </v>
      </c>
      <c r="AH12" s="16" t="str">
        <f t="shared" si="19"/>
        <v xml:space="preserve">,"EstimatedValue":0 </v>
      </c>
      <c r="AI12" s="16" t="str">
        <f t="shared" si="20"/>
        <v xml:space="preserve">,"IsMintCondition":false </v>
      </c>
      <c r="AJ12" s="16" t="str">
        <f t="shared" si="21"/>
        <v xml:space="preserve">,"Condition":"UNDEFINED" </v>
      </c>
      <c r="AK12" s="16" t="str">
        <f xml:space="preserve"> IF($D12+$E12&gt;0,  CONCATENATE($AD12,$AE12,$AF12,$AG12,$AH12,$AI12,$AJ12) &amp; "} ]}","}")</f>
        <v>}</v>
      </c>
      <c r="AL12" s="16" t="str">
        <f t="shared" si="7"/>
        <v>,{"CollectableType":"HomeCollector.Models.StampBase, HomeCollector, Version=1.0.0.0, Culture=neutral, PublicKeyToken=null","DisplayName":"Bicycle" ,"Description":"" ,"Country":"USA" ,"IsPostageStamp":true ,"ScottNumber":"E9" ,"AlternateId":"" ,"IssueYearStart":1914,"IssueYearEnd":0,"FirstDayOfIssue":" " ,"Perforation":"p10" ,"IsWatermarked":false ,"CatalogImageCode":"" ,"Color":"ultra" ,"Denomination":"10" }</v>
      </c>
    </row>
    <row r="13" spans="1:38" x14ac:dyDescent="0.25">
      <c r="A13" s="44" t="s">
        <v>63</v>
      </c>
      <c r="B13" s="29">
        <v>10</v>
      </c>
      <c r="C13" s="19" t="s">
        <v>61</v>
      </c>
      <c r="D13" s="31"/>
      <c r="E13" s="32"/>
      <c r="F13" s="41" t="s">
        <v>43</v>
      </c>
      <c r="G13" s="38"/>
      <c r="H13" s="19" t="s">
        <v>42</v>
      </c>
      <c r="I13" s="19">
        <v>1916</v>
      </c>
      <c r="J13" s="19">
        <v>1916</v>
      </c>
      <c r="K13" s="21" t="s">
        <v>51</v>
      </c>
      <c r="L13" s="34"/>
      <c r="M13" s="29"/>
      <c r="N13" s="28" t="str">
        <f t="shared" si="22"/>
        <v>,{"CollectableType":"HomeCollector.Models.StampBase, HomeCollector, Version=1.0.0.0, Culture=neutral, PublicKeyToken=null"</v>
      </c>
      <c r="O13" s="16" t="str">
        <f t="shared" si="0"/>
        <v xml:space="preserve">,"DisplayName":"Bicycle" </v>
      </c>
      <c r="P13" s="16" t="str">
        <f t="shared" si="1"/>
        <v xml:space="preserve">,"Description":"" </v>
      </c>
      <c r="Q13" s="16" t="str">
        <f t="shared" si="8"/>
        <v xml:space="preserve">,"Country":"USA" </v>
      </c>
      <c r="R13" s="16" t="str">
        <f t="shared" si="9"/>
        <v xml:space="preserve">,"IsPostageStamp":true </v>
      </c>
      <c r="S13" s="16" t="str">
        <f t="shared" si="10"/>
        <v xml:space="preserve">,"ScottNumber":"E10" </v>
      </c>
      <c r="T13" s="16" t="str">
        <f t="shared" si="11"/>
        <v xml:space="preserve">,"AlternateId":"" </v>
      </c>
      <c r="U13" s="16" t="str">
        <f t="shared" si="2"/>
        <v>,"IssueYearStart":1916</v>
      </c>
      <c r="V13" s="16" t="str">
        <f t="shared" si="3"/>
        <v>,"IssueYearEnd":0</v>
      </c>
      <c r="W13" s="16" t="str">
        <f t="shared" si="12"/>
        <v xml:space="preserve">,"FirstDayOfIssue":" " </v>
      </c>
      <c r="X13" s="16" t="str">
        <f t="shared" si="4"/>
        <v xml:space="preserve">,"Perforation":"p10" </v>
      </c>
      <c r="Y13" s="16" t="str">
        <f>",""IsWatermarked"":" &amp; IF(ISNUMBER(FIND("mk",$G28)) =1,"true","false") &amp; " "</f>
        <v xml:space="preserve">,"IsWatermarked":false </v>
      </c>
      <c r="Z13" s="16" t="str">
        <f t="shared" si="13"/>
        <v xml:space="preserve">,"CatalogImageCode":"" </v>
      </c>
      <c r="AA13" s="16" t="str">
        <f t="shared" si="14"/>
        <v xml:space="preserve">,"Color":"ultra" </v>
      </c>
      <c r="AB13" s="16" t="str">
        <f t="shared" si="15"/>
        <v xml:space="preserve">,"Denomination":"10" </v>
      </c>
      <c r="AD13" s="16" t="str">
        <f t="shared" si="16"/>
        <v/>
      </c>
      <c r="AE13" s="16" t="str">
        <f t="shared" si="17"/>
        <v>{"CollectableType":"HomeCollector.Models.StampBase, HomeCollector, Version=1.0.0.0, Culture=neutral, PublicKeyToken=null"</v>
      </c>
      <c r="AF13" s="16" t="str">
        <f t="shared" si="6"/>
        <v xml:space="preserve">,"ItemDetails":"" </v>
      </c>
      <c r="AG13" s="16" t="str">
        <f t="shared" si="18"/>
        <v xml:space="preserve">,"IsFavorite":false </v>
      </c>
      <c r="AH13" s="16" t="str">
        <f t="shared" si="19"/>
        <v xml:space="preserve">,"EstimatedValue":0 </v>
      </c>
      <c r="AI13" s="16" t="str">
        <f t="shared" si="20"/>
        <v xml:space="preserve">,"IsMintCondition":false </v>
      </c>
      <c r="AJ13" s="16" t="str">
        <f t="shared" si="21"/>
        <v xml:space="preserve">,"Condition":"UNDEFINED" </v>
      </c>
      <c r="AK13" s="16" t="str">
        <f xml:space="preserve"> IF($D13+$E13&gt;0,  CONCATENATE($AD13,$AE13,$AF13,$AG13,$AH13,$AI13,$AJ13) &amp; "} ]}","}")</f>
        <v>}</v>
      </c>
      <c r="AL13" s="16" t="str">
        <f t="shared" si="7"/>
        <v>,{"CollectableType":"HomeCollector.Models.StampBase, HomeCollector, Version=1.0.0.0, Culture=neutral, PublicKeyToken=null","DisplayName":"Bicycle" ,"Description":"" ,"Country":"USA" ,"IsPostageStamp":true ,"ScottNumber":"E10" ,"AlternateId":"" ,"IssueYearStart":1916,"IssueYearEnd":0,"FirstDayOfIssue":" " ,"Perforation":"p10" ,"IsWatermarked":false ,"CatalogImageCode":"" ,"Color":"ultra" ,"Denomination":"10" }</v>
      </c>
    </row>
    <row r="14" spans="1:38" x14ac:dyDescent="0.25">
      <c r="A14" s="44" t="s">
        <v>64</v>
      </c>
      <c r="B14" s="29">
        <v>10</v>
      </c>
      <c r="C14" s="19" t="s">
        <v>61</v>
      </c>
      <c r="D14" s="31"/>
      <c r="E14" s="32">
        <v>1</v>
      </c>
      <c r="F14" s="41" t="s">
        <v>47</v>
      </c>
      <c r="G14" s="38"/>
      <c r="H14" s="19" t="s">
        <v>42</v>
      </c>
      <c r="I14" s="19">
        <v>1917</v>
      </c>
      <c r="J14" s="19">
        <v>1917</v>
      </c>
      <c r="K14" s="21" t="s">
        <v>51</v>
      </c>
      <c r="L14" s="34"/>
      <c r="M14" s="29"/>
      <c r="N14" s="28" t="str">
        <f t="shared" si="22"/>
        <v>,{"CollectableType":"HomeCollector.Models.StampBase, HomeCollector, Version=1.0.0.0, Culture=neutral, PublicKeyToken=null"</v>
      </c>
      <c r="O14" s="16" t="str">
        <f t="shared" si="0"/>
        <v xml:space="preserve">,"DisplayName":"Bicycle" </v>
      </c>
      <c r="P14" s="16" t="str">
        <f t="shared" si="1"/>
        <v xml:space="preserve">,"Description":"" </v>
      </c>
      <c r="Q14" s="16" t="str">
        <f t="shared" si="8"/>
        <v xml:space="preserve">,"Country":"USA" </v>
      </c>
      <c r="R14" s="16" t="str">
        <f t="shared" si="9"/>
        <v xml:space="preserve">,"IsPostageStamp":true </v>
      </c>
      <c r="S14" s="16" t="str">
        <f t="shared" si="10"/>
        <v xml:space="preserve">,"ScottNumber":"E11" </v>
      </c>
      <c r="T14" s="16" t="str">
        <f t="shared" si="11"/>
        <v xml:space="preserve">,"AlternateId":"" </v>
      </c>
      <c r="U14" s="16" t="str">
        <f t="shared" si="2"/>
        <v>,"IssueYearStart":1917</v>
      </c>
      <c r="V14" s="16" t="str">
        <f t="shared" si="3"/>
        <v>,"IssueYearEnd":0</v>
      </c>
      <c r="W14" s="16" t="str">
        <f t="shared" si="12"/>
        <v xml:space="preserve">,"FirstDayOfIssue":" " </v>
      </c>
      <c r="X14" s="16" t="str">
        <f t="shared" si="4"/>
        <v xml:space="preserve">,"Perforation":"p11" </v>
      </c>
      <c r="Y14" s="16" t="str">
        <f>",""IsWatermarked"":" &amp; IF(ISNUMBER(FIND("mk",#REF!)) =1,"true","false") &amp; " "</f>
        <v xml:space="preserve">,"IsWatermarked":false </v>
      </c>
      <c r="Z14" s="16" t="str">
        <f t="shared" si="13"/>
        <v xml:space="preserve">,"CatalogImageCode":"" </v>
      </c>
      <c r="AA14" s="16" t="str">
        <f t="shared" si="14"/>
        <v xml:space="preserve">,"Color":"ultra" </v>
      </c>
      <c r="AB14" s="16" t="str">
        <f t="shared" si="15"/>
        <v xml:space="preserve">,"Denomination":"10" </v>
      </c>
      <c r="AD14" s="16" t="str">
        <f t="shared" si="16"/>
        <v>,"ItemInstances":[</v>
      </c>
      <c r="AE14" s="16" t="str">
        <f t="shared" si="17"/>
        <v>{"CollectableType":"HomeCollector.Models.StampBase, HomeCollector, Version=1.0.0.0, Culture=neutral, PublicKeyToken=null"</v>
      </c>
      <c r="AF14" s="16" t="str">
        <f t="shared" si="6"/>
        <v xml:space="preserve">,"ItemDetails":"" </v>
      </c>
      <c r="AG14" s="16" t="str">
        <f t="shared" si="18"/>
        <v xml:space="preserve">,"IsFavorite":false </v>
      </c>
      <c r="AH14" s="16" t="str">
        <f t="shared" si="19"/>
        <v xml:space="preserve">,"EstimatedValue":0 </v>
      </c>
      <c r="AI14" s="16" t="str">
        <f t="shared" si="20"/>
        <v xml:space="preserve">,"IsMintCondition":false </v>
      </c>
      <c r="AJ14" s="16" t="str">
        <f t="shared" si="21"/>
        <v xml:space="preserve">,"Condition":"UNDEFINED" </v>
      </c>
      <c r="AK14" s="16" t="str">
        <f xml:space="preserve"> IF($D14+$E14&gt;0,  CONCATENATE($AD14,$AE14,$AF14,$AG14,$AH14,$AI14,$AJ14)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" s="16" t="str">
        <f t="shared" si="7"/>
        <v>,{"CollectableType":"HomeCollector.Models.StampBase, HomeCollector, Version=1.0.0.0, Culture=neutral, PublicKeyToken=null","DisplayName":"Bicycle" ,"Description":"" ,"Country":"USA" ,"IsPostageStamp":true ,"ScottNumber":"E11" ,"AlternateId":"" ,"IssueYearStart":1917,"IssueYearEnd":0,"FirstDayOfIssue":" " ,"Perforation":"p11" ,"IsWatermarked":false ,"CatalogImageCode":"" ,"Color":"ultra"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5" spans="1:38" x14ac:dyDescent="0.25">
      <c r="A15" s="44" t="s">
        <v>65</v>
      </c>
      <c r="B15" s="29">
        <v>10</v>
      </c>
      <c r="C15" s="19" t="s">
        <v>66</v>
      </c>
      <c r="D15" s="31"/>
      <c r="E15" s="32">
        <v>2</v>
      </c>
      <c r="F15" s="41" t="s">
        <v>47</v>
      </c>
      <c r="G15" s="30"/>
      <c r="H15" s="19" t="s">
        <v>41</v>
      </c>
      <c r="I15" s="19">
        <v>1922</v>
      </c>
      <c r="J15" s="19">
        <v>1922</v>
      </c>
      <c r="K15" s="21" t="s">
        <v>51</v>
      </c>
      <c r="L15" s="34"/>
      <c r="M15" s="29"/>
      <c r="N15" s="28" t="str">
        <f t="shared" si="22"/>
        <v>,{"CollectableType":"HomeCollector.Models.StampBase, HomeCollector, Version=1.0.0.0, Culture=neutral, PublicKeyToken=null"</v>
      </c>
      <c r="O15" s="16" t="str">
        <f t="shared" si="0"/>
        <v xml:space="preserve">,"DisplayName":"Motorcycle" </v>
      </c>
      <c r="P15" s="16" t="str">
        <f t="shared" si="1"/>
        <v xml:space="preserve">,"Description":"" </v>
      </c>
      <c r="Q15" s="16" t="str">
        <f t="shared" si="8"/>
        <v xml:space="preserve">,"Country":"USA" </v>
      </c>
      <c r="R15" s="16" t="str">
        <f t="shared" si="9"/>
        <v xml:space="preserve">,"IsPostageStamp":true </v>
      </c>
      <c r="S15" s="16" t="str">
        <f t="shared" si="10"/>
        <v xml:space="preserve">,"ScottNumber":"E12" </v>
      </c>
      <c r="T15" s="16" t="str">
        <f t="shared" si="11"/>
        <v xml:space="preserve">,"AlternateId":"" </v>
      </c>
      <c r="U15" s="16" t="str">
        <f t="shared" si="2"/>
        <v>,"IssueYearStart":1922</v>
      </c>
      <c r="V15" s="16" t="str">
        <f t="shared" si="3"/>
        <v>,"IssueYearEnd":0</v>
      </c>
      <c r="W15" s="16" t="str">
        <f t="shared" si="12"/>
        <v xml:space="preserve">,"FirstDayOfIssue":" " </v>
      </c>
      <c r="X15" s="16" t="str">
        <f t="shared" si="4"/>
        <v xml:space="preserve">,"Perforation":"p11" </v>
      </c>
      <c r="Y15" s="16" t="str">
        <f>",""IsWatermarked"":" &amp; IF(ISNUMBER(FIND("mk",$G29)) =1,"true","false") &amp; " "</f>
        <v xml:space="preserve">,"IsWatermarked":false </v>
      </c>
      <c r="Z15" s="16" t="str">
        <f t="shared" si="13"/>
        <v xml:space="preserve">,"CatalogImageCode":"" </v>
      </c>
      <c r="AA15" s="16" t="str">
        <f t="shared" si="14"/>
        <v xml:space="preserve">,"Color":"gray violet" </v>
      </c>
      <c r="AB15" s="16" t="str">
        <f t="shared" si="15"/>
        <v xml:space="preserve">,"Denomination":"10" </v>
      </c>
      <c r="AD15" s="16" t="str">
        <f t="shared" si="16"/>
        <v>,"ItemInstances":[</v>
      </c>
      <c r="AE15" s="16" t="str">
        <f t="shared" si="17"/>
        <v>{"CollectableType":"HomeCollector.Models.StampBase, HomeCollector, Version=1.0.0.0, Culture=neutral, PublicKeyToken=null"</v>
      </c>
      <c r="AF15" s="16" t="str">
        <f t="shared" si="6"/>
        <v xml:space="preserve">,"ItemDetails":"" </v>
      </c>
      <c r="AG15" s="16" t="str">
        <f t="shared" si="18"/>
        <v xml:space="preserve">,"IsFavorite":false </v>
      </c>
      <c r="AH15" s="16" t="str">
        <f t="shared" si="19"/>
        <v xml:space="preserve">,"EstimatedValue":0 </v>
      </c>
      <c r="AI15" s="16" t="str">
        <f t="shared" si="20"/>
        <v xml:space="preserve">,"IsMintCondition":false </v>
      </c>
      <c r="AJ15" s="16" t="str">
        <f t="shared" si="21"/>
        <v xml:space="preserve">,"Condition":"UNDEFINED" </v>
      </c>
      <c r="AK15" s="16" t="str">
        <f xml:space="preserve"> IF($D15+$E15&gt;0,  CONCATENATE($AD15,$AE15,$AF15,$AG15,$AH15,$AI15,$AJ15)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5" s="16" t="str">
        <f t="shared" si="7"/>
        <v>,{"CollectableType":"HomeCollector.Models.StampBase, HomeCollector, Version=1.0.0.0, Culture=neutral, PublicKeyToken=null","DisplayName":"Motorcycle" ,"Description":"" ,"Country":"USA" ,"IsPostageStamp":true ,"ScottNumber":"E12" ,"AlternateId":"" ,"IssueYearStart":1922,"IssueYearEnd":0,"FirstDayOfIssue":" " ,"Perforation":"p11" ,"IsWatermarked":false ,"CatalogImageCode":"" ,"Color":"gray violet"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" spans="1:38" x14ac:dyDescent="0.25">
      <c r="A16" s="44" t="s">
        <v>67</v>
      </c>
      <c r="B16" s="29">
        <v>15</v>
      </c>
      <c r="C16" s="30" t="s">
        <v>68</v>
      </c>
      <c r="D16" s="31"/>
      <c r="E16" s="32">
        <v>1</v>
      </c>
      <c r="F16" s="41" t="s">
        <v>47</v>
      </c>
      <c r="G16" s="38"/>
      <c r="H16" s="19" t="s">
        <v>41</v>
      </c>
      <c r="I16" s="19">
        <v>1925</v>
      </c>
      <c r="J16" s="19">
        <v>1925</v>
      </c>
      <c r="K16" s="21" t="s">
        <v>51</v>
      </c>
      <c r="L16" s="34"/>
      <c r="M16" s="29"/>
      <c r="N16" s="28" t="str">
        <f t="shared" si="22"/>
        <v>,{"CollectableType":"HomeCollector.Models.StampBase, HomeCollector, Version=1.0.0.0, Culture=neutral, PublicKeyToken=null"</v>
      </c>
      <c r="O16" s="16" t="str">
        <f t="shared" si="0"/>
        <v xml:space="preserve">,"DisplayName":"Motorcycle" </v>
      </c>
      <c r="P16" s="16" t="str">
        <f t="shared" si="1"/>
        <v xml:space="preserve">,"Description":"" </v>
      </c>
      <c r="Q16" s="16" t="str">
        <f t="shared" si="8"/>
        <v xml:space="preserve">,"Country":"USA" </v>
      </c>
      <c r="R16" s="16" t="str">
        <f t="shared" si="9"/>
        <v xml:space="preserve">,"IsPostageStamp":true </v>
      </c>
      <c r="S16" s="16" t="str">
        <f t="shared" si="10"/>
        <v xml:space="preserve">,"ScottNumber":"E13" </v>
      </c>
      <c r="T16" s="16" t="str">
        <f t="shared" si="11"/>
        <v xml:space="preserve">,"AlternateId":"" </v>
      </c>
      <c r="U16" s="16" t="str">
        <f t="shared" si="2"/>
        <v>,"IssueYearStart":1925</v>
      </c>
      <c r="V16" s="16" t="str">
        <f t="shared" si="3"/>
        <v>,"IssueYearEnd":0</v>
      </c>
      <c r="W16" s="16" t="str">
        <f t="shared" si="12"/>
        <v xml:space="preserve">,"FirstDayOfIssue":" " </v>
      </c>
      <c r="X16" s="16" t="str">
        <f t="shared" si="4"/>
        <v xml:space="preserve">,"Perforation":"p11" </v>
      </c>
      <c r="Y16" s="16" t="str">
        <f>",""IsWatermarked"":" &amp; IF(ISNUMBER(FIND("mk",$G30)) =1,"true","false") &amp; " "</f>
        <v xml:space="preserve">,"IsWatermarked":false </v>
      </c>
      <c r="Z16" s="16" t="str">
        <f t="shared" si="13"/>
        <v xml:space="preserve">,"CatalogImageCode":"" </v>
      </c>
      <c r="AA16" s="16" t="str">
        <f t="shared" si="14"/>
        <v xml:space="preserve">,"Color":"dp orange" </v>
      </c>
      <c r="AB16" s="16" t="str">
        <f t="shared" si="15"/>
        <v xml:space="preserve">,"Denomination":"15" </v>
      </c>
      <c r="AD16" s="16" t="str">
        <f t="shared" si="16"/>
        <v>,"ItemInstances":[</v>
      </c>
      <c r="AE16" s="16" t="str">
        <f t="shared" si="17"/>
        <v>{"CollectableType":"HomeCollector.Models.StampBase, HomeCollector, Version=1.0.0.0, Culture=neutral, PublicKeyToken=null"</v>
      </c>
      <c r="AF16" s="16" t="str">
        <f t="shared" si="6"/>
        <v xml:space="preserve">,"ItemDetails":"" </v>
      </c>
      <c r="AG16" s="16" t="str">
        <f t="shared" si="18"/>
        <v xml:space="preserve">,"IsFavorite":false </v>
      </c>
      <c r="AH16" s="16" t="str">
        <f t="shared" si="19"/>
        <v xml:space="preserve">,"EstimatedValue":0 </v>
      </c>
      <c r="AI16" s="16" t="str">
        <f t="shared" si="20"/>
        <v xml:space="preserve">,"IsMintCondition":false </v>
      </c>
      <c r="AJ16" s="16" t="str">
        <f t="shared" si="21"/>
        <v xml:space="preserve">,"Condition":"UNDEFINED" </v>
      </c>
      <c r="AK16" s="16" t="str">
        <f xml:space="preserve"> IF($D16+$E16&gt;0,  CONCATENATE($AD16,$AE16,$AF16,$AG16,$AH16,$AI16,$AJ16)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" s="16" t="str">
        <f t="shared" si="7"/>
        <v>,{"CollectableType":"HomeCollector.Models.StampBase, HomeCollector, Version=1.0.0.0, Culture=neutral, PublicKeyToken=null","DisplayName":"Motorcycle" ,"Description":"" ,"Country":"USA" ,"IsPostageStamp":true ,"ScottNumber":"E13" ,"AlternateId":"" ,"IssueYearStart":1925,"IssueYearEnd":0,"FirstDayOfIssue":" " ,"Perforation":"p11" ,"IsWatermarked":false ,"CatalogImageCode":"" ,"Color":"dp orange"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" spans="1:38" x14ac:dyDescent="0.25">
      <c r="A17" s="44" t="s">
        <v>69</v>
      </c>
      <c r="B17" s="42">
        <v>20</v>
      </c>
      <c r="C17" s="30" t="s">
        <v>13</v>
      </c>
      <c r="D17" s="31"/>
      <c r="E17" s="32"/>
      <c r="F17" s="41" t="s">
        <v>47</v>
      </c>
      <c r="G17" s="38"/>
      <c r="H17" s="19" t="s">
        <v>437</v>
      </c>
      <c r="I17" s="19">
        <v>1925</v>
      </c>
      <c r="J17" s="19">
        <v>1925</v>
      </c>
      <c r="K17" s="21" t="s">
        <v>51</v>
      </c>
      <c r="L17" s="34"/>
      <c r="M17" s="29"/>
      <c r="N17" s="28" t="str">
        <f t="shared" si="22"/>
        <v>,{"CollectableType":"HomeCollector.Models.StampBase, HomeCollector, Version=1.0.0.0, Culture=neutral, PublicKeyToken=null"</v>
      </c>
      <c r="O17" s="16" t="str">
        <f t="shared" si="0"/>
        <v xml:space="preserve">,"DisplayName":"P.O. Truck" </v>
      </c>
      <c r="P17" s="16" t="str">
        <f t="shared" si="1"/>
        <v xml:space="preserve">,"Description":"" </v>
      </c>
      <c r="Q17" s="16" t="str">
        <f t="shared" si="8"/>
        <v xml:space="preserve">,"Country":"USA" </v>
      </c>
      <c r="R17" s="16" t="str">
        <f t="shared" si="9"/>
        <v xml:space="preserve">,"IsPostageStamp":true </v>
      </c>
      <c r="S17" s="16" t="str">
        <f t="shared" si="10"/>
        <v xml:space="preserve">,"ScottNumber":"E14" </v>
      </c>
      <c r="T17" s="16" t="str">
        <f t="shared" si="11"/>
        <v xml:space="preserve">,"AlternateId":"" </v>
      </c>
      <c r="U17" s="16" t="str">
        <f t="shared" si="2"/>
        <v>,"IssueYearStart":1925</v>
      </c>
      <c r="V17" s="16" t="str">
        <f t="shared" si="3"/>
        <v>,"IssueYearEnd":0</v>
      </c>
      <c r="W17" s="16" t="str">
        <f t="shared" si="12"/>
        <v xml:space="preserve">,"FirstDayOfIssue":" " </v>
      </c>
      <c r="X17" s="16" t="str">
        <f t="shared" si="4"/>
        <v xml:space="preserve">,"Perforation":"p11" </v>
      </c>
      <c r="Y17" s="16" t="str">
        <f>",""IsWatermarked"":" &amp; IF(ISNUMBER(FIND("mk",$G31)) =1,"true","false") &amp; " "</f>
        <v xml:space="preserve">,"IsWatermarked":false </v>
      </c>
      <c r="Z17" s="16" t="str">
        <f t="shared" si="13"/>
        <v xml:space="preserve">,"CatalogImageCode":"" </v>
      </c>
      <c r="AA17" s="16" t="str">
        <f t="shared" si="14"/>
        <v xml:space="preserve">,"Color":"black" </v>
      </c>
      <c r="AB17" s="16" t="str">
        <f t="shared" si="15"/>
        <v xml:space="preserve">,"Denomination":"20" </v>
      </c>
      <c r="AD17" s="16" t="str">
        <f t="shared" si="16"/>
        <v/>
      </c>
      <c r="AE17" s="16" t="str">
        <f t="shared" si="17"/>
        <v>{"CollectableType":"HomeCollector.Models.StampBase, HomeCollector, Version=1.0.0.0, Culture=neutral, PublicKeyToken=null"</v>
      </c>
      <c r="AF17" s="16" t="str">
        <f t="shared" si="6"/>
        <v xml:space="preserve">,"ItemDetails":"" </v>
      </c>
      <c r="AG17" s="16" t="str">
        <f t="shared" si="18"/>
        <v xml:space="preserve">,"IsFavorite":false </v>
      </c>
      <c r="AH17" s="16" t="str">
        <f t="shared" si="19"/>
        <v xml:space="preserve">,"EstimatedValue":0 </v>
      </c>
      <c r="AI17" s="16" t="str">
        <f t="shared" si="20"/>
        <v xml:space="preserve">,"IsMintCondition":false </v>
      </c>
      <c r="AJ17" s="16" t="str">
        <f t="shared" si="21"/>
        <v xml:space="preserve">,"Condition":"UNDEFINED" </v>
      </c>
      <c r="AK17" s="16" t="str">
        <f xml:space="preserve"> IF($D17+$E17&gt;0,  CONCATENATE($AD17,$AE17,$AF17,$AG17,$AH17,$AI17,$AJ17) &amp; "} ]}","}")</f>
        <v>}</v>
      </c>
      <c r="AL17" s="16" t="str">
        <f t="shared" si="7"/>
        <v>,{"CollectableType":"HomeCollector.Models.StampBase, HomeCollector, Version=1.0.0.0, Culture=neutral, PublicKeyToken=null","DisplayName":"P.O. Truck" ,"Description":"" ,"Country":"USA" ,"IsPostageStamp":true ,"ScottNumber":"E14" ,"AlternateId":"" ,"IssueYearStart":1925,"IssueYearEnd":0,"FirstDayOfIssue":" " ,"Perforation":"p11" ,"IsWatermarked":false ,"CatalogImageCode":"" ,"Color":"black" ,"Denomination":"20" }</v>
      </c>
    </row>
    <row r="18" spans="1:38" x14ac:dyDescent="0.25">
      <c r="A18" s="44" t="s">
        <v>70</v>
      </c>
      <c r="B18" s="42">
        <v>10</v>
      </c>
      <c r="C18" s="19" t="s">
        <v>66</v>
      </c>
      <c r="D18" s="31"/>
      <c r="E18" s="32">
        <v>2</v>
      </c>
      <c r="F18" s="41" t="s">
        <v>49</v>
      </c>
      <c r="G18" s="38"/>
      <c r="H18" s="19" t="s">
        <v>41</v>
      </c>
      <c r="I18" s="19">
        <v>1927</v>
      </c>
      <c r="J18" s="19">
        <v>1927</v>
      </c>
      <c r="K18" s="21" t="s">
        <v>51</v>
      </c>
      <c r="L18" s="34"/>
      <c r="M18" s="29"/>
      <c r="N18" s="28" t="str">
        <f t="shared" si="22"/>
        <v>,{"CollectableType":"HomeCollector.Models.StampBase, HomeCollector, Version=1.0.0.0, Culture=neutral, PublicKeyToken=null"</v>
      </c>
      <c r="O18" s="16" t="str">
        <f t="shared" si="0"/>
        <v xml:space="preserve">,"DisplayName":"Motorcycle" </v>
      </c>
      <c r="P18" s="16" t="str">
        <f t="shared" si="1"/>
        <v xml:space="preserve">,"Description":"" </v>
      </c>
      <c r="Q18" s="16" t="str">
        <f t="shared" si="8"/>
        <v xml:space="preserve">,"Country":"USA" </v>
      </c>
      <c r="R18" s="16" t="str">
        <f t="shared" si="9"/>
        <v xml:space="preserve">,"IsPostageStamp":true </v>
      </c>
      <c r="S18" s="16" t="str">
        <f t="shared" si="10"/>
        <v xml:space="preserve">,"ScottNumber":"E15" </v>
      </c>
      <c r="T18" s="16" t="str">
        <f t="shared" si="11"/>
        <v xml:space="preserve">,"AlternateId":"" </v>
      </c>
      <c r="U18" s="16" t="str">
        <f t="shared" si="2"/>
        <v>,"IssueYearStart":1927</v>
      </c>
      <c r="V18" s="16" t="str">
        <f t="shared" si="3"/>
        <v>,"IssueYearEnd":0</v>
      </c>
      <c r="W18" s="16" t="str">
        <f t="shared" si="12"/>
        <v xml:space="preserve">,"FirstDayOfIssue":" " </v>
      </c>
      <c r="X18" s="16" t="str">
        <f t="shared" si="4"/>
        <v xml:space="preserve">,"Perforation":"p11x10.5" </v>
      </c>
      <c r="Y18" s="16" t="str">
        <f>",""IsWatermarked"":" &amp; IF(ISNUMBER(FIND("mk",$G32)) =1,"true","false") &amp; " "</f>
        <v xml:space="preserve">,"IsWatermarked":false </v>
      </c>
      <c r="Z18" s="16" t="str">
        <f t="shared" si="13"/>
        <v xml:space="preserve">,"CatalogImageCode":"" </v>
      </c>
      <c r="AA18" s="16" t="str">
        <f t="shared" si="14"/>
        <v xml:space="preserve">,"Color":"gray violet" </v>
      </c>
      <c r="AB18" s="16" t="str">
        <f t="shared" si="15"/>
        <v xml:space="preserve">,"Denomination":"10" </v>
      </c>
      <c r="AD18" s="16" t="str">
        <f t="shared" si="16"/>
        <v>,"ItemInstances":[</v>
      </c>
      <c r="AE18" s="16" t="str">
        <f t="shared" si="17"/>
        <v>{"CollectableType":"HomeCollector.Models.StampBase, HomeCollector, Version=1.0.0.0, Culture=neutral, PublicKeyToken=null"</v>
      </c>
      <c r="AF18" s="16" t="str">
        <f t="shared" si="6"/>
        <v xml:space="preserve">,"ItemDetails":"" </v>
      </c>
      <c r="AG18" s="16" t="str">
        <f t="shared" si="18"/>
        <v xml:space="preserve">,"IsFavorite":false </v>
      </c>
      <c r="AH18" s="16" t="str">
        <f t="shared" si="19"/>
        <v xml:space="preserve">,"EstimatedValue":0 </v>
      </c>
      <c r="AI18" s="16" t="str">
        <f t="shared" si="20"/>
        <v xml:space="preserve">,"IsMintCondition":false </v>
      </c>
      <c r="AJ18" s="16" t="str">
        <f t="shared" si="21"/>
        <v xml:space="preserve">,"Condition":"UNDEFINED" </v>
      </c>
      <c r="AK18" s="16" t="str">
        <f xml:space="preserve"> IF($D18+$E18&gt;0,  CONCATENATE($AD18,$AE18,$AF18,$AG18,$AH18,$AI18,$AJ18)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" s="16" t="str">
        <f t="shared" si="7"/>
        <v>,{"CollectableType":"HomeCollector.Models.StampBase, HomeCollector, Version=1.0.0.0, Culture=neutral, PublicKeyToken=null","DisplayName":"Motorcycle" ,"Description":"" ,"Country":"USA" ,"IsPostageStamp":true ,"ScottNumber":"E15" ,"AlternateId":"" ,"IssueYearStart":1927,"IssueYearEnd":0,"FirstDayOfIssue":" " ,"Perforation":"p11x10.5" ,"IsWatermarked":false ,"CatalogImageCode":"" ,"Color":"gray violet"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9" spans="1:38" x14ac:dyDescent="0.25">
      <c r="A19" s="44" t="s">
        <v>71</v>
      </c>
      <c r="B19" s="29">
        <v>15</v>
      </c>
      <c r="C19" s="19" t="s">
        <v>46</v>
      </c>
      <c r="D19" s="31"/>
      <c r="E19" s="32">
        <v>2</v>
      </c>
      <c r="F19" s="41" t="s">
        <v>49</v>
      </c>
      <c r="G19" s="38"/>
      <c r="H19" s="19" t="s">
        <v>41</v>
      </c>
      <c r="I19" s="19">
        <v>1931</v>
      </c>
      <c r="J19" s="19">
        <v>1931</v>
      </c>
      <c r="K19" s="21" t="s">
        <v>51</v>
      </c>
      <c r="L19" s="34"/>
      <c r="M19" s="29"/>
      <c r="N19" s="28" t="str">
        <f t="shared" si="22"/>
        <v>,{"CollectableType":"HomeCollector.Models.StampBase, HomeCollector, Version=1.0.0.0, Culture=neutral, PublicKeyToken=null"</v>
      </c>
      <c r="O19" s="16" t="str">
        <f t="shared" si="0"/>
        <v xml:space="preserve">,"DisplayName":"Motorcycle" </v>
      </c>
      <c r="P19" s="16" t="str">
        <f t="shared" si="1"/>
        <v xml:space="preserve">,"Description":"" </v>
      </c>
      <c r="Q19" s="16" t="str">
        <f t="shared" si="8"/>
        <v xml:space="preserve">,"Country":"USA" </v>
      </c>
      <c r="R19" s="16" t="str">
        <f t="shared" si="9"/>
        <v xml:space="preserve">,"IsPostageStamp":true </v>
      </c>
      <c r="S19" s="16" t="str">
        <f t="shared" si="10"/>
        <v xml:space="preserve">,"ScottNumber":"E16" </v>
      </c>
      <c r="T19" s="16" t="str">
        <f t="shared" si="11"/>
        <v xml:space="preserve">,"AlternateId":"" </v>
      </c>
      <c r="U19" s="16" t="str">
        <f t="shared" si="2"/>
        <v>,"IssueYearStart":1931</v>
      </c>
      <c r="V19" s="16" t="str">
        <f t="shared" si="3"/>
        <v>,"IssueYearEnd":0</v>
      </c>
      <c r="W19" s="16" t="str">
        <f t="shared" si="12"/>
        <v xml:space="preserve">,"FirstDayOfIssue":" " </v>
      </c>
      <c r="X19" s="16" t="str">
        <f t="shared" si="4"/>
        <v xml:space="preserve">,"Perforation":"p11x10.5" </v>
      </c>
      <c r="Y19" s="16" t="str">
        <f>",""IsWatermarked"":" &amp; IF(ISNUMBER(FIND("mk",$G33)) =1,"true","false") &amp; " "</f>
        <v xml:space="preserve">,"IsWatermarked":false </v>
      </c>
      <c r="Z19" s="16" t="str">
        <f t="shared" si="13"/>
        <v xml:space="preserve">,"CatalogImageCode":"" </v>
      </c>
      <c r="AA19" s="16" t="str">
        <f t="shared" si="14"/>
        <v xml:space="preserve">,"Color":"orange" </v>
      </c>
      <c r="AB19" s="16" t="str">
        <f t="shared" si="15"/>
        <v xml:space="preserve">,"Denomination":"15" </v>
      </c>
      <c r="AD19" s="16" t="str">
        <f t="shared" si="16"/>
        <v>,"ItemInstances":[</v>
      </c>
      <c r="AE19" s="16" t="str">
        <f t="shared" si="17"/>
        <v>{"CollectableType":"HomeCollector.Models.StampBase, HomeCollector, Version=1.0.0.0, Culture=neutral, PublicKeyToken=null"</v>
      </c>
      <c r="AF19" s="16" t="str">
        <f t="shared" si="6"/>
        <v xml:space="preserve">,"ItemDetails":"" </v>
      </c>
      <c r="AG19" s="16" t="str">
        <f t="shared" si="18"/>
        <v xml:space="preserve">,"IsFavorite":false </v>
      </c>
      <c r="AH19" s="16" t="str">
        <f t="shared" si="19"/>
        <v xml:space="preserve">,"EstimatedValue":0 </v>
      </c>
      <c r="AI19" s="16" t="str">
        <f t="shared" si="20"/>
        <v xml:space="preserve">,"IsMintCondition":false </v>
      </c>
      <c r="AJ19" s="16" t="str">
        <f t="shared" si="21"/>
        <v xml:space="preserve">,"Condition":"UNDEFINED" </v>
      </c>
      <c r="AK19" s="16" t="str">
        <f xml:space="preserve"> IF($D19+$E19&gt;0,  CONCATENATE($AD19,$AE19,$AF19,$AG19,$AH19,$AI19,$AJ19)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9" s="16" t="str">
        <f t="shared" si="7"/>
        <v>,{"CollectableType":"HomeCollector.Models.StampBase, HomeCollector, Version=1.0.0.0, Culture=neutral, PublicKeyToken=null","DisplayName":"Motorcycle" ,"Description":"" ,"Country":"USA" ,"IsPostageStamp":true ,"ScottNumber":"E16" ,"AlternateId":"" ,"IssueYearStart":1931,"IssueYearEnd":0,"FirstDayOfIssue":" " ,"Perforation":"p11x10.5" ,"IsWatermarked":false ,"CatalogImageCode":"" ,"Color":"orange"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0" spans="1:38" x14ac:dyDescent="0.25">
      <c r="A20" s="44" t="s">
        <v>72</v>
      </c>
      <c r="B20" s="29">
        <v>13</v>
      </c>
      <c r="C20" s="30" t="s">
        <v>12</v>
      </c>
      <c r="D20" s="31"/>
      <c r="E20" s="32">
        <v>2</v>
      </c>
      <c r="F20" s="41" t="s">
        <v>49</v>
      </c>
      <c r="G20" s="38"/>
      <c r="H20" s="19" t="s">
        <v>41</v>
      </c>
      <c r="I20" s="19">
        <v>1944</v>
      </c>
      <c r="J20" s="19">
        <v>1944</v>
      </c>
      <c r="K20" s="21" t="s">
        <v>51</v>
      </c>
      <c r="L20" s="34"/>
      <c r="M20" s="29"/>
      <c r="N20" s="28" t="str">
        <f t="shared" si="22"/>
        <v>,{"CollectableType":"HomeCollector.Models.StampBase, HomeCollector, Version=1.0.0.0, Culture=neutral, PublicKeyToken=null"</v>
      </c>
      <c r="O20" s="16" t="str">
        <f t="shared" si="0"/>
        <v xml:space="preserve">,"DisplayName":"Motorcycle" </v>
      </c>
      <c r="P20" s="16" t="str">
        <f t="shared" si="1"/>
        <v xml:space="preserve">,"Description":"" </v>
      </c>
      <c r="Q20" s="16" t="str">
        <f t="shared" si="8"/>
        <v xml:space="preserve">,"Country":"USA" </v>
      </c>
      <c r="R20" s="16" t="str">
        <f t="shared" si="9"/>
        <v xml:space="preserve">,"IsPostageStamp":true </v>
      </c>
      <c r="S20" s="16" t="str">
        <f t="shared" si="10"/>
        <v xml:space="preserve">,"ScottNumber":"E17" </v>
      </c>
      <c r="T20" s="16" t="str">
        <f t="shared" si="11"/>
        <v xml:space="preserve">,"AlternateId":"" </v>
      </c>
      <c r="U20" s="16" t="str">
        <f t="shared" si="2"/>
        <v>,"IssueYearStart":1944</v>
      </c>
      <c r="V20" s="16" t="str">
        <f t="shared" si="3"/>
        <v>,"IssueYearEnd":0</v>
      </c>
      <c r="W20" s="16" t="str">
        <f t="shared" si="12"/>
        <v xml:space="preserve">,"FirstDayOfIssue":" " </v>
      </c>
      <c r="X20" s="16" t="str">
        <f t="shared" si="4"/>
        <v xml:space="preserve">,"Perforation":"p11x10.5" </v>
      </c>
      <c r="Y20" s="16" t="str">
        <f>",""IsWatermarked"":" &amp; IF(ISNUMBER(FIND("mk",$G34)) =1,"true","false") &amp; " "</f>
        <v xml:space="preserve">,"IsWatermarked":false </v>
      </c>
      <c r="Z20" s="16" t="str">
        <f t="shared" si="13"/>
        <v xml:space="preserve">,"CatalogImageCode":"" </v>
      </c>
      <c r="AA20" s="16" t="str">
        <f t="shared" si="14"/>
        <v xml:space="preserve">,"Color":"blue" </v>
      </c>
      <c r="AB20" s="16" t="str">
        <f t="shared" si="15"/>
        <v xml:space="preserve">,"Denomination":"13" </v>
      </c>
      <c r="AD20" s="16" t="str">
        <f t="shared" si="16"/>
        <v>,"ItemInstances":[</v>
      </c>
      <c r="AE20" s="16" t="str">
        <f t="shared" si="17"/>
        <v>{"CollectableType":"HomeCollector.Models.StampBase, HomeCollector, Version=1.0.0.0, Culture=neutral, PublicKeyToken=null"</v>
      </c>
      <c r="AF20" s="16" t="str">
        <f t="shared" si="6"/>
        <v xml:space="preserve">,"ItemDetails":"" </v>
      </c>
      <c r="AG20" s="16" t="str">
        <f t="shared" si="18"/>
        <v xml:space="preserve">,"IsFavorite":false </v>
      </c>
      <c r="AH20" s="16" t="str">
        <f t="shared" si="19"/>
        <v xml:space="preserve">,"EstimatedValue":0 </v>
      </c>
      <c r="AI20" s="16" t="str">
        <f t="shared" si="20"/>
        <v xml:space="preserve">,"IsMintCondition":false </v>
      </c>
      <c r="AJ20" s="16" t="str">
        <f t="shared" si="21"/>
        <v xml:space="preserve">,"Condition":"UNDEFINED" </v>
      </c>
      <c r="AK20" s="16" t="str">
        <f xml:space="preserve"> IF($D20+$E20&gt;0,  CONCATENATE($AD20,$AE20,$AF20,$AG20,$AH20,$AI20,$AJ20)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0" s="16" t="str">
        <f t="shared" si="7"/>
        <v>,{"CollectableType":"HomeCollector.Models.StampBase, HomeCollector, Version=1.0.0.0, Culture=neutral, PublicKeyToken=null","DisplayName":"Motorcycle" ,"Description":"" ,"Country":"USA" ,"IsPostageStamp":true ,"ScottNumber":"E17" ,"AlternateId":"" ,"IssueYearStart":1944,"IssueYearEnd":0,"FirstDayOfIssue":" " ,"Perforation":"p11x10.5" ,"IsWatermarked":false ,"CatalogImageCode":"" ,"Color":"blue"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1" spans="1:38" x14ac:dyDescent="0.25">
      <c r="A21" s="44" t="s">
        <v>73</v>
      </c>
      <c r="B21" s="29">
        <v>17</v>
      </c>
      <c r="C21" s="19" t="s">
        <v>74</v>
      </c>
      <c r="D21" s="31"/>
      <c r="E21" s="32"/>
      <c r="F21" s="41" t="s">
        <v>49</v>
      </c>
      <c r="G21" s="38"/>
      <c r="H21" s="19" t="s">
        <v>41</v>
      </c>
      <c r="I21" s="19">
        <v>1944</v>
      </c>
      <c r="J21" s="19">
        <v>1944</v>
      </c>
      <c r="K21" s="21" t="s">
        <v>51</v>
      </c>
      <c r="L21" s="34"/>
      <c r="M21" s="29"/>
      <c r="N21" s="28" t="str">
        <f t="shared" si="22"/>
        <v>,{"CollectableType":"HomeCollector.Models.StampBase, HomeCollector, Version=1.0.0.0, Culture=neutral, PublicKeyToken=null"</v>
      </c>
      <c r="O21" s="16" t="str">
        <f t="shared" si="0"/>
        <v xml:space="preserve">,"DisplayName":"Motorcycle" </v>
      </c>
      <c r="P21" s="16" t="str">
        <f t="shared" si="1"/>
        <v xml:space="preserve">,"Description":"" </v>
      </c>
      <c r="Q21" s="16" t="str">
        <f t="shared" si="8"/>
        <v xml:space="preserve">,"Country":"USA" </v>
      </c>
      <c r="R21" s="16" t="str">
        <f t="shared" si="9"/>
        <v xml:space="preserve">,"IsPostageStamp":true </v>
      </c>
      <c r="S21" s="16" t="str">
        <f t="shared" si="10"/>
        <v xml:space="preserve">,"ScottNumber":"E18" </v>
      </c>
      <c r="T21" s="16" t="str">
        <f t="shared" si="11"/>
        <v xml:space="preserve">,"AlternateId":"" </v>
      </c>
      <c r="U21" s="16" t="str">
        <f t="shared" si="2"/>
        <v>,"IssueYearStart":1944</v>
      </c>
      <c r="V21" s="16" t="str">
        <f t="shared" si="3"/>
        <v>,"IssueYearEnd":0</v>
      </c>
      <c r="W21" s="16" t="str">
        <f t="shared" si="12"/>
        <v xml:space="preserve">,"FirstDayOfIssue":" " </v>
      </c>
      <c r="X21" s="16" t="str">
        <f t="shared" si="4"/>
        <v xml:space="preserve">,"Perforation":"p11x10.5" </v>
      </c>
      <c r="Y21" s="16" t="str">
        <f>",""IsWatermarked"":" &amp; IF(ISNUMBER(FIND("mk",$G35)) =1,"true","false") &amp; " "</f>
        <v xml:space="preserve">,"IsWatermarked":false </v>
      </c>
      <c r="Z21" s="16" t="str">
        <f t="shared" si="13"/>
        <v xml:space="preserve">,"CatalogImageCode":"" </v>
      </c>
      <c r="AA21" s="16" t="str">
        <f t="shared" si="14"/>
        <v xml:space="preserve">,"Color":"or yellow" </v>
      </c>
      <c r="AB21" s="16" t="str">
        <f t="shared" si="15"/>
        <v xml:space="preserve">,"Denomination":"17" </v>
      </c>
      <c r="AD21" s="16" t="str">
        <f t="shared" si="16"/>
        <v/>
      </c>
      <c r="AE21" s="16" t="str">
        <f t="shared" si="17"/>
        <v>{"CollectableType":"HomeCollector.Models.StampBase, HomeCollector, Version=1.0.0.0, Culture=neutral, PublicKeyToken=null"</v>
      </c>
      <c r="AF21" s="16" t="str">
        <f t="shared" si="6"/>
        <v xml:space="preserve">,"ItemDetails":"" </v>
      </c>
      <c r="AG21" s="16" t="str">
        <f t="shared" si="18"/>
        <v xml:space="preserve">,"IsFavorite":false </v>
      </c>
      <c r="AH21" s="16" t="str">
        <f t="shared" si="19"/>
        <v xml:space="preserve">,"EstimatedValue":0 </v>
      </c>
      <c r="AI21" s="16" t="str">
        <f t="shared" si="20"/>
        <v xml:space="preserve">,"IsMintCondition":false </v>
      </c>
      <c r="AJ21" s="16" t="str">
        <f t="shared" si="21"/>
        <v xml:space="preserve">,"Condition":"UNDEFINED" </v>
      </c>
      <c r="AK21" s="16" t="str">
        <f xml:space="preserve"> IF($D21+$E21&gt;0,  CONCATENATE($AD21,$AE21,$AF21,$AG21,$AH21,$AI21,$AJ21) &amp; "} ]}","}")</f>
        <v>}</v>
      </c>
      <c r="AL21" s="16" t="str">
        <f t="shared" si="7"/>
        <v>,{"CollectableType":"HomeCollector.Models.StampBase, HomeCollector, Version=1.0.0.0, Culture=neutral, PublicKeyToken=null","DisplayName":"Motorcycle" ,"Description":"" ,"Country":"USA" ,"IsPostageStamp":true ,"ScottNumber":"E18" ,"AlternateId":"" ,"IssueYearStart":1944,"IssueYearEnd":0,"FirstDayOfIssue":" " ,"Perforation":"p11x10.5" ,"IsWatermarked":false ,"CatalogImageCode":"" ,"Color":"or yellow" ,"Denomination":"17" }</v>
      </c>
    </row>
    <row r="22" spans="1:38" x14ac:dyDescent="0.25">
      <c r="A22" s="44" t="s">
        <v>75</v>
      </c>
      <c r="B22" s="29">
        <v>20</v>
      </c>
      <c r="C22" s="30" t="s">
        <v>13</v>
      </c>
      <c r="D22" s="31"/>
      <c r="E22" s="32">
        <v>2</v>
      </c>
      <c r="F22" s="41" t="s">
        <v>49</v>
      </c>
      <c r="G22" s="30"/>
      <c r="H22" s="19" t="s">
        <v>437</v>
      </c>
      <c r="I22" s="19">
        <v>1951</v>
      </c>
      <c r="J22" s="19">
        <v>1951</v>
      </c>
      <c r="K22" s="21" t="s">
        <v>51</v>
      </c>
      <c r="L22" s="34"/>
      <c r="M22" s="29"/>
      <c r="N22" s="28" t="str">
        <f t="shared" si="22"/>
        <v>,{"CollectableType":"HomeCollector.Models.StampBase, HomeCollector, Version=1.0.0.0, Culture=neutral, PublicKeyToken=null"</v>
      </c>
      <c r="O22" s="16" t="str">
        <f t="shared" si="0"/>
        <v xml:space="preserve">,"DisplayName":"P.O. Truck" </v>
      </c>
      <c r="P22" s="16" t="str">
        <f t="shared" si="1"/>
        <v xml:space="preserve">,"Description":"" </v>
      </c>
      <c r="Q22" s="16" t="str">
        <f t="shared" si="8"/>
        <v xml:space="preserve">,"Country":"USA" </v>
      </c>
      <c r="R22" s="16" t="str">
        <f t="shared" si="9"/>
        <v xml:space="preserve">,"IsPostageStamp":true </v>
      </c>
      <c r="S22" s="16" t="str">
        <f t="shared" si="10"/>
        <v xml:space="preserve">,"ScottNumber":"E19" </v>
      </c>
      <c r="T22" s="16" t="str">
        <f t="shared" si="11"/>
        <v xml:space="preserve">,"AlternateId":"" </v>
      </c>
      <c r="U22" s="16" t="str">
        <f t="shared" si="2"/>
        <v>,"IssueYearStart":1951</v>
      </c>
      <c r="V22" s="16" t="str">
        <f t="shared" si="3"/>
        <v>,"IssueYearEnd":0</v>
      </c>
      <c r="W22" s="16" t="str">
        <f t="shared" si="12"/>
        <v xml:space="preserve">,"FirstDayOfIssue":" " </v>
      </c>
      <c r="X22" s="16" t="str">
        <f t="shared" si="4"/>
        <v xml:space="preserve">,"Perforation":"p11x10.5" </v>
      </c>
      <c r="Y22" s="16" t="str">
        <f>",""IsWatermarked"":" &amp; IF(ISNUMBER(FIND("mk",$G36)) =1,"true","false") &amp; " "</f>
        <v xml:space="preserve">,"IsWatermarked":false </v>
      </c>
      <c r="Z22" s="16" t="str">
        <f t="shared" si="13"/>
        <v xml:space="preserve">,"CatalogImageCode":"" </v>
      </c>
      <c r="AA22" s="16" t="str">
        <f t="shared" si="14"/>
        <v xml:space="preserve">,"Color":"black" </v>
      </c>
      <c r="AB22" s="16" t="str">
        <f t="shared" si="15"/>
        <v xml:space="preserve">,"Denomination":"20" </v>
      </c>
      <c r="AD22" s="16" t="str">
        <f t="shared" si="16"/>
        <v>,"ItemInstances":[</v>
      </c>
      <c r="AE22" s="16" t="str">
        <f t="shared" si="17"/>
        <v>{"CollectableType":"HomeCollector.Models.StampBase, HomeCollector, Version=1.0.0.0, Culture=neutral, PublicKeyToken=null"</v>
      </c>
      <c r="AF22" s="16" t="str">
        <f t="shared" si="6"/>
        <v xml:space="preserve">,"ItemDetails":"" </v>
      </c>
      <c r="AG22" s="16" t="str">
        <f t="shared" si="18"/>
        <v xml:space="preserve">,"IsFavorite":false </v>
      </c>
      <c r="AH22" s="16" t="str">
        <f t="shared" si="19"/>
        <v xml:space="preserve">,"EstimatedValue":0 </v>
      </c>
      <c r="AI22" s="16" t="str">
        <f t="shared" si="20"/>
        <v xml:space="preserve">,"IsMintCondition":false </v>
      </c>
      <c r="AJ22" s="16" t="str">
        <f t="shared" si="21"/>
        <v xml:space="preserve">,"Condition":"UNDEFINED" </v>
      </c>
      <c r="AK22" s="16" t="str">
        <f xml:space="preserve"> IF($D22+$E22&gt;0,  CONCATENATE($AD22,$AE22,$AF22,$AG22,$AH22,$AI22,$AJ22)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2" s="16" t="str">
        <f t="shared" si="7"/>
        <v>,{"CollectableType":"HomeCollector.Models.StampBase, HomeCollector, Version=1.0.0.0, Culture=neutral, PublicKeyToken=null","DisplayName":"P.O. Truck" ,"Description":"" ,"Country":"USA" ,"IsPostageStamp":true ,"ScottNumber":"E19" ,"AlternateId":"" ,"IssueYearStart":1951,"IssueYearEnd":0,"FirstDayOfIssue":" " ,"Perforation":"p11x10.5" ,"IsWatermarked":false ,"CatalogImageCode":"" ,"Color":"black"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3" spans="1:38" x14ac:dyDescent="0.25">
      <c r="A23" s="44" t="s">
        <v>76</v>
      </c>
      <c r="B23" s="29">
        <v>20</v>
      </c>
      <c r="C23" s="30" t="s">
        <v>77</v>
      </c>
      <c r="D23" s="31"/>
      <c r="E23" s="32"/>
      <c r="F23" s="41" t="s">
        <v>49</v>
      </c>
      <c r="G23" s="30"/>
      <c r="H23" s="19" t="s">
        <v>438</v>
      </c>
      <c r="I23" s="19">
        <v>1954</v>
      </c>
      <c r="J23" s="19">
        <v>1954</v>
      </c>
      <c r="K23" s="21" t="s">
        <v>51</v>
      </c>
      <c r="L23" s="34"/>
      <c r="M23" s="29"/>
      <c r="N23" s="28" t="str">
        <f t="shared" si="22"/>
        <v>,{"CollectableType":"HomeCollector.Models.StampBase, HomeCollector, Version=1.0.0.0, Culture=neutral, PublicKeyToken=null"</v>
      </c>
      <c r="O23" s="16" t="str">
        <f t="shared" si="0"/>
        <v xml:space="preserve">,"DisplayName":"Letter" </v>
      </c>
      <c r="P23" s="16" t="str">
        <f t="shared" si="1"/>
        <v xml:space="preserve">,"Description":"" </v>
      </c>
      <c r="Q23" s="16" t="str">
        <f t="shared" si="8"/>
        <v xml:space="preserve">,"Country":"USA" </v>
      </c>
      <c r="R23" s="16" t="str">
        <f t="shared" si="9"/>
        <v xml:space="preserve">,"IsPostageStamp":true </v>
      </c>
      <c r="S23" s="16" t="str">
        <f t="shared" si="10"/>
        <v xml:space="preserve">,"ScottNumber":"E20" </v>
      </c>
      <c r="T23" s="16" t="str">
        <f t="shared" si="11"/>
        <v xml:space="preserve">,"AlternateId":"" </v>
      </c>
      <c r="U23" s="16" t="str">
        <f t="shared" si="2"/>
        <v>,"IssueYearStart":1954</v>
      </c>
      <c r="V23" s="16" t="str">
        <f t="shared" si="3"/>
        <v>,"IssueYearEnd":0</v>
      </c>
      <c r="W23" s="16" t="str">
        <f t="shared" si="12"/>
        <v xml:space="preserve">,"FirstDayOfIssue":" " </v>
      </c>
      <c r="X23" s="16" t="str">
        <f t="shared" si="4"/>
        <v xml:space="preserve">,"Perforation":"p11x10.5" </v>
      </c>
      <c r="Y23" s="16" t="str">
        <f>",""IsWatermarked"":" &amp; IF(ISNUMBER(FIND("mk",$G37)) =1,"true","false") &amp; " "</f>
        <v xml:space="preserve">,"IsWatermarked":false </v>
      </c>
      <c r="Z23" s="16" t="str">
        <f t="shared" si="13"/>
        <v xml:space="preserve">,"CatalogImageCode":"" </v>
      </c>
      <c r="AA23" s="16" t="str">
        <f t="shared" si="14"/>
        <v xml:space="preserve">,"Color":"dp blue" </v>
      </c>
      <c r="AB23" s="16" t="str">
        <f t="shared" si="15"/>
        <v xml:space="preserve">,"Denomination":"20" </v>
      </c>
      <c r="AD23" s="16" t="str">
        <f t="shared" si="16"/>
        <v/>
      </c>
      <c r="AE23" s="16" t="str">
        <f t="shared" si="17"/>
        <v>{"CollectableType":"HomeCollector.Models.StampBase, HomeCollector, Version=1.0.0.0, Culture=neutral, PublicKeyToken=null"</v>
      </c>
      <c r="AF23" s="16" t="str">
        <f t="shared" si="6"/>
        <v xml:space="preserve">,"ItemDetails":"" </v>
      </c>
      <c r="AG23" s="16" t="str">
        <f t="shared" si="18"/>
        <v xml:space="preserve">,"IsFavorite":false </v>
      </c>
      <c r="AH23" s="16" t="str">
        <f t="shared" si="19"/>
        <v xml:space="preserve">,"EstimatedValue":0 </v>
      </c>
      <c r="AI23" s="16" t="str">
        <f t="shared" si="20"/>
        <v xml:space="preserve">,"IsMintCondition":false </v>
      </c>
      <c r="AJ23" s="16" t="str">
        <f t="shared" si="21"/>
        <v xml:space="preserve">,"Condition":"UNDEFINED" </v>
      </c>
      <c r="AK23" s="16" t="str">
        <f xml:space="preserve"> IF($D23+$E23&gt;0,  CONCATENATE($AD23,$AE23,$AF23,$AG23,$AH23,$AI23,$AJ23) &amp; "} ]}","}")</f>
        <v>}</v>
      </c>
      <c r="AL23" s="16" t="str">
        <f t="shared" si="7"/>
        <v>,{"CollectableType":"HomeCollector.Models.StampBase, HomeCollector, Version=1.0.0.0, Culture=neutral, PublicKeyToken=null","DisplayName":"Letter" ,"Description":"" ,"Country":"USA" ,"IsPostageStamp":true ,"ScottNumber":"E20" ,"AlternateId":"" ,"IssueYearStart":1954,"IssueYearEnd":0,"FirstDayOfIssue":" " ,"Perforation":"p11x10.5" ,"IsWatermarked":false ,"CatalogImageCode":"" ,"Color":"dp blue" ,"Denomination":"20" }</v>
      </c>
    </row>
    <row r="24" spans="1:38" x14ac:dyDescent="0.25">
      <c r="A24" s="44" t="s">
        <v>78</v>
      </c>
      <c r="B24" s="29">
        <v>30</v>
      </c>
      <c r="C24" s="19" t="s">
        <v>79</v>
      </c>
      <c r="D24" s="31"/>
      <c r="E24" s="32">
        <v>2</v>
      </c>
      <c r="F24" s="41" t="s">
        <v>49</v>
      </c>
      <c r="G24" s="38"/>
      <c r="H24" s="19" t="s">
        <v>438</v>
      </c>
      <c r="I24" s="19">
        <v>1957</v>
      </c>
      <c r="J24" s="19">
        <v>1957</v>
      </c>
      <c r="K24" s="21" t="s">
        <v>51</v>
      </c>
      <c r="L24" s="34"/>
      <c r="M24" s="29"/>
      <c r="N24" s="28" t="str">
        <f t="shared" si="22"/>
        <v>,{"CollectableType":"HomeCollector.Models.StampBase, HomeCollector, Version=1.0.0.0, Culture=neutral, PublicKeyToken=null"</v>
      </c>
      <c r="O24" s="16" t="str">
        <f t="shared" si="0"/>
        <v xml:space="preserve">,"DisplayName":"Letter" </v>
      </c>
      <c r="P24" s="16" t="str">
        <f t="shared" si="1"/>
        <v xml:space="preserve">,"Description":"" </v>
      </c>
      <c r="Q24" s="16" t="str">
        <f t="shared" si="8"/>
        <v xml:space="preserve">,"Country":"USA" </v>
      </c>
      <c r="R24" s="16" t="str">
        <f t="shared" si="9"/>
        <v xml:space="preserve">,"IsPostageStamp":true </v>
      </c>
      <c r="S24" s="16" t="str">
        <f t="shared" si="10"/>
        <v xml:space="preserve">,"ScottNumber":"E21" </v>
      </c>
      <c r="T24" s="16" t="str">
        <f t="shared" si="11"/>
        <v xml:space="preserve">,"AlternateId":"" </v>
      </c>
      <c r="U24" s="16" t="str">
        <f t="shared" si="2"/>
        <v>,"IssueYearStart":1957</v>
      </c>
      <c r="V24" s="16" t="str">
        <f t="shared" si="3"/>
        <v>,"IssueYearEnd":0</v>
      </c>
      <c r="W24" s="16" t="str">
        <f t="shared" si="12"/>
        <v xml:space="preserve">,"FirstDayOfIssue":" " </v>
      </c>
      <c r="X24" s="16" t="str">
        <f t="shared" si="4"/>
        <v xml:space="preserve">,"Perforation":"p11x10.5" </v>
      </c>
      <c r="Y24" s="16" t="str">
        <f>",""IsWatermarked"":" &amp; IF(ISNUMBER(FIND("mk",$G38)) =1,"true","false") &amp; " "</f>
        <v xml:space="preserve">,"IsWatermarked":false </v>
      </c>
      <c r="Z24" s="16" t="str">
        <f t="shared" si="13"/>
        <v xml:space="preserve">,"CatalogImageCode":"" </v>
      </c>
      <c r="AA24" s="16" t="str">
        <f t="shared" si="14"/>
        <v xml:space="preserve">,"Color":"lake" </v>
      </c>
      <c r="AB24" s="16" t="str">
        <f t="shared" si="15"/>
        <v xml:space="preserve">,"Denomination":"30" </v>
      </c>
      <c r="AD24" s="16" t="str">
        <f t="shared" si="16"/>
        <v>,"ItemInstances":[</v>
      </c>
      <c r="AE24" s="16" t="str">
        <f t="shared" si="17"/>
        <v>{"CollectableType":"HomeCollector.Models.StampBase, HomeCollector, Version=1.0.0.0, Culture=neutral, PublicKeyToken=null"</v>
      </c>
      <c r="AF24" s="16" t="str">
        <f t="shared" si="6"/>
        <v xml:space="preserve">,"ItemDetails":"" </v>
      </c>
      <c r="AG24" s="16" t="str">
        <f t="shared" si="18"/>
        <v xml:space="preserve">,"IsFavorite":false </v>
      </c>
      <c r="AH24" s="16" t="str">
        <f t="shared" si="19"/>
        <v xml:space="preserve">,"EstimatedValue":0 </v>
      </c>
      <c r="AI24" s="16" t="str">
        <f t="shared" si="20"/>
        <v xml:space="preserve">,"IsMintCondition":false </v>
      </c>
      <c r="AJ24" s="16" t="str">
        <f t="shared" si="21"/>
        <v xml:space="preserve">,"Condition":"UNDEFINED" </v>
      </c>
      <c r="AK24" s="16" t="str">
        <f xml:space="preserve"> IF($D24+$E24&gt;0,  CONCATENATE($AD24,$AE24,$AF24,$AG24,$AH24,$AI24,$AJ24)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4" s="16" t="str">
        <f t="shared" si="7"/>
        <v>,{"CollectableType":"HomeCollector.Models.StampBase, HomeCollector, Version=1.0.0.0, Culture=neutral, PublicKeyToken=null","DisplayName":"Letter" ,"Description":"" ,"Country":"USA" ,"IsPostageStamp":true ,"ScottNumber":"E21" ,"AlternateId":"" ,"IssueYearStart":1957,"IssueYearEnd":0,"FirstDayOfIssue":" " ,"Perforation":"p11x10.5" ,"IsWatermarked":false ,"CatalogImageCode":"" ,"Color":"lake" ,"Denomination":"30"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5" spans="1:38" x14ac:dyDescent="0.25">
      <c r="A25" s="44" t="s">
        <v>80</v>
      </c>
      <c r="B25" s="29">
        <v>45</v>
      </c>
      <c r="C25" s="19" t="s">
        <v>81</v>
      </c>
      <c r="D25" s="31"/>
      <c r="E25" s="32"/>
      <c r="F25" s="41" t="s">
        <v>49</v>
      </c>
      <c r="G25" s="38"/>
      <c r="H25" s="19" t="s">
        <v>439</v>
      </c>
      <c r="I25" s="19">
        <v>1969</v>
      </c>
      <c r="J25" s="19">
        <v>1969</v>
      </c>
      <c r="K25" s="21" t="s">
        <v>51</v>
      </c>
      <c r="L25" s="34"/>
      <c r="M25" s="29"/>
      <c r="N25" s="28" t="str">
        <f t="shared" si="22"/>
        <v>,{"CollectableType":"HomeCollector.Models.StampBase, HomeCollector, Version=1.0.0.0, Culture=neutral, PublicKeyToken=null"</v>
      </c>
      <c r="O25" s="16" t="str">
        <f t="shared" si="0"/>
        <v xml:space="preserve">,"DisplayName":"Arrows" </v>
      </c>
      <c r="P25" s="16" t="str">
        <f t="shared" si="1"/>
        <v xml:space="preserve">,"Description":"" </v>
      </c>
      <c r="Q25" s="16" t="str">
        <f t="shared" si="8"/>
        <v xml:space="preserve">,"Country":"USA" </v>
      </c>
      <c r="R25" s="16" t="str">
        <f t="shared" si="9"/>
        <v xml:space="preserve">,"IsPostageStamp":true </v>
      </c>
      <c r="S25" s="16" t="str">
        <f t="shared" si="10"/>
        <v xml:space="preserve">,"ScottNumber":"E22" </v>
      </c>
      <c r="T25" s="16" t="str">
        <f t="shared" si="11"/>
        <v xml:space="preserve">,"AlternateId":"" </v>
      </c>
      <c r="U25" s="16" t="str">
        <f t="shared" si="2"/>
        <v>,"IssueYearStart":1969</v>
      </c>
      <c r="V25" s="16" t="str">
        <f t="shared" si="3"/>
        <v>,"IssueYearEnd":0</v>
      </c>
      <c r="W25" s="16" t="str">
        <f t="shared" si="12"/>
        <v xml:space="preserve">,"FirstDayOfIssue":" " </v>
      </c>
      <c r="X25" s="16" t="str">
        <f t="shared" si="4"/>
        <v xml:space="preserve">,"Perforation":"p11x10.5" </v>
      </c>
      <c r="Y25" s="16" t="str">
        <f>",""IsWatermarked"":" &amp; IF(ISNUMBER(FIND("mk",$G39)) =1,"true","false") &amp; " "</f>
        <v xml:space="preserve">,"IsWatermarked":false </v>
      </c>
      <c r="Z25" s="16" t="str">
        <f t="shared" si="13"/>
        <v xml:space="preserve">,"CatalogImageCode":"" </v>
      </c>
      <c r="AA25" s="16" t="str">
        <f t="shared" si="14"/>
        <v xml:space="preserve">,"Color":"car&amp;vi-bl" </v>
      </c>
      <c r="AB25" s="16" t="str">
        <f t="shared" si="15"/>
        <v xml:space="preserve">,"Denomination":"45" </v>
      </c>
      <c r="AD25" s="16" t="str">
        <f t="shared" si="16"/>
        <v/>
      </c>
      <c r="AE25" s="16" t="str">
        <f t="shared" si="17"/>
        <v>{"CollectableType":"HomeCollector.Models.StampBase, HomeCollector, Version=1.0.0.0, Culture=neutral, PublicKeyToken=null"</v>
      </c>
      <c r="AF25" s="16" t="str">
        <f t="shared" si="6"/>
        <v xml:space="preserve">,"ItemDetails":"" </v>
      </c>
      <c r="AG25" s="16" t="str">
        <f t="shared" si="18"/>
        <v xml:space="preserve">,"IsFavorite":false </v>
      </c>
      <c r="AH25" s="16" t="str">
        <f t="shared" si="19"/>
        <v xml:space="preserve">,"EstimatedValue":0 </v>
      </c>
      <c r="AI25" s="16" t="str">
        <f t="shared" si="20"/>
        <v xml:space="preserve">,"IsMintCondition":false </v>
      </c>
      <c r="AJ25" s="16" t="str">
        <f t="shared" si="21"/>
        <v xml:space="preserve">,"Condition":"UNDEFINED" </v>
      </c>
      <c r="AK25" s="16" t="str">
        <f xml:space="preserve"> IF($D25+$E25&gt;0,  CONCATENATE($AD25,$AE25,$AF25,$AG25,$AH25,$AI25,$AJ25) &amp; "} ]}","}")</f>
        <v>}</v>
      </c>
      <c r="AL25" s="16" t="str">
        <f t="shared" si="7"/>
        <v>,{"CollectableType":"HomeCollector.Models.StampBase, HomeCollector, Version=1.0.0.0, Culture=neutral, PublicKeyToken=null","DisplayName":"Arrows" ,"Description":"" ,"Country":"USA" ,"IsPostageStamp":true ,"ScottNumber":"E22" ,"AlternateId":"" ,"IssueYearStart":1969,"IssueYearEnd":0,"FirstDayOfIssue":" " ,"Perforation":"p11x10.5" ,"IsWatermarked":false ,"CatalogImageCode":"" ,"Color":"car&amp;vi-bl" ,"Denomination":"45" }</v>
      </c>
    </row>
    <row r="26" spans="1:38" x14ac:dyDescent="0.25">
      <c r="A26" s="44" t="s">
        <v>82</v>
      </c>
      <c r="B26" s="29">
        <v>60</v>
      </c>
      <c r="C26" s="19" t="s">
        <v>83</v>
      </c>
      <c r="D26" s="31"/>
      <c r="E26" s="32">
        <v>2</v>
      </c>
      <c r="F26" s="41" t="s">
        <v>49</v>
      </c>
      <c r="G26" s="38"/>
      <c r="H26" s="19" t="s">
        <v>439</v>
      </c>
      <c r="I26" s="19">
        <v>1971</v>
      </c>
      <c r="J26" s="19">
        <v>1971</v>
      </c>
      <c r="K26" s="21" t="s">
        <v>51</v>
      </c>
      <c r="L26" s="34"/>
      <c r="M26" s="29"/>
      <c r="N26" s="28" t="str">
        <f t="shared" si="22"/>
        <v>,{"CollectableType":"HomeCollector.Models.StampBase, HomeCollector, Version=1.0.0.0, Culture=neutral, PublicKeyToken=null"</v>
      </c>
      <c r="O26" s="16" t="str">
        <f t="shared" si="0"/>
        <v xml:space="preserve">,"DisplayName":"Arrows" </v>
      </c>
      <c r="P26" s="16" t="str">
        <f t="shared" si="1"/>
        <v xml:space="preserve">,"Description":"" </v>
      </c>
      <c r="Q26" s="16" t="str">
        <f t="shared" si="8"/>
        <v xml:space="preserve">,"Country":"USA" </v>
      </c>
      <c r="R26" s="16" t="str">
        <f t="shared" si="9"/>
        <v xml:space="preserve">,"IsPostageStamp":true </v>
      </c>
      <c r="S26" s="16" t="str">
        <f t="shared" si="10"/>
        <v xml:space="preserve">,"ScottNumber":"E23" </v>
      </c>
      <c r="T26" s="16" t="str">
        <f t="shared" si="11"/>
        <v xml:space="preserve">,"AlternateId":"" </v>
      </c>
      <c r="U26" s="16" t="str">
        <f t="shared" si="2"/>
        <v>,"IssueYearStart":1971</v>
      </c>
      <c r="V26" s="16" t="str">
        <f t="shared" si="3"/>
        <v>,"IssueYearEnd":0</v>
      </c>
      <c r="W26" s="16" t="str">
        <f t="shared" si="12"/>
        <v xml:space="preserve">,"FirstDayOfIssue":" " </v>
      </c>
      <c r="X26" s="16" t="str">
        <f t="shared" si="4"/>
        <v xml:space="preserve">,"Perforation":"p11x10.5" </v>
      </c>
      <c r="Y26" s="16" t="str">
        <f>",""IsWatermarked"":" &amp; IF(ISNUMBER(FIND("mk",$G40)) =1,"true","false") &amp; " "</f>
        <v xml:space="preserve">,"IsWatermarked":false </v>
      </c>
      <c r="Z26" s="16" t="str">
        <f t="shared" si="13"/>
        <v xml:space="preserve">,"CatalogImageCode":"" </v>
      </c>
      <c r="AA26" s="16" t="str">
        <f t="shared" si="14"/>
        <v xml:space="preserve">,"Color":"vi-bl&amp;car" </v>
      </c>
      <c r="AB26" s="16" t="str">
        <f t="shared" si="15"/>
        <v xml:space="preserve">,"Denomination":"60" </v>
      </c>
      <c r="AD26" s="16" t="str">
        <f t="shared" si="16"/>
        <v>,"ItemInstances":[</v>
      </c>
      <c r="AE26" s="16" t="str">
        <f t="shared" si="17"/>
        <v>{"CollectableType":"HomeCollector.Models.StampBase, HomeCollector, Version=1.0.0.0, Culture=neutral, PublicKeyToken=null"</v>
      </c>
      <c r="AF26" s="16" t="str">
        <f t="shared" si="6"/>
        <v xml:space="preserve">,"ItemDetails":"" </v>
      </c>
      <c r="AG26" s="16" t="str">
        <f t="shared" si="18"/>
        <v xml:space="preserve">,"IsFavorite":false </v>
      </c>
      <c r="AH26" s="16" t="str">
        <f t="shared" si="19"/>
        <v xml:space="preserve">,"EstimatedValue":0 </v>
      </c>
      <c r="AI26" s="16" t="str">
        <f t="shared" si="20"/>
        <v xml:space="preserve">,"IsMintCondition":false </v>
      </c>
      <c r="AJ26" s="16" t="str">
        <f t="shared" si="21"/>
        <v xml:space="preserve">,"Condition":"UNDEFINED" </v>
      </c>
      <c r="AK26" s="16" t="str">
        <f xml:space="preserve"> IF($D26+$E26&gt;0,  CONCATENATE($AD26,$AE26,$AF26,$AG26,$AH26,$AI26,$AJ26)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6" s="16" t="str">
        <f t="shared" si="7"/>
        <v>,{"CollectableType":"HomeCollector.Models.StampBase, HomeCollector, Version=1.0.0.0, Culture=neutral, PublicKeyToken=null","DisplayName":"Arrows" ,"Description":"" ,"Country":"USA" ,"IsPostageStamp":true ,"ScottNumber":"E23" ,"AlternateId":"" ,"IssueYearStart":1971,"IssueYearEnd":0,"FirstDayOfIssue":" " ,"Perforation":"p11x10.5" ,"IsWatermarked":false ,"CatalogImageCode":"" ,"Color":"vi-bl&amp;car" ,"Denomination":"60"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7" spans="1:38" x14ac:dyDescent="0.25">
      <c r="A27" s="44" t="s">
        <v>84</v>
      </c>
      <c r="B27" s="29">
        <v>10</v>
      </c>
      <c r="C27" s="19" t="s">
        <v>61</v>
      </c>
      <c r="D27" s="31"/>
      <c r="E27" s="32">
        <v>1</v>
      </c>
      <c r="F27" s="41" t="s">
        <v>430</v>
      </c>
      <c r="G27" s="38"/>
      <c r="H27" s="19" t="s">
        <v>44</v>
      </c>
      <c r="I27" s="19">
        <v>1911</v>
      </c>
      <c r="J27" s="19">
        <v>1911</v>
      </c>
      <c r="K27" s="21" t="s">
        <v>51</v>
      </c>
      <c r="L27" s="34"/>
      <c r="M27" s="29"/>
      <c r="N27" s="28" t="str">
        <f t="shared" si="22"/>
        <v>,{"CollectableType":"HomeCollector.Models.StampBase, HomeCollector, Version=1.0.0.0, Culture=neutral, PublicKeyToken=null"</v>
      </c>
      <c r="O27" s="16" t="str">
        <f t="shared" si="0"/>
        <v xml:space="preserve">,"DisplayName":"Bald Eagle" </v>
      </c>
      <c r="P27" s="16" t="str">
        <f t="shared" si="1"/>
        <v xml:space="preserve">,"Description":"" </v>
      </c>
      <c r="Q27" s="16" t="str">
        <f t="shared" si="8"/>
        <v xml:space="preserve">,"Country":"USA" </v>
      </c>
      <c r="R27" s="16" t="str">
        <f t="shared" si="9"/>
        <v xml:space="preserve">,"IsPostageStamp":true </v>
      </c>
      <c r="S27" s="16" t="str">
        <f t="shared" si="10"/>
        <v xml:space="preserve">,"ScottNumber":"F1" </v>
      </c>
      <c r="T27" s="16" t="str">
        <f t="shared" si="11"/>
        <v xml:space="preserve">,"AlternateId":"" </v>
      </c>
      <c r="U27" s="16" t="str">
        <f t="shared" si="2"/>
        <v>,"IssueYearStart":1911</v>
      </c>
      <c r="V27" s="16" t="str">
        <f t="shared" si="3"/>
        <v>,"IssueYearEnd":0</v>
      </c>
      <c r="W27" s="16" t="str">
        <f t="shared" si="12"/>
        <v xml:space="preserve">,"FirstDayOfIssue":" " </v>
      </c>
      <c r="X27" s="16" t="str">
        <f t="shared" si="4"/>
        <v xml:space="preserve">,"Perforation":"p12" </v>
      </c>
      <c r="Y27" s="16" t="str">
        <f>",""IsWatermarked"":" &amp; IF(ISNUMBER(FIND("mk",$G42)) =1,"true","false") &amp; " "</f>
        <v xml:space="preserve">,"IsWatermarked":false </v>
      </c>
      <c r="Z27" s="16" t="str">
        <f t="shared" si="13"/>
        <v xml:space="preserve">,"CatalogImageCode":"" </v>
      </c>
      <c r="AA27" s="16" t="str">
        <f t="shared" si="14"/>
        <v xml:space="preserve">,"Color":"ultra" </v>
      </c>
      <c r="AB27" s="16" t="str">
        <f t="shared" si="15"/>
        <v xml:space="preserve">,"Denomination":"10" </v>
      </c>
      <c r="AD27" s="16" t="str">
        <f t="shared" si="16"/>
        <v>,"ItemInstances":[</v>
      </c>
      <c r="AE27" s="16" t="str">
        <f t="shared" si="17"/>
        <v>{"CollectableType":"HomeCollector.Models.StampBase, HomeCollector, Version=1.0.0.0, Culture=neutral, PublicKeyToken=null"</v>
      </c>
      <c r="AF27" s="16" t="str">
        <f t="shared" si="6"/>
        <v xml:space="preserve">,"ItemDetails":"" </v>
      </c>
      <c r="AG27" s="16" t="str">
        <f t="shared" si="18"/>
        <v xml:space="preserve">,"IsFavorite":false </v>
      </c>
      <c r="AH27" s="16" t="str">
        <f t="shared" si="19"/>
        <v xml:space="preserve">,"EstimatedValue":0 </v>
      </c>
      <c r="AI27" s="16" t="str">
        <f t="shared" si="20"/>
        <v xml:space="preserve">,"IsMintCondition":false </v>
      </c>
      <c r="AJ27" s="16" t="str">
        <f t="shared" si="21"/>
        <v xml:space="preserve">,"Condition":"UNDEFINED" </v>
      </c>
      <c r="AK27" s="16" t="str">
        <f xml:space="preserve"> IF($D27+$E27&gt;0,  CONCATENATE($AD27,$AE27,$AF27,$AG27,$AH27,$AI27,$AJ27)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7" s="16" t="str">
        <f t="shared" si="7"/>
        <v>,{"CollectableType":"HomeCollector.Models.StampBase, HomeCollector, Version=1.0.0.0, Culture=neutral, PublicKeyToken=null","DisplayName":"Bald Eagle" ,"Description":"" ,"Country":"USA" ,"IsPostageStamp":true ,"ScottNumber":"F1" ,"AlternateId":"" ,"IssueYearStart":1911,"IssueYearEnd":0,"FirstDayOfIssue":" " ,"Perforation":"p12" ,"IsWatermarked":false ,"CatalogImageCode":"" ,"Color":"ultra"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8" spans="1:38" x14ac:dyDescent="0.25">
      <c r="A28" s="44" t="s">
        <v>85</v>
      </c>
      <c r="B28" s="29">
        <v>15</v>
      </c>
      <c r="C28" s="30" t="s">
        <v>14</v>
      </c>
      <c r="D28" s="31"/>
      <c r="E28" s="32">
        <v>1</v>
      </c>
      <c r="F28" s="41" t="s">
        <v>48</v>
      </c>
      <c r="G28" s="38"/>
      <c r="H28" s="19" t="s">
        <v>440</v>
      </c>
      <c r="I28" s="19">
        <v>1955</v>
      </c>
      <c r="J28" s="19">
        <v>1955</v>
      </c>
      <c r="K28" s="21" t="s">
        <v>51</v>
      </c>
      <c r="L28" s="34"/>
      <c r="M28" s="29"/>
      <c r="N28" s="28" t="str">
        <f t="shared" si="22"/>
        <v>,{"CollectableType":"HomeCollector.Models.StampBase, HomeCollector, Version=1.0.0.0, Culture=neutral, PublicKeyToken=null"</v>
      </c>
      <c r="O28" s="16" t="str">
        <f t="shared" si="0"/>
        <v xml:space="preserve">,"DisplayName":"Letter Carrier" </v>
      </c>
      <c r="P28" s="16" t="str">
        <f t="shared" si="1"/>
        <v xml:space="preserve">,"Description":"" </v>
      </c>
      <c r="Q28" s="16" t="str">
        <f t="shared" si="8"/>
        <v xml:space="preserve">,"Country":"USA" </v>
      </c>
      <c r="R28" s="16" t="str">
        <f t="shared" si="9"/>
        <v xml:space="preserve">,"IsPostageStamp":true </v>
      </c>
      <c r="S28" s="16" t="str">
        <f t="shared" si="10"/>
        <v xml:space="preserve">,"ScottNumber":"FA1" </v>
      </c>
      <c r="T28" s="16" t="str">
        <f t="shared" si="11"/>
        <v xml:space="preserve">,"AlternateId":"" </v>
      </c>
      <c r="U28" s="16" t="str">
        <f t="shared" si="2"/>
        <v>,"IssueYearStart":1955</v>
      </c>
      <c r="V28" s="16" t="str">
        <f t="shared" si="3"/>
        <v>,"IssueYearEnd":0</v>
      </c>
      <c r="W28" s="16" t="str">
        <f t="shared" si="12"/>
        <v xml:space="preserve">,"FirstDayOfIssue":" " </v>
      </c>
      <c r="X28" s="16" t="str">
        <f t="shared" si="4"/>
        <v xml:space="preserve">,"Perforation":"p10.5x11" </v>
      </c>
      <c r="Y28" s="16" t="str">
        <f>",""IsWatermarked"":" &amp; IF(ISNUMBER(FIND("mk",$G44)) =1,"true","false") &amp; " "</f>
        <v xml:space="preserve">,"IsWatermarked":false </v>
      </c>
      <c r="Z28" s="16" t="str">
        <f t="shared" si="13"/>
        <v xml:space="preserve">,"CatalogImageCode":"" </v>
      </c>
      <c r="AA28" s="16" t="str">
        <f t="shared" si="14"/>
        <v xml:space="preserve">,"Color":"red" </v>
      </c>
      <c r="AB28" s="16" t="str">
        <f t="shared" si="15"/>
        <v xml:space="preserve">,"Denomination":"15" </v>
      </c>
      <c r="AD28" s="16" t="str">
        <f t="shared" si="16"/>
        <v>,"ItemInstances":[</v>
      </c>
      <c r="AE28" s="16" t="str">
        <f t="shared" si="17"/>
        <v>{"CollectableType":"HomeCollector.Models.StampBase, HomeCollector, Version=1.0.0.0, Culture=neutral, PublicKeyToken=null"</v>
      </c>
      <c r="AF28" s="16" t="str">
        <f t="shared" si="6"/>
        <v xml:space="preserve">,"ItemDetails":"" </v>
      </c>
      <c r="AG28" s="16" t="str">
        <f t="shared" si="18"/>
        <v xml:space="preserve">,"IsFavorite":false </v>
      </c>
      <c r="AH28" s="16" t="str">
        <f t="shared" si="19"/>
        <v xml:space="preserve">,"EstimatedValue":0 </v>
      </c>
      <c r="AI28" s="16" t="str">
        <f t="shared" si="20"/>
        <v xml:space="preserve">,"IsMintCondition":false </v>
      </c>
      <c r="AJ28" s="16" t="str">
        <f t="shared" si="21"/>
        <v xml:space="preserve">,"Condition":"UNDEFINED" </v>
      </c>
      <c r="AK28" s="16" t="str">
        <f xml:space="preserve"> IF($D28+$E28&gt;0,  CONCATENATE($AD28,$AE28,$AF28,$AG28,$AH28,$AI28,$AJ28)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8" s="16" t="str">
        <f t="shared" si="7"/>
        <v>,{"CollectableType":"HomeCollector.Models.StampBase, HomeCollector, Version=1.0.0.0, Culture=neutral, PublicKeyToken=null","DisplayName":"Letter Carrier" ,"Description":"" ,"Country":"USA" ,"IsPostageStamp":true ,"ScottNumber":"FA1" ,"AlternateId":"" ,"IssueYearStart":1955,"IssueYearEnd":0,"FirstDayOfIssue":" " ,"Perforation":"p10.5x11" ,"IsWatermarked":false ,"CatalogImageCode":"" ,"Color":"red"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9" spans="1:38" x14ac:dyDescent="0.25">
      <c r="A29" s="44" t="s">
        <v>86</v>
      </c>
      <c r="B29" s="29">
        <v>1</v>
      </c>
      <c r="C29" s="19" t="s">
        <v>87</v>
      </c>
      <c r="D29" s="28"/>
      <c r="E29" s="30"/>
      <c r="F29" s="41" t="s">
        <v>430</v>
      </c>
      <c r="G29" s="38"/>
      <c r="H29" s="19" t="s">
        <v>441</v>
      </c>
      <c r="I29" s="19">
        <v>1879</v>
      </c>
      <c r="J29" s="19">
        <v>1879</v>
      </c>
      <c r="K29" s="21" t="s">
        <v>51</v>
      </c>
      <c r="L29" s="34"/>
      <c r="M29" s="29"/>
      <c r="N29" s="28" t="str">
        <f t="shared" si="22"/>
        <v>,{"CollectableType":"HomeCollector.Models.StampBase, HomeCollector, Version=1.0.0.0, Culture=neutral, PublicKeyToken=null"</v>
      </c>
      <c r="O29" s="16" t="str">
        <f t="shared" si="0"/>
        <v xml:space="preserve">,"DisplayName":"Figure of Value" </v>
      </c>
      <c r="P29" s="16" t="str">
        <f t="shared" si="1"/>
        <v xml:space="preserve">,"Description":"" </v>
      </c>
      <c r="Q29" s="16" t="str">
        <f t="shared" si="8"/>
        <v xml:space="preserve">,"Country":"USA" </v>
      </c>
      <c r="R29" s="16" t="str">
        <f t="shared" si="9"/>
        <v xml:space="preserve">,"IsPostageStamp":true </v>
      </c>
      <c r="S29" s="16" t="str">
        <f t="shared" si="10"/>
        <v xml:space="preserve">,"ScottNumber":"J1" </v>
      </c>
      <c r="T29" s="16" t="str">
        <f t="shared" si="11"/>
        <v xml:space="preserve">,"AlternateId":"" </v>
      </c>
      <c r="U29" s="16" t="str">
        <f t="shared" si="2"/>
        <v>,"IssueYearStart":1879</v>
      </c>
      <c r="V29" s="16" t="str">
        <f t="shared" si="3"/>
        <v>,"IssueYearEnd":0</v>
      </c>
      <c r="W29" s="16" t="str">
        <f t="shared" si="12"/>
        <v xml:space="preserve">,"FirstDayOfIssue":" " </v>
      </c>
      <c r="X29" s="16" t="str">
        <f t="shared" si="4"/>
        <v xml:space="preserve">,"Perforation":"p12" </v>
      </c>
      <c r="Y29" s="16" t="str">
        <f t="shared" si="5"/>
        <v xml:space="preserve">,"IsWatermarked":false </v>
      </c>
      <c r="Z29" s="16" t="str">
        <f t="shared" si="13"/>
        <v xml:space="preserve">,"CatalogImageCode":"" </v>
      </c>
      <c r="AA29" s="16" t="str">
        <f t="shared" si="14"/>
        <v xml:space="preserve">,"Color":"brown" </v>
      </c>
      <c r="AB29" s="16" t="str">
        <f t="shared" si="15"/>
        <v xml:space="preserve">,"Denomination":"1" </v>
      </c>
      <c r="AD29" s="16" t="str">
        <f t="shared" si="16"/>
        <v/>
      </c>
      <c r="AE29" s="16" t="str">
        <f t="shared" si="17"/>
        <v>{"CollectableType":"HomeCollector.Models.StampBase, HomeCollector, Version=1.0.0.0, Culture=neutral, PublicKeyToken=null"</v>
      </c>
      <c r="AF29" s="16" t="str">
        <f t="shared" si="6"/>
        <v xml:space="preserve">,"ItemDetails":"" </v>
      </c>
      <c r="AG29" s="16" t="str">
        <f t="shared" si="18"/>
        <v xml:space="preserve">,"IsFavorite":false </v>
      </c>
      <c r="AH29" s="16" t="str">
        <f t="shared" si="19"/>
        <v xml:space="preserve">,"EstimatedValue":0 </v>
      </c>
      <c r="AI29" s="16" t="str">
        <f t="shared" si="20"/>
        <v xml:space="preserve">,"IsMintCondition":false </v>
      </c>
      <c r="AJ29" s="16" t="str">
        <f t="shared" si="21"/>
        <v xml:space="preserve">,"Condition":"UNDEFINED" </v>
      </c>
      <c r="AK29" s="16" t="str">
        <f xml:space="preserve"> IF($D29+$E29&gt;0,  CONCATENATE($AD29,$AE29,$AF29,$AG29,$AH29,$AI29,$AJ29) &amp; "} ]}","}")</f>
        <v>}</v>
      </c>
      <c r="AL29" s="16" t="str">
        <f t="shared" si="7"/>
        <v>,{"CollectableType":"HomeCollector.Models.StampBase, HomeCollector, Version=1.0.0.0, Culture=neutral, PublicKeyToken=null","DisplayName":"Figure of Value" ,"Description":"" ,"Country":"USA" ,"IsPostageStamp":true ,"ScottNumber":"J1" ,"AlternateId":"" ,"IssueYearStart":1879,"IssueYearEnd":0,"FirstDayOfIssue":" " ,"Perforation":"p12" ,"IsWatermarked":false ,"CatalogImageCode":"" ,"Color":"brown" ,"Denomination":"1" }</v>
      </c>
    </row>
    <row r="30" spans="1:38" x14ac:dyDescent="0.25">
      <c r="A30" s="44" t="s">
        <v>88</v>
      </c>
      <c r="B30" s="29">
        <v>2</v>
      </c>
      <c r="C30" s="19" t="s">
        <v>87</v>
      </c>
      <c r="D30" s="28"/>
      <c r="E30" s="30"/>
      <c r="F30" s="41" t="s">
        <v>430</v>
      </c>
      <c r="G30" s="38"/>
      <c r="H30" s="19" t="s">
        <v>441</v>
      </c>
      <c r="I30" s="29">
        <v>1879</v>
      </c>
      <c r="J30" s="29">
        <v>1879</v>
      </c>
      <c r="K30" s="33" t="s">
        <v>51</v>
      </c>
      <c r="L30" s="34"/>
      <c r="M30" s="29"/>
      <c r="N30" s="28" t="str">
        <f t="shared" si="22"/>
        <v>,{"CollectableType":"HomeCollector.Models.StampBase, HomeCollector, Version=1.0.0.0, Culture=neutral, PublicKeyToken=null"</v>
      </c>
      <c r="O30" s="16" t="str">
        <f t="shared" si="0"/>
        <v xml:space="preserve">,"DisplayName":"Figure of Value" </v>
      </c>
      <c r="P30" s="16" t="str">
        <f t="shared" si="1"/>
        <v xml:space="preserve">,"Description":"" </v>
      </c>
      <c r="Q30" s="16" t="str">
        <f t="shared" si="8"/>
        <v xml:space="preserve">,"Country":"USA" </v>
      </c>
      <c r="R30" s="16" t="str">
        <f t="shared" si="9"/>
        <v xml:space="preserve">,"IsPostageStamp":true </v>
      </c>
      <c r="S30" s="16" t="str">
        <f t="shared" si="10"/>
        <v xml:space="preserve">,"ScottNumber":"J2" </v>
      </c>
      <c r="T30" s="16" t="str">
        <f t="shared" si="11"/>
        <v xml:space="preserve">,"AlternateId":"" </v>
      </c>
      <c r="U30" s="16" t="str">
        <f t="shared" si="2"/>
        <v>,"IssueYearStart":1879</v>
      </c>
      <c r="V30" s="16" t="str">
        <f t="shared" si="3"/>
        <v>,"IssueYearEnd":0</v>
      </c>
      <c r="W30" s="16" t="str">
        <f t="shared" si="12"/>
        <v xml:space="preserve">,"FirstDayOfIssue":" " </v>
      </c>
      <c r="X30" s="16" t="str">
        <f t="shared" si="4"/>
        <v xml:space="preserve">,"Perforation":"p12" </v>
      </c>
      <c r="Y30" s="16" t="str">
        <f t="shared" si="5"/>
        <v xml:space="preserve">,"IsWatermarked":false </v>
      </c>
      <c r="Z30" s="16" t="str">
        <f t="shared" si="13"/>
        <v xml:space="preserve">,"CatalogImageCode":"" </v>
      </c>
      <c r="AA30" s="16" t="str">
        <f t="shared" si="14"/>
        <v xml:space="preserve">,"Color":"brown" </v>
      </c>
      <c r="AB30" s="16" t="str">
        <f t="shared" si="15"/>
        <v xml:space="preserve">,"Denomination":"2" </v>
      </c>
      <c r="AD30" s="16" t="str">
        <f t="shared" si="16"/>
        <v/>
      </c>
      <c r="AE30" s="16" t="str">
        <f t="shared" si="17"/>
        <v>{"CollectableType":"HomeCollector.Models.StampBase, HomeCollector, Version=1.0.0.0, Culture=neutral, PublicKeyToken=null"</v>
      </c>
      <c r="AF30" s="16" t="str">
        <f t="shared" si="6"/>
        <v xml:space="preserve">,"ItemDetails":"" </v>
      </c>
      <c r="AG30" s="16" t="str">
        <f t="shared" si="18"/>
        <v xml:space="preserve">,"IsFavorite":false </v>
      </c>
      <c r="AH30" s="16" t="str">
        <f t="shared" si="19"/>
        <v xml:space="preserve">,"EstimatedValue":0 </v>
      </c>
      <c r="AI30" s="16" t="str">
        <f t="shared" si="20"/>
        <v xml:space="preserve">,"IsMintCondition":false </v>
      </c>
      <c r="AJ30" s="16" t="str">
        <f t="shared" si="21"/>
        <v xml:space="preserve">,"Condition":"UNDEFINED" </v>
      </c>
      <c r="AK30" s="16" t="str">
        <f xml:space="preserve"> IF($D30+$E30&gt;0,  CONCATENATE($AD30,$AE30,$AF30,$AG30,$AH30,$AI30,$AJ30) &amp; "} ]}","}")</f>
        <v>}</v>
      </c>
      <c r="AL30" s="16" t="str">
        <f t="shared" si="7"/>
        <v>,{"CollectableType":"HomeCollector.Models.StampBase, HomeCollector, Version=1.0.0.0, Culture=neutral, PublicKeyToken=null","DisplayName":"Figure of Value" ,"Description":"" ,"Country":"USA" ,"IsPostageStamp":true ,"ScottNumber":"J2" ,"AlternateId":"" ,"IssueYearStart":1879,"IssueYearEnd":0,"FirstDayOfIssue":" " ,"Perforation":"p12" ,"IsWatermarked":false ,"CatalogImageCode":"" ,"Color":"brown" ,"Denomination":"2" }</v>
      </c>
    </row>
    <row r="31" spans="1:38" x14ac:dyDescent="0.25">
      <c r="A31" s="44" t="s">
        <v>89</v>
      </c>
      <c r="B31" s="29">
        <v>3</v>
      </c>
      <c r="C31" s="19" t="s">
        <v>87</v>
      </c>
      <c r="D31" s="31"/>
      <c r="E31" s="32"/>
      <c r="F31" s="41" t="s">
        <v>430</v>
      </c>
      <c r="G31" s="38"/>
      <c r="H31" s="19" t="s">
        <v>441</v>
      </c>
      <c r="I31" s="19">
        <v>1879</v>
      </c>
      <c r="J31" s="19">
        <v>1879</v>
      </c>
      <c r="K31" s="21" t="s">
        <v>51</v>
      </c>
      <c r="L31" s="34"/>
      <c r="M31" s="29"/>
      <c r="N31" s="28" t="str">
        <f t="shared" si="22"/>
        <v>,{"CollectableType":"HomeCollector.Models.StampBase, HomeCollector, Version=1.0.0.0, Culture=neutral, PublicKeyToken=null"</v>
      </c>
      <c r="O31" s="16" t="str">
        <f t="shared" si="0"/>
        <v xml:space="preserve">,"DisplayName":"Figure of Value" </v>
      </c>
      <c r="P31" s="16" t="str">
        <f t="shared" si="1"/>
        <v xml:space="preserve">,"Description":"" </v>
      </c>
      <c r="Q31" s="16" t="str">
        <f t="shared" si="8"/>
        <v xml:space="preserve">,"Country":"USA" </v>
      </c>
      <c r="R31" s="16" t="str">
        <f t="shared" si="9"/>
        <v xml:space="preserve">,"IsPostageStamp":true </v>
      </c>
      <c r="S31" s="16" t="str">
        <f t="shared" si="10"/>
        <v xml:space="preserve">,"ScottNumber":"J3" </v>
      </c>
      <c r="T31" s="16" t="str">
        <f t="shared" si="11"/>
        <v xml:space="preserve">,"AlternateId":"" </v>
      </c>
      <c r="U31" s="16" t="str">
        <f t="shared" si="2"/>
        <v>,"IssueYearStart":1879</v>
      </c>
      <c r="V31" s="16" t="str">
        <f t="shared" si="3"/>
        <v>,"IssueYearEnd":0</v>
      </c>
      <c r="W31" s="16" t="str">
        <f t="shared" si="12"/>
        <v xml:space="preserve">,"FirstDayOfIssue":" " </v>
      </c>
      <c r="X31" s="16" t="str">
        <f t="shared" si="4"/>
        <v xml:space="preserve">,"Perforation":"p12" </v>
      </c>
      <c r="Y31" s="16" t="str">
        <f t="shared" si="5"/>
        <v xml:space="preserve">,"IsWatermarked":false </v>
      </c>
      <c r="Z31" s="16" t="str">
        <f t="shared" si="13"/>
        <v xml:space="preserve">,"CatalogImageCode":"" </v>
      </c>
      <c r="AA31" s="16" t="str">
        <f t="shared" si="14"/>
        <v xml:space="preserve">,"Color":"brown" </v>
      </c>
      <c r="AB31" s="16" t="str">
        <f t="shared" si="15"/>
        <v xml:space="preserve">,"Denomination":"3" </v>
      </c>
      <c r="AD31" s="16" t="str">
        <f t="shared" si="16"/>
        <v/>
      </c>
      <c r="AE31" s="16" t="str">
        <f t="shared" si="17"/>
        <v>{"CollectableType":"HomeCollector.Models.StampBase, HomeCollector, Version=1.0.0.0, Culture=neutral, PublicKeyToken=null"</v>
      </c>
      <c r="AF31" s="16" t="str">
        <f t="shared" si="6"/>
        <v xml:space="preserve">,"ItemDetails":"" </v>
      </c>
      <c r="AG31" s="16" t="str">
        <f t="shared" si="18"/>
        <v xml:space="preserve">,"IsFavorite":false </v>
      </c>
      <c r="AH31" s="16" t="str">
        <f t="shared" si="19"/>
        <v xml:space="preserve">,"EstimatedValue":0 </v>
      </c>
      <c r="AI31" s="16" t="str">
        <f t="shared" si="20"/>
        <v xml:space="preserve">,"IsMintCondition":false </v>
      </c>
      <c r="AJ31" s="16" t="str">
        <f t="shared" si="21"/>
        <v xml:space="preserve">,"Condition":"UNDEFINED" </v>
      </c>
      <c r="AK31" s="16" t="str">
        <f xml:space="preserve"> IF($D31+$E31&gt;0,  CONCATENATE($AD31,$AE31,$AF31,$AG31,$AH31,$AI31,$AJ31) &amp; "} ]}","}")</f>
        <v>}</v>
      </c>
      <c r="AL31" s="16" t="str">
        <f t="shared" si="7"/>
        <v>,{"CollectableType":"HomeCollector.Models.StampBase, HomeCollector, Version=1.0.0.0, Culture=neutral, PublicKeyToken=null","DisplayName":"Figure of Value" ,"Description":"" ,"Country":"USA" ,"IsPostageStamp":true ,"ScottNumber":"J3" ,"AlternateId":"" ,"IssueYearStart":1879,"IssueYearEnd":0,"FirstDayOfIssue":" " ,"Perforation":"p12" ,"IsWatermarked":false ,"CatalogImageCode":"" ,"Color":"brown" ,"Denomination":"3" }</v>
      </c>
    </row>
    <row r="32" spans="1:38" x14ac:dyDescent="0.25">
      <c r="A32" s="44" t="s">
        <v>90</v>
      </c>
      <c r="B32" s="29">
        <v>5</v>
      </c>
      <c r="C32" s="19" t="s">
        <v>87</v>
      </c>
      <c r="D32" s="31"/>
      <c r="E32" s="32"/>
      <c r="F32" s="41" t="s">
        <v>430</v>
      </c>
      <c r="G32" s="38"/>
      <c r="H32" s="19" t="s">
        <v>441</v>
      </c>
      <c r="I32" s="19">
        <v>1879</v>
      </c>
      <c r="J32" s="19">
        <v>1879</v>
      </c>
      <c r="K32" s="21" t="s">
        <v>51</v>
      </c>
      <c r="L32" s="34"/>
      <c r="M32" s="29"/>
      <c r="N32" s="28" t="str">
        <f t="shared" si="22"/>
        <v>,{"CollectableType":"HomeCollector.Models.StampBase, HomeCollector, Version=1.0.0.0, Culture=neutral, PublicKeyToken=null"</v>
      </c>
      <c r="O32" s="16" t="str">
        <f t="shared" si="0"/>
        <v xml:space="preserve">,"DisplayName":"Figure of Value" </v>
      </c>
      <c r="P32" s="16" t="str">
        <f t="shared" si="1"/>
        <v xml:space="preserve">,"Description":"" </v>
      </c>
      <c r="Q32" s="16" t="str">
        <f t="shared" si="8"/>
        <v xml:space="preserve">,"Country":"USA" </v>
      </c>
      <c r="R32" s="16" t="str">
        <f t="shared" si="9"/>
        <v xml:space="preserve">,"IsPostageStamp":true </v>
      </c>
      <c r="S32" s="16" t="str">
        <f t="shared" si="10"/>
        <v xml:space="preserve">,"ScottNumber":"J4" </v>
      </c>
      <c r="T32" s="16" t="str">
        <f t="shared" si="11"/>
        <v xml:space="preserve">,"AlternateId":"" </v>
      </c>
      <c r="U32" s="16" t="str">
        <f t="shared" si="2"/>
        <v>,"IssueYearStart":1879</v>
      </c>
      <c r="V32" s="16" t="str">
        <f t="shared" si="3"/>
        <v>,"IssueYearEnd":0</v>
      </c>
      <c r="W32" s="16" t="str">
        <f t="shared" si="12"/>
        <v xml:space="preserve">,"FirstDayOfIssue":" " </v>
      </c>
      <c r="X32" s="16" t="str">
        <f t="shared" si="4"/>
        <v xml:space="preserve">,"Perforation":"p12" </v>
      </c>
      <c r="Y32" s="16" t="str">
        <f t="shared" si="5"/>
        <v xml:space="preserve">,"IsWatermarked":false </v>
      </c>
      <c r="Z32" s="16" t="str">
        <f t="shared" si="13"/>
        <v xml:space="preserve">,"CatalogImageCode":"" </v>
      </c>
      <c r="AA32" s="16" t="str">
        <f t="shared" si="14"/>
        <v xml:space="preserve">,"Color":"brown" </v>
      </c>
      <c r="AB32" s="16" t="str">
        <f t="shared" si="15"/>
        <v xml:space="preserve">,"Denomination":"5" </v>
      </c>
      <c r="AD32" s="16" t="str">
        <f t="shared" si="16"/>
        <v/>
      </c>
      <c r="AE32" s="16" t="str">
        <f t="shared" si="17"/>
        <v>{"CollectableType":"HomeCollector.Models.StampBase, HomeCollector, Version=1.0.0.0, Culture=neutral, PublicKeyToken=null"</v>
      </c>
      <c r="AF32" s="16" t="str">
        <f t="shared" si="6"/>
        <v xml:space="preserve">,"ItemDetails":"" </v>
      </c>
      <c r="AG32" s="16" t="str">
        <f t="shared" si="18"/>
        <v xml:space="preserve">,"IsFavorite":false </v>
      </c>
      <c r="AH32" s="16" t="str">
        <f t="shared" si="19"/>
        <v xml:space="preserve">,"EstimatedValue":0 </v>
      </c>
      <c r="AI32" s="16" t="str">
        <f t="shared" si="20"/>
        <v xml:space="preserve">,"IsMintCondition":false </v>
      </c>
      <c r="AJ32" s="16" t="str">
        <f t="shared" si="21"/>
        <v xml:space="preserve">,"Condition":"UNDEFINED" </v>
      </c>
      <c r="AK32" s="16" t="str">
        <f xml:space="preserve"> IF($D32+$E32&gt;0,  CONCATENATE($AD32,$AE32,$AF32,$AG32,$AH32,$AI32,$AJ32) &amp; "} ]}","}")</f>
        <v>}</v>
      </c>
      <c r="AL32" s="16" t="str">
        <f t="shared" si="7"/>
        <v>,{"CollectableType":"HomeCollector.Models.StampBase, HomeCollector, Version=1.0.0.0, Culture=neutral, PublicKeyToken=null","DisplayName":"Figure of Value" ,"Description":"" ,"Country":"USA" ,"IsPostageStamp":true ,"ScottNumber":"J4" ,"AlternateId":"" ,"IssueYearStart":1879,"IssueYearEnd":0,"FirstDayOfIssue":" " ,"Perforation":"p12" ,"IsWatermarked":false ,"CatalogImageCode":"" ,"Color":"brown" ,"Denomination":"5" }</v>
      </c>
    </row>
    <row r="33" spans="1:38" x14ac:dyDescent="0.25">
      <c r="A33" s="44" t="s">
        <v>91</v>
      </c>
      <c r="B33" s="29">
        <v>10</v>
      </c>
      <c r="C33" s="19" t="s">
        <v>87</v>
      </c>
      <c r="D33" s="31"/>
      <c r="E33" s="32">
        <v>1</v>
      </c>
      <c r="F33" s="41" t="s">
        <v>430</v>
      </c>
      <c r="G33" s="38"/>
      <c r="H33" s="19" t="s">
        <v>441</v>
      </c>
      <c r="I33" s="19">
        <v>1879</v>
      </c>
      <c r="J33" s="19">
        <v>1879</v>
      </c>
      <c r="K33" s="21" t="s">
        <v>51</v>
      </c>
      <c r="L33" s="34"/>
      <c r="M33" s="29"/>
      <c r="N33" s="28" t="str">
        <f t="shared" si="22"/>
        <v>,{"CollectableType":"HomeCollector.Models.StampBase, HomeCollector, Version=1.0.0.0, Culture=neutral, PublicKeyToken=null"</v>
      </c>
      <c r="O33" s="16" t="str">
        <f t="shared" ref="O33:O65" si="23">",""DisplayName"":""" &amp; $H33 &amp; """ "</f>
        <v xml:space="preserve">,"DisplayName":"Figure of Value" </v>
      </c>
      <c r="P33" s="16" t="str">
        <f t="shared" ref="P33:P65" si="24">",""Description"":""" &amp; IF(ISBLANK($G33),"",$G33) &amp; """ "</f>
        <v xml:space="preserve">,"Description":"" </v>
      </c>
      <c r="Q33" s="16" t="str">
        <f t="shared" si="8"/>
        <v xml:space="preserve">,"Country":"USA" </v>
      </c>
      <c r="R33" s="16" t="str">
        <f t="shared" si="9"/>
        <v xml:space="preserve">,"IsPostageStamp":true </v>
      </c>
      <c r="S33" s="16" t="str">
        <f t="shared" si="10"/>
        <v xml:space="preserve">,"ScottNumber":"J5" </v>
      </c>
      <c r="T33" s="16" t="str">
        <f t="shared" si="11"/>
        <v xml:space="preserve">,"AlternateId":"" </v>
      </c>
      <c r="U33" s="16" t="str">
        <f t="shared" ref="U33:U65" si="25">",""IssueYearStart"":" &amp; TEXT(IF(ISNUMBER($J33)=0,0,$J33),"0")</f>
        <v>,"IssueYearStart":1879</v>
      </c>
      <c r="V33" s="16" t="str">
        <f t="shared" ref="V33:V65" si="26">",""IssueYearEnd"":" &amp; TEXT(IF(ISNUMBER($K33)=0,0,$K33),"0")</f>
        <v>,"IssueYearEnd":0</v>
      </c>
      <c r="W33" s="16" t="str">
        <f t="shared" si="12"/>
        <v xml:space="preserve">,"FirstDayOfIssue":" " </v>
      </c>
      <c r="X33" s="16" t="str">
        <f t="shared" si="4"/>
        <v xml:space="preserve">,"Perforation":"p12" </v>
      </c>
      <c r="Y33" s="16" t="str">
        <f t="shared" ref="Y33:Y64" si="27">",""IsWatermarked"":" &amp; IF(ISNUMBER(FIND("mk",$G50)) =1,"true","false") &amp; " "</f>
        <v xml:space="preserve">,"IsWatermarked":false </v>
      </c>
      <c r="Z33" s="16" t="str">
        <f t="shared" si="13"/>
        <v xml:space="preserve">,"CatalogImageCode":"" </v>
      </c>
      <c r="AA33" s="16" t="str">
        <f t="shared" si="14"/>
        <v xml:space="preserve">,"Color":"brown" </v>
      </c>
      <c r="AB33" s="16" t="str">
        <f t="shared" si="15"/>
        <v xml:space="preserve">,"Denomination":"10" </v>
      </c>
      <c r="AD33" s="16" t="str">
        <f t="shared" si="16"/>
        <v>,"ItemInstances":[</v>
      </c>
      <c r="AE33" s="16" t="str">
        <f t="shared" si="17"/>
        <v>{"CollectableType":"HomeCollector.Models.StampBase, HomeCollector, Version=1.0.0.0, Culture=neutral, PublicKeyToken=null"</v>
      </c>
      <c r="AF33" s="16" t="str">
        <f t="shared" ref="AF33:AF65" si="28">",""ItemDetails"":""" &amp; IF(ISBLANK($G33)=1,"",$G33) &amp; """ "</f>
        <v xml:space="preserve">,"ItemDetails":"" </v>
      </c>
      <c r="AG33" s="16" t="str">
        <f t="shared" si="18"/>
        <v xml:space="preserve">,"IsFavorite":false </v>
      </c>
      <c r="AH33" s="16" t="str">
        <f t="shared" si="19"/>
        <v xml:space="preserve">,"EstimatedValue":0 </v>
      </c>
      <c r="AI33" s="16" t="str">
        <f t="shared" si="20"/>
        <v xml:space="preserve">,"IsMintCondition":false </v>
      </c>
      <c r="AJ33" s="16" t="str">
        <f t="shared" si="21"/>
        <v xml:space="preserve">,"Condition":"UNDEFINED" </v>
      </c>
      <c r="AK33" s="16" t="str">
        <f xml:space="preserve"> IF($D33+$E33&gt;0,  CONCATENATE($AD33,$AE33,$AF33,$AG33,$AH33,$AI33,$AJ33)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3" s="16" t="str">
        <f t="shared" ref="AL33:AL65" si="29">CONCATENATE( $N33, $O33, $P33,$Q33,$R33,$S33,$T33,$U33,$V33,$W33,$X33, $Y33,$Z33,$AA33, $AB33) &amp; $AK33</f>
        <v>,{"CollectableType":"HomeCollector.Models.StampBase, HomeCollector, Version=1.0.0.0, Culture=neutral, PublicKeyToken=null","DisplayName":"Figure of Value" ,"Description":"" ,"Country":"USA" ,"IsPostageStamp":true ,"ScottNumber":"J5" ,"AlternateId":"" ,"IssueYearStart":1879,"IssueYearEnd":0,"FirstDayOfIssue":" " ,"Perforation":"p12" ,"IsWatermarked":false ,"CatalogImageCode":"" ,"Color":"brown"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4" spans="1:38" x14ac:dyDescent="0.25">
      <c r="A34" s="44" t="s">
        <v>92</v>
      </c>
      <c r="B34" s="29">
        <v>30</v>
      </c>
      <c r="C34" s="19" t="s">
        <v>87</v>
      </c>
      <c r="D34" s="31"/>
      <c r="E34" s="32"/>
      <c r="F34" s="41" t="s">
        <v>430</v>
      </c>
      <c r="G34" s="38"/>
      <c r="H34" s="19" t="s">
        <v>441</v>
      </c>
      <c r="I34" s="19">
        <v>1879</v>
      </c>
      <c r="J34" s="19">
        <v>1879</v>
      </c>
      <c r="K34" s="21" t="s">
        <v>51</v>
      </c>
      <c r="L34" s="34"/>
      <c r="M34" s="29"/>
      <c r="N34" s="28" t="str">
        <f t="shared" si="22"/>
        <v>,{"CollectableType":"HomeCollector.Models.StampBase, HomeCollector, Version=1.0.0.0, Culture=neutral, PublicKeyToken=null"</v>
      </c>
      <c r="O34" s="16" t="str">
        <f t="shared" si="23"/>
        <v xml:space="preserve">,"DisplayName":"Figure of Value" </v>
      </c>
      <c r="P34" s="16" t="str">
        <f t="shared" si="24"/>
        <v xml:space="preserve">,"Description":"" </v>
      </c>
      <c r="Q34" s="16" t="str">
        <f t="shared" si="8"/>
        <v xml:space="preserve">,"Country":"USA" </v>
      </c>
      <c r="R34" s="16" t="str">
        <f t="shared" si="9"/>
        <v xml:space="preserve">,"IsPostageStamp":true </v>
      </c>
      <c r="S34" s="16" t="str">
        <f t="shared" si="10"/>
        <v xml:space="preserve">,"ScottNumber":"J6" </v>
      </c>
      <c r="T34" s="16" t="str">
        <f t="shared" si="11"/>
        <v xml:space="preserve">,"AlternateId":"" </v>
      </c>
      <c r="U34" s="16" t="str">
        <f t="shared" si="25"/>
        <v>,"IssueYearStart":1879</v>
      </c>
      <c r="V34" s="16" t="str">
        <f t="shared" si="26"/>
        <v>,"IssueYearEnd":0</v>
      </c>
      <c r="W34" s="16" t="str">
        <f t="shared" si="12"/>
        <v xml:space="preserve">,"FirstDayOfIssue":" " </v>
      </c>
      <c r="X34" s="16" t="str">
        <f t="shared" si="4"/>
        <v xml:space="preserve">,"Perforation":"p12" </v>
      </c>
      <c r="Y34" s="16" t="str">
        <f t="shared" si="27"/>
        <v xml:space="preserve">,"IsWatermarked":false </v>
      </c>
      <c r="Z34" s="16" t="str">
        <f t="shared" si="13"/>
        <v xml:space="preserve">,"CatalogImageCode":"" </v>
      </c>
      <c r="AA34" s="16" t="str">
        <f t="shared" si="14"/>
        <v xml:space="preserve">,"Color":"brown" </v>
      </c>
      <c r="AB34" s="16" t="str">
        <f t="shared" si="15"/>
        <v xml:space="preserve">,"Denomination":"30" </v>
      </c>
      <c r="AD34" s="16" t="str">
        <f t="shared" si="16"/>
        <v/>
      </c>
      <c r="AE34" s="16" t="str">
        <f t="shared" si="17"/>
        <v>{"CollectableType":"HomeCollector.Models.StampBase, HomeCollector, Version=1.0.0.0, Culture=neutral, PublicKeyToken=null"</v>
      </c>
      <c r="AF34" s="16" t="str">
        <f t="shared" si="28"/>
        <v xml:space="preserve">,"ItemDetails":"" </v>
      </c>
      <c r="AG34" s="16" t="str">
        <f t="shared" si="18"/>
        <v xml:space="preserve">,"IsFavorite":false </v>
      </c>
      <c r="AH34" s="16" t="str">
        <f t="shared" si="19"/>
        <v xml:space="preserve">,"EstimatedValue":0 </v>
      </c>
      <c r="AI34" s="16" t="str">
        <f t="shared" si="20"/>
        <v xml:space="preserve">,"IsMintCondition":false </v>
      </c>
      <c r="AJ34" s="16" t="str">
        <f t="shared" si="21"/>
        <v xml:space="preserve">,"Condition":"UNDEFINED" </v>
      </c>
      <c r="AK34" s="16" t="str">
        <f xml:space="preserve"> IF($D34+$E34&gt;0,  CONCATENATE($AD34,$AE34,$AF34,$AG34,$AH34,$AI34,$AJ34) &amp; "} ]}","}")</f>
        <v>}</v>
      </c>
      <c r="AL34" s="16" t="str">
        <f t="shared" si="29"/>
        <v>,{"CollectableType":"HomeCollector.Models.StampBase, HomeCollector, Version=1.0.0.0, Culture=neutral, PublicKeyToken=null","DisplayName":"Figure of Value" ,"Description":"" ,"Country":"USA" ,"IsPostageStamp":true ,"ScottNumber":"J6" ,"AlternateId":"" ,"IssueYearStart":1879,"IssueYearEnd":0,"FirstDayOfIssue":" " ,"Perforation":"p12" ,"IsWatermarked":false ,"CatalogImageCode":"" ,"Color":"brown" ,"Denomination":"30" }</v>
      </c>
    </row>
    <row r="35" spans="1:38" x14ac:dyDescent="0.25">
      <c r="A35" s="44" t="s">
        <v>93</v>
      </c>
      <c r="B35" s="29">
        <v>50</v>
      </c>
      <c r="C35" s="19" t="s">
        <v>87</v>
      </c>
      <c r="D35" s="31"/>
      <c r="E35" s="32"/>
      <c r="F35" s="41" t="s">
        <v>430</v>
      </c>
      <c r="G35" s="38"/>
      <c r="H35" s="19" t="s">
        <v>441</v>
      </c>
      <c r="I35" s="19">
        <v>1879</v>
      </c>
      <c r="J35" s="19">
        <v>1879</v>
      </c>
      <c r="K35" s="21" t="s">
        <v>51</v>
      </c>
      <c r="L35" s="34"/>
      <c r="M35" s="29"/>
      <c r="N35" s="28" t="str">
        <f t="shared" si="22"/>
        <v>,{"CollectableType":"HomeCollector.Models.StampBase, HomeCollector, Version=1.0.0.0, Culture=neutral, PublicKeyToken=null"</v>
      </c>
      <c r="O35" s="16" t="str">
        <f t="shared" si="23"/>
        <v xml:space="preserve">,"DisplayName":"Figure of Value" </v>
      </c>
      <c r="P35" s="16" t="str">
        <f t="shared" si="24"/>
        <v xml:space="preserve">,"Description":"" </v>
      </c>
      <c r="Q35" s="16" t="str">
        <f t="shared" si="8"/>
        <v xml:space="preserve">,"Country":"USA" </v>
      </c>
      <c r="R35" s="16" t="str">
        <f t="shared" si="9"/>
        <v xml:space="preserve">,"IsPostageStamp":true </v>
      </c>
      <c r="S35" s="16" t="str">
        <f t="shared" si="10"/>
        <v xml:space="preserve">,"ScottNumber":"J7" </v>
      </c>
      <c r="T35" s="16" t="str">
        <f t="shared" si="11"/>
        <v xml:space="preserve">,"AlternateId":"" </v>
      </c>
      <c r="U35" s="16" t="str">
        <f t="shared" si="25"/>
        <v>,"IssueYearStart":1879</v>
      </c>
      <c r="V35" s="16" t="str">
        <f t="shared" si="26"/>
        <v>,"IssueYearEnd":0</v>
      </c>
      <c r="W35" s="16" t="str">
        <f t="shared" si="12"/>
        <v xml:space="preserve">,"FirstDayOfIssue":" " </v>
      </c>
      <c r="X35" s="16" t="str">
        <f t="shared" si="4"/>
        <v xml:space="preserve">,"Perforation":"p12" </v>
      </c>
      <c r="Y35" s="16" t="str">
        <f t="shared" si="27"/>
        <v xml:space="preserve">,"IsWatermarked":false </v>
      </c>
      <c r="Z35" s="16" t="str">
        <f t="shared" si="13"/>
        <v xml:space="preserve">,"CatalogImageCode":"" </v>
      </c>
      <c r="AA35" s="16" t="str">
        <f t="shared" si="14"/>
        <v xml:space="preserve">,"Color":"brown" </v>
      </c>
      <c r="AB35" s="16" t="str">
        <f t="shared" si="15"/>
        <v xml:space="preserve">,"Denomination":"50" </v>
      </c>
      <c r="AD35" s="16" t="str">
        <f t="shared" si="16"/>
        <v/>
      </c>
      <c r="AE35" s="16" t="str">
        <f t="shared" si="17"/>
        <v>{"CollectableType":"HomeCollector.Models.StampBase, HomeCollector, Version=1.0.0.0, Culture=neutral, PublicKeyToken=null"</v>
      </c>
      <c r="AF35" s="16" t="str">
        <f t="shared" si="28"/>
        <v xml:space="preserve">,"ItemDetails":"" </v>
      </c>
      <c r="AG35" s="16" t="str">
        <f t="shared" si="18"/>
        <v xml:space="preserve">,"IsFavorite":false </v>
      </c>
      <c r="AH35" s="16" t="str">
        <f t="shared" si="19"/>
        <v xml:space="preserve">,"EstimatedValue":0 </v>
      </c>
      <c r="AI35" s="16" t="str">
        <f t="shared" si="20"/>
        <v xml:space="preserve">,"IsMintCondition":false </v>
      </c>
      <c r="AJ35" s="16" t="str">
        <f t="shared" si="21"/>
        <v xml:space="preserve">,"Condition":"UNDEFINED" </v>
      </c>
      <c r="AK35" s="16" t="str">
        <f xml:space="preserve"> IF($D35+$E35&gt;0,  CONCATENATE($AD35,$AE35,$AF35,$AG35,$AH35,$AI35,$AJ35) &amp; "} ]}","}")</f>
        <v>}</v>
      </c>
      <c r="AL35" s="16" t="str">
        <f t="shared" si="29"/>
        <v>,{"CollectableType":"HomeCollector.Models.StampBase, HomeCollector, Version=1.0.0.0, Culture=neutral, PublicKeyToken=null","DisplayName":"Figure of Value" ,"Description":"" ,"Country":"USA" ,"IsPostageStamp":true ,"ScottNumber":"J7" ,"AlternateId":"" ,"IssueYearStart":1879,"IssueYearEnd":0,"FirstDayOfIssue":" " ,"Perforation":"p12" ,"IsWatermarked":false ,"CatalogImageCode":"" ,"Color":"brown" ,"Denomination":"50" }</v>
      </c>
    </row>
    <row r="36" spans="1:38" x14ac:dyDescent="0.25">
      <c r="A36" s="44" t="s">
        <v>94</v>
      </c>
      <c r="B36" s="29">
        <v>1</v>
      </c>
      <c r="C36" s="19" t="s">
        <v>95</v>
      </c>
      <c r="D36" s="31"/>
      <c r="E36" s="32"/>
      <c r="F36" s="41" t="s">
        <v>430</v>
      </c>
      <c r="G36" s="38" t="s">
        <v>442</v>
      </c>
      <c r="H36" s="19" t="s">
        <v>441</v>
      </c>
      <c r="I36" s="19">
        <v>1879</v>
      </c>
      <c r="J36" s="19">
        <v>1879</v>
      </c>
      <c r="K36" s="21" t="s">
        <v>51</v>
      </c>
      <c r="L36" s="34"/>
      <c r="M36" s="29"/>
      <c r="N36" s="28" t="str">
        <f t="shared" si="22"/>
        <v>,{"CollectableType":"HomeCollector.Models.StampBase, HomeCollector, Version=1.0.0.0, Culture=neutral, PublicKeyToken=null"</v>
      </c>
      <c r="O36" s="16" t="str">
        <f t="shared" si="23"/>
        <v xml:space="preserve">,"DisplayName":"Figure of Value" </v>
      </c>
      <c r="P36" s="16" t="str">
        <f t="shared" si="24"/>
        <v xml:space="preserve">,"Description":"soft paper" </v>
      </c>
      <c r="Q36" s="16" t="str">
        <f t="shared" si="8"/>
        <v xml:space="preserve">,"Country":"USA" </v>
      </c>
      <c r="R36" s="16" t="str">
        <f t="shared" si="9"/>
        <v xml:space="preserve">,"IsPostageStamp":true </v>
      </c>
      <c r="S36" s="16" t="str">
        <f t="shared" si="10"/>
        <v xml:space="preserve">,"ScottNumber":"J8" </v>
      </c>
      <c r="T36" s="16" t="str">
        <f t="shared" si="11"/>
        <v xml:space="preserve">,"AlternateId":"" </v>
      </c>
      <c r="U36" s="16" t="str">
        <f t="shared" si="25"/>
        <v>,"IssueYearStart":1879</v>
      </c>
      <c r="V36" s="16" t="str">
        <f t="shared" si="26"/>
        <v>,"IssueYearEnd":0</v>
      </c>
      <c r="W36" s="16" t="str">
        <f t="shared" si="12"/>
        <v xml:space="preserve">,"FirstDayOfIssue":" " </v>
      </c>
      <c r="X36" s="16" t="str">
        <f t="shared" si="4"/>
        <v xml:space="preserve">,"Perforation":"p12" </v>
      </c>
      <c r="Y36" s="16" t="str">
        <f t="shared" si="27"/>
        <v xml:space="preserve">,"IsWatermarked":false </v>
      </c>
      <c r="Z36" s="16" t="str">
        <f t="shared" si="13"/>
        <v xml:space="preserve">,"CatalogImageCode":"" </v>
      </c>
      <c r="AA36" s="16" t="str">
        <f t="shared" si="14"/>
        <v xml:space="preserve">,"Color":"dp brown" </v>
      </c>
      <c r="AB36" s="16" t="str">
        <f t="shared" si="15"/>
        <v xml:space="preserve">,"Denomination":"1" </v>
      </c>
      <c r="AD36" s="16" t="str">
        <f t="shared" si="16"/>
        <v/>
      </c>
      <c r="AE36" s="16" t="str">
        <f t="shared" si="17"/>
        <v>{"CollectableType":"HomeCollector.Models.StampBase, HomeCollector, Version=1.0.0.0, Culture=neutral, PublicKeyToken=null"</v>
      </c>
      <c r="AF36" s="16" t="str">
        <f t="shared" si="28"/>
        <v xml:space="preserve">,"ItemDetails":"soft paper" </v>
      </c>
      <c r="AG36" s="16" t="str">
        <f t="shared" si="18"/>
        <v xml:space="preserve">,"IsFavorite":false </v>
      </c>
      <c r="AH36" s="16" t="str">
        <f t="shared" si="19"/>
        <v xml:space="preserve">,"EstimatedValue":0 </v>
      </c>
      <c r="AI36" s="16" t="str">
        <f t="shared" si="20"/>
        <v xml:space="preserve">,"IsMintCondition":false </v>
      </c>
      <c r="AJ36" s="16" t="str">
        <f t="shared" si="21"/>
        <v xml:space="preserve">,"Condition":"UNDEFINED" </v>
      </c>
      <c r="AK36" s="16" t="str">
        <f xml:space="preserve"> IF($D36+$E36&gt;0,  CONCATENATE($AD36,$AE36,$AF36,$AG36,$AH36,$AI36,$AJ36) &amp; "} ]}","}")</f>
        <v>}</v>
      </c>
      <c r="AL36" s="16" t="str">
        <f t="shared" si="29"/>
        <v>,{"CollectableType":"HomeCollector.Models.StampBase, HomeCollector, Version=1.0.0.0, Culture=neutral, PublicKeyToken=null","DisplayName":"Figure of Value" ,"Description":"soft paper" ,"Country":"USA" ,"IsPostageStamp":true ,"ScottNumber":"J8" ,"AlternateId":"" ,"IssueYearStart":1879,"IssueYearEnd":0,"FirstDayOfIssue":" " ,"Perforation":"p12" ,"IsWatermarked":false ,"CatalogImageCode":"" ,"Color":"dp brown" ,"Denomination":"1" }</v>
      </c>
    </row>
    <row r="37" spans="1:38" x14ac:dyDescent="0.25">
      <c r="A37" s="44" t="s">
        <v>96</v>
      </c>
      <c r="B37" s="29">
        <v>2</v>
      </c>
      <c r="C37" s="19" t="s">
        <v>95</v>
      </c>
      <c r="D37" s="31"/>
      <c r="E37" s="32"/>
      <c r="F37" s="41" t="s">
        <v>430</v>
      </c>
      <c r="G37" s="38" t="s">
        <v>442</v>
      </c>
      <c r="H37" s="19" t="s">
        <v>441</v>
      </c>
      <c r="I37" s="19">
        <v>1879</v>
      </c>
      <c r="J37" s="19">
        <v>1879</v>
      </c>
      <c r="K37" s="21" t="s">
        <v>51</v>
      </c>
      <c r="L37" s="34"/>
      <c r="M37" s="29"/>
      <c r="N37" s="28" t="str">
        <f t="shared" si="22"/>
        <v>,{"CollectableType":"HomeCollector.Models.StampBase, HomeCollector, Version=1.0.0.0, Culture=neutral, PublicKeyToken=null"</v>
      </c>
      <c r="O37" s="16" t="str">
        <f t="shared" si="23"/>
        <v xml:space="preserve">,"DisplayName":"Figure of Value" </v>
      </c>
      <c r="P37" s="16" t="str">
        <f t="shared" si="24"/>
        <v xml:space="preserve">,"Description":"soft paper" </v>
      </c>
      <c r="Q37" s="16" t="str">
        <f t="shared" si="8"/>
        <v xml:space="preserve">,"Country":"USA" </v>
      </c>
      <c r="R37" s="16" t="str">
        <f t="shared" si="9"/>
        <v xml:space="preserve">,"IsPostageStamp":true </v>
      </c>
      <c r="S37" s="16" t="str">
        <f t="shared" si="10"/>
        <v xml:space="preserve">,"ScottNumber":"J9" </v>
      </c>
      <c r="T37" s="16" t="str">
        <f t="shared" si="11"/>
        <v xml:space="preserve">,"AlternateId":"" </v>
      </c>
      <c r="U37" s="16" t="str">
        <f t="shared" si="25"/>
        <v>,"IssueYearStart":1879</v>
      </c>
      <c r="V37" s="16" t="str">
        <f t="shared" si="26"/>
        <v>,"IssueYearEnd":0</v>
      </c>
      <c r="W37" s="16" t="str">
        <f t="shared" si="12"/>
        <v xml:space="preserve">,"FirstDayOfIssue":" " </v>
      </c>
      <c r="X37" s="16" t="str">
        <f t="shared" si="4"/>
        <v xml:space="preserve">,"Perforation":"p12" </v>
      </c>
      <c r="Y37" s="16" t="str">
        <f t="shared" si="27"/>
        <v xml:space="preserve">,"IsWatermarked":false </v>
      </c>
      <c r="Z37" s="16" t="str">
        <f t="shared" si="13"/>
        <v xml:space="preserve">,"CatalogImageCode":"" </v>
      </c>
      <c r="AA37" s="16" t="str">
        <f t="shared" si="14"/>
        <v xml:space="preserve">,"Color":"dp brown" </v>
      </c>
      <c r="AB37" s="16" t="str">
        <f t="shared" si="15"/>
        <v xml:space="preserve">,"Denomination":"2" </v>
      </c>
      <c r="AD37" s="16" t="str">
        <f t="shared" si="16"/>
        <v/>
      </c>
      <c r="AE37" s="16" t="str">
        <f t="shared" si="17"/>
        <v>{"CollectableType":"HomeCollector.Models.StampBase, HomeCollector, Version=1.0.0.0, Culture=neutral, PublicKeyToken=null"</v>
      </c>
      <c r="AF37" s="16" t="str">
        <f t="shared" si="28"/>
        <v xml:space="preserve">,"ItemDetails":"soft paper" </v>
      </c>
      <c r="AG37" s="16" t="str">
        <f t="shared" si="18"/>
        <v xml:space="preserve">,"IsFavorite":false </v>
      </c>
      <c r="AH37" s="16" t="str">
        <f t="shared" si="19"/>
        <v xml:space="preserve">,"EstimatedValue":0 </v>
      </c>
      <c r="AI37" s="16" t="str">
        <f t="shared" si="20"/>
        <v xml:space="preserve">,"IsMintCondition":false </v>
      </c>
      <c r="AJ37" s="16" t="str">
        <f t="shared" si="21"/>
        <v xml:space="preserve">,"Condition":"UNDEFINED" </v>
      </c>
      <c r="AK37" s="16" t="str">
        <f xml:space="preserve"> IF($D37+$E37&gt;0,  CONCATENATE($AD37,$AE37,$AF37,$AG37,$AH37,$AI37,$AJ37) &amp; "} ]}","}")</f>
        <v>}</v>
      </c>
      <c r="AL37" s="16" t="str">
        <f t="shared" si="29"/>
        <v>,{"CollectableType":"HomeCollector.Models.StampBase, HomeCollector, Version=1.0.0.0, Culture=neutral, PublicKeyToken=null","DisplayName":"Figure of Value" ,"Description":"soft paper" ,"Country":"USA" ,"IsPostageStamp":true ,"ScottNumber":"J9" ,"AlternateId":"" ,"IssueYearStart":1879,"IssueYearEnd":0,"FirstDayOfIssue":" " ,"Perforation":"p12" ,"IsWatermarked":false ,"CatalogImageCode":"" ,"Color":"dp brown" ,"Denomination":"2" }</v>
      </c>
    </row>
    <row r="38" spans="1:38" x14ac:dyDescent="0.25">
      <c r="A38" s="44" t="s">
        <v>97</v>
      </c>
      <c r="B38" s="29">
        <v>3</v>
      </c>
      <c r="C38" s="19" t="s">
        <v>95</v>
      </c>
      <c r="D38" s="31"/>
      <c r="E38" s="32"/>
      <c r="F38" s="41" t="s">
        <v>430</v>
      </c>
      <c r="G38" s="38" t="s">
        <v>442</v>
      </c>
      <c r="H38" s="19" t="s">
        <v>441</v>
      </c>
      <c r="I38" s="19">
        <v>1879</v>
      </c>
      <c r="J38" s="19">
        <v>1879</v>
      </c>
      <c r="K38" s="21" t="s">
        <v>51</v>
      </c>
      <c r="L38" s="34"/>
      <c r="M38" s="29"/>
      <c r="N38" s="28" t="str">
        <f t="shared" si="22"/>
        <v>,{"CollectableType":"HomeCollector.Models.StampBase, HomeCollector, Version=1.0.0.0, Culture=neutral, PublicKeyToken=null"</v>
      </c>
      <c r="O38" s="16" t="str">
        <f t="shared" si="23"/>
        <v xml:space="preserve">,"DisplayName":"Figure of Value" </v>
      </c>
      <c r="P38" s="16" t="str">
        <f t="shared" si="24"/>
        <v xml:space="preserve">,"Description":"soft paper" </v>
      </c>
      <c r="Q38" s="16" t="str">
        <f t="shared" si="8"/>
        <v xml:space="preserve">,"Country":"USA" </v>
      </c>
      <c r="R38" s="16" t="str">
        <f t="shared" si="9"/>
        <v xml:space="preserve">,"IsPostageStamp":true </v>
      </c>
      <c r="S38" s="16" t="str">
        <f t="shared" si="10"/>
        <v xml:space="preserve">,"ScottNumber":"J10" </v>
      </c>
      <c r="T38" s="16" t="str">
        <f t="shared" si="11"/>
        <v xml:space="preserve">,"AlternateId":"" </v>
      </c>
      <c r="U38" s="16" t="str">
        <f t="shared" si="25"/>
        <v>,"IssueYearStart":1879</v>
      </c>
      <c r="V38" s="16" t="str">
        <f t="shared" si="26"/>
        <v>,"IssueYearEnd":0</v>
      </c>
      <c r="W38" s="16" t="str">
        <f t="shared" si="12"/>
        <v xml:space="preserve">,"FirstDayOfIssue":" " </v>
      </c>
      <c r="X38" s="16" t="str">
        <f t="shared" si="4"/>
        <v xml:space="preserve">,"Perforation":"p12" </v>
      </c>
      <c r="Y38" s="16" t="str">
        <f t="shared" si="27"/>
        <v xml:space="preserve">,"IsWatermarked":false </v>
      </c>
      <c r="Z38" s="16" t="str">
        <f t="shared" si="13"/>
        <v xml:space="preserve">,"CatalogImageCode":"" </v>
      </c>
      <c r="AA38" s="16" t="str">
        <f t="shared" si="14"/>
        <v xml:space="preserve">,"Color":"dp brown" </v>
      </c>
      <c r="AB38" s="16" t="str">
        <f t="shared" si="15"/>
        <v xml:space="preserve">,"Denomination":"3" </v>
      </c>
      <c r="AD38" s="16" t="str">
        <f t="shared" si="16"/>
        <v/>
      </c>
      <c r="AE38" s="16" t="str">
        <f t="shared" si="17"/>
        <v>{"CollectableType":"HomeCollector.Models.StampBase, HomeCollector, Version=1.0.0.0, Culture=neutral, PublicKeyToken=null"</v>
      </c>
      <c r="AF38" s="16" t="str">
        <f t="shared" si="28"/>
        <v xml:space="preserve">,"ItemDetails":"soft paper" </v>
      </c>
      <c r="AG38" s="16" t="str">
        <f t="shared" si="18"/>
        <v xml:space="preserve">,"IsFavorite":false </v>
      </c>
      <c r="AH38" s="16" t="str">
        <f t="shared" si="19"/>
        <v xml:space="preserve">,"EstimatedValue":0 </v>
      </c>
      <c r="AI38" s="16" t="str">
        <f t="shared" si="20"/>
        <v xml:space="preserve">,"IsMintCondition":false </v>
      </c>
      <c r="AJ38" s="16" t="str">
        <f t="shared" si="21"/>
        <v xml:space="preserve">,"Condition":"UNDEFINED" </v>
      </c>
      <c r="AK38" s="16" t="str">
        <f xml:space="preserve"> IF($D38+$E38&gt;0,  CONCATENATE($AD38,$AE38,$AF38,$AG38,$AH38,$AI38,$AJ38) &amp; "} ]}","}")</f>
        <v>}</v>
      </c>
      <c r="AL38" s="16" t="str">
        <f t="shared" si="29"/>
        <v>,{"CollectableType":"HomeCollector.Models.StampBase, HomeCollector, Version=1.0.0.0, Culture=neutral, PublicKeyToken=null","DisplayName":"Figure of Value" ,"Description":"soft paper" ,"Country":"USA" ,"IsPostageStamp":true ,"ScottNumber":"J10" ,"AlternateId":"" ,"IssueYearStart":1879,"IssueYearEnd":0,"FirstDayOfIssue":" " ,"Perforation":"p12" ,"IsWatermarked":false ,"CatalogImageCode":"" ,"Color":"dp brown" ,"Denomination":"3" }</v>
      </c>
    </row>
    <row r="39" spans="1:38" x14ac:dyDescent="0.25">
      <c r="A39" s="44" t="s">
        <v>98</v>
      </c>
      <c r="B39" s="29">
        <v>5</v>
      </c>
      <c r="C39" s="19" t="s">
        <v>95</v>
      </c>
      <c r="D39" s="31"/>
      <c r="E39" s="32"/>
      <c r="F39" s="41" t="s">
        <v>430</v>
      </c>
      <c r="G39" s="38" t="s">
        <v>442</v>
      </c>
      <c r="H39" s="19" t="s">
        <v>441</v>
      </c>
      <c r="I39" s="19">
        <v>1879</v>
      </c>
      <c r="J39" s="19">
        <v>1879</v>
      </c>
      <c r="K39" s="21" t="s">
        <v>51</v>
      </c>
      <c r="L39" s="34"/>
      <c r="M39" s="29"/>
      <c r="N39" s="28" t="str">
        <f t="shared" si="22"/>
        <v>,{"CollectableType":"HomeCollector.Models.StampBase, HomeCollector, Version=1.0.0.0, Culture=neutral, PublicKeyToken=null"</v>
      </c>
      <c r="O39" s="16" t="str">
        <f t="shared" si="23"/>
        <v xml:space="preserve">,"DisplayName":"Figure of Value" </v>
      </c>
      <c r="P39" s="16" t="str">
        <f t="shared" si="24"/>
        <v xml:space="preserve">,"Description":"soft paper" </v>
      </c>
      <c r="Q39" s="16" t="str">
        <f t="shared" si="8"/>
        <v xml:space="preserve">,"Country":"USA" </v>
      </c>
      <c r="R39" s="16" t="str">
        <f t="shared" si="9"/>
        <v xml:space="preserve">,"IsPostageStamp":true </v>
      </c>
      <c r="S39" s="16" t="str">
        <f t="shared" si="10"/>
        <v xml:space="preserve">,"ScottNumber":"J11" </v>
      </c>
      <c r="T39" s="16" t="str">
        <f t="shared" si="11"/>
        <v xml:space="preserve">,"AlternateId":"" </v>
      </c>
      <c r="U39" s="16" t="str">
        <f t="shared" si="25"/>
        <v>,"IssueYearStart":1879</v>
      </c>
      <c r="V39" s="16" t="str">
        <f t="shared" si="26"/>
        <v>,"IssueYearEnd":0</v>
      </c>
      <c r="W39" s="16" t="str">
        <f t="shared" si="12"/>
        <v xml:space="preserve">,"FirstDayOfIssue":" " </v>
      </c>
      <c r="X39" s="16" t="str">
        <f t="shared" si="4"/>
        <v xml:space="preserve">,"Perforation":"p12" </v>
      </c>
      <c r="Y39" s="16" t="str">
        <f t="shared" si="27"/>
        <v xml:space="preserve">,"IsWatermarked":false </v>
      </c>
      <c r="Z39" s="16" t="str">
        <f t="shared" si="13"/>
        <v xml:space="preserve">,"CatalogImageCode":"" </v>
      </c>
      <c r="AA39" s="16" t="str">
        <f t="shared" si="14"/>
        <v xml:space="preserve">,"Color":"dp brown" </v>
      </c>
      <c r="AB39" s="16" t="str">
        <f t="shared" si="15"/>
        <v xml:space="preserve">,"Denomination":"5" </v>
      </c>
      <c r="AD39" s="16" t="str">
        <f t="shared" si="16"/>
        <v/>
      </c>
      <c r="AE39" s="16" t="str">
        <f t="shared" si="17"/>
        <v>{"CollectableType":"HomeCollector.Models.StampBase, HomeCollector, Version=1.0.0.0, Culture=neutral, PublicKeyToken=null"</v>
      </c>
      <c r="AF39" s="16" t="str">
        <f t="shared" si="28"/>
        <v xml:space="preserve">,"ItemDetails":"soft paper" </v>
      </c>
      <c r="AG39" s="16" t="str">
        <f t="shared" si="18"/>
        <v xml:space="preserve">,"IsFavorite":false </v>
      </c>
      <c r="AH39" s="16" t="str">
        <f t="shared" si="19"/>
        <v xml:space="preserve">,"EstimatedValue":0 </v>
      </c>
      <c r="AI39" s="16" t="str">
        <f t="shared" si="20"/>
        <v xml:space="preserve">,"IsMintCondition":false </v>
      </c>
      <c r="AJ39" s="16" t="str">
        <f t="shared" si="21"/>
        <v xml:space="preserve">,"Condition":"UNDEFINED" </v>
      </c>
      <c r="AK39" s="16" t="str">
        <f xml:space="preserve"> IF($D39+$E39&gt;0,  CONCATENATE($AD39,$AE39,$AF39,$AG39,$AH39,$AI39,$AJ39) &amp; "} ]}","}")</f>
        <v>}</v>
      </c>
      <c r="AL39" s="16" t="str">
        <f t="shared" si="29"/>
        <v>,{"CollectableType":"HomeCollector.Models.StampBase, HomeCollector, Version=1.0.0.0, Culture=neutral, PublicKeyToken=null","DisplayName":"Figure of Value" ,"Description":"soft paper" ,"Country":"USA" ,"IsPostageStamp":true ,"ScottNumber":"J11" ,"AlternateId":"" ,"IssueYearStart":1879,"IssueYearEnd":0,"FirstDayOfIssue":" " ,"Perforation":"p12" ,"IsWatermarked":false ,"CatalogImageCode":"" ,"Color":"dp brown" ,"Denomination":"5" }</v>
      </c>
    </row>
    <row r="40" spans="1:38" x14ac:dyDescent="0.25">
      <c r="A40" s="44" t="s">
        <v>99</v>
      </c>
      <c r="B40" s="29">
        <v>10</v>
      </c>
      <c r="C40" s="19" t="s">
        <v>95</v>
      </c>
      <c r="D40" s="31"/>
      <c r="E40" s="32"/>
      <c r="F40" s="41" t="s">
        <v>430</v>
      </c>
      <c r="G40" s="38" t="s">
        <v>442</v>
      </c>
      <c r="H40" s="19" t="s">
        <v>441</v>
      </c>
      <c r="I40" s="19">
        <v>1879</v>
      </c>
      <c r="J40" s="19">
        <v>1879</v>
      </c>
      <c r="K40" s="21" t="s">
        <v>51</v>
      </c>
      <c r="L40" s="34"/>
      <c r="M40" s="29"/>
      <c r="N40" s="28" t="str">
        <f t="shared" si="22"/>
        <v>,{"CollectableType":"HomeCollector.Models.StampBase, HomeCollector, Version=1.0.0.0, Culture=neutral, PublicKeyToken=null"</v>
      </c>
      <c r="O40" s="16" t="str">
        <f t="shared" si="23"/>
        <v xml:space="preserve">,"DisplayName":"Figure of Value" </v>
      </c>
      <c r="P40" s="16" t="str">
        <f t="shared" si="24"/>
        <v xml:space="preserve">,"Description":"soft paper" </v>
      </c>
      <c r="Q40" s="16" t="str">
        <f t="shared" si="8"/>
        <v xml:space="preserve">,"Country":"USA" </v>
      </c>
      <c r="R40" s="16" t="str">
        <f t="shared" si="9"/>
        <v xml:space="preserve">,"IsPostageStamp":true </v>
      </c>
      <c r="S40" s="16" t="str">
        <f t="shared" si="10"/>
        <v xml:space="preserve">,"ScottNumber":"J12" </v>
      </c>
      <c r="T40" s="16" t="str">
        <f t="shared" si="11"/>
        <v xml:space="preserve">,"AlternateId":"" </v>
      </c>
      <c r="U40" s="16" t="str">
        <f t="shared" si="25"/>
        <v>,"IssueYearStart":1879</v>
      </c>
      <c r="V40" s="16" t="str">
        <f t="shared" si="26"/>
        <v>,"IssueYearEnd":0</v>
      </c>
      <c r="W40" s="16" t="str">
        <f t="shared" si="12"/>
        <v xml:space="preserve">,"FirstDayOfIssue":" " </v>
      </c>
      <c r="X40" s="16" t="str">
        <f t="shared" si="4"/>
        <v xml:space="preserve">,"Perforation":"p12" </v>
      </c>
      <c r="Y40" s="16" t="str">
        <f t="shared" si="27"/>
        <v xml:space="preserve">,"IsWatermarked":false </v>
      </c>
      <c r="Z40" s="16" t="str">
        <f t="shared" si="13"/>
        <v xml:space="preserve">,"CatalogImageCode":"" </v>
      </c>
      <c r="AA40" s="16" t="str">
        <f t="shared" si="14"/>
        <v xml:space="preserve">,"Color":"dp brown" </v>
      </c>
      <c r="AB40" s="16" t="str">
        <f t="shared" si="15"/>
        <v xml:space="preserve">,"Denomination":"10" </v>
      </c>
      <c r="AD40" s="16" t="str">
        <f t="shared" si="16"/>
        <v/>
      </c>
      <c r="AE40" s="16" t="str">
        <f t="shared" si="17"/>
        <v>{"CollectableType":"HomeCollector.Models.StampBase, HomeCollector, Version=1.0.0.0, Culture=neutral, PublicKeyToken=null"</v>
      </c>
      <c r="AF40" s="16" t="str">
        <f t="shared" si="28"/>
        <v xml:space="preserve">,"ItemDetails":"soft paper" </v>
      </c>
      <c r="AG40" s="16" t="str">
        <f t="shared" si="18"/>
        <v xml:space="preserve">,"IsFavorite":false </v>
      </c>
      <c r="AH40" s="16" t="str">
        <f t="shared" si="19"/>
        <v xml:space="preserve">,"EstimatedValue":0 </v>
      </c>
      <c r="AI40" s="16" t="str">
        <f t="shared" si="20"/>
        <v xml:space="preserve">,"IsMintCondition":false </v>
      </c>
      <c r="AJ40" s="16" t="str">
        <f t="shared" si="21"/>
        <v xml:space="preserve">,"Condition":"UNDEFINED" </v>
      </c>
      <c r="AK40" s="16" t="str">
        <f xml:space="preserve"> IF($D40+$E40&gt;0,  CONCATENATE($AD40,$AE40,$AF40,$AG40,$AH40,$AI40,$AJ40) &amp; "} ]}","}")</f>
        <v>}</v>
      </c>
      <c r="AL40" s="16" t="str">
        <f t="shared" si="29"/>
        <v>,{"CollectableType":"HomeCollector.Models.StampBase, HomeCollector, Version=1.0.0.0, Culture=neutral, PublicKeyToken=null","DisplayName":"Figure of Value" ,"Description":"soft paper" ,"Country":"USA" ,"IsPostageStamp":true ,"ScottNumber":"J12" ,"AlternateId":"" ,"IssueYearStart":1879,"IssueYearEnd":0,"FirstDayOfIssue":" " ,"Perforation":"p12" ,"IsWatermarked":false ,"CatalogImageCode":"" ,"Color":"dp brown" ,"Denomination":"10" }</v>
      </c>
    </row>
    <row r="41" spans="1:38" x14ac:dyDescent="0.25">
      <c r="A41" s="44" t="s">
        <v>100</v>
      </c>
      <c r="B41" s="29">
        <v>30</v>
      </c>
      <c r="C41" s="19" t="s">
        <v>95</v>
      </c>
      <c r="D41" s="31"/>
      <c r="E41" s="32"/>
      <c r="F41" s="41" t="s">
        <v>430</v>
      </c>
      <c r="G41" s="38" t="s">
        <v>442</v>
      </c>
      <c r="H41" s="19" t="s">
        <v>441</v>
      </c>
      <c r="I41" s="19">
        <v>1879</v>
      </c>
      <c r="J41" s="19">
        <v>1879</v>
      </c>
      <c r="K41" s="21" t="s">
        <v>51</v>
      </c>
      <c r="L41" s="34"/>
      <c r="M41" s="29"/>
      <c r="N41" s="28" t="str">
        <f t="shared" si="22"/>
        <v>,{"CollectableType":"HomeCollector.Models.StampBase, HomeCollector, Version=1.0.0.0, Culture=neutral, PublicKeyToken=null"</v>
      </c>
      <c r="O41" s="16" t="str">
        <f t="shared" si="23"/>
        <v xml:space="preserve">,"DisplayName":"Figure of Value" </v>
      </c>
      <c r="P41" s="16" t="str">
        <f t="shared" si="24"/>
        <v xml:space="preserve">,"Description":"soft paper" </v>
      </c>
      <c r="Q41" s="16" t="str">
        <f t="shared" si="8"/>
        <v xml:space="preserve">,"Country":"USA" </v>
      </c>
      <c r="R41" s="16" t="str">
        <f t="shared" si="9"/>
        <v xml:space="preserve">,"IsPostageStamp":true </v>
      </c>
      <c r="S41" s="16" t="str">
        <f t="shared" si="10"/>
        <v xml:space="preserve">,"ScottNumber":"J13" </v>
      </c>
      <c r="T41" s="16" t="str">
        <f t="shared" si="11"/>
        <v xml:space="preserve">,"AlternateId":"" </v>
      </c>
      <c r="U41" s="16" t="str">
        <f t="shared" si="25"/>
        <v>,"IssueYearStart":1879</v>
      </c>
      <c r="V41" s="16" t="str">
        <f t="shared" si="26"/>
        <v>,"IssueYearEnd":0</v>
      </c>
      <c r="W41" s="16" t="str">
        <f t="shared" si="12"/>
        <v xml:space="preserve">,"FirstDayOfIssue":" " </v>
      </c>
      <c r="X41" s="16" t="str">
        <f t="shared" si="4"/>
        <v xml:space="preserve">,"Perforation":"p12" </v>
      </c>
      <c r="Y41" s="16" t="str">
        <f t="shared" si="27"/>
        <v xml:space="preserve">,"IsWatermarked":false </v>
      </c>
      <c r="Z41" s="16" t="str">
        <f t="shared" si="13"/>
        <v xml:space="preserve">,"CatalogImageCode":"" </v>
      </c>
      <c r="AA41" s="16" t="str">
        <f t="shared" si="14"/>
        <v xml:space="preserve">,"Color":"dp brown" </v>
      </c>
      <c r="AB41" s="16" t="str">
        <f t="shared" si="15"/>
        <v xml:space="preserve">,"Denomination":"30" </v>
      </c>
      <c r="AD41" s="16" t="str">
        <f t="shared" si="16"/>
        <v/>
      </c>
      <c r="AE41" s="16" t="str">
        <f t="shared" si="17"/>
        <v>{"CollectableType":"HomeCollector.Models.StampBase, HomeCollector, Version=1.0.0.0, Culture=neutral, PublicKeyToken=null"</v>
      </c>
      <c r="AF41" s="16" t="str">
        <f t="shared" si="28"/>
        <v xml:space="preserve">,"ItemDetails":"soft paper" </v>
      </c>
      <c r="AG41" s="16" t="str">
        <f t="shared" si="18"/>
        <v xml:space="preserve">,"IsFavorite":false </v>
      </c>
      <c r="AH41" s="16" t="str">
        <f t="shared" si="19"/>
        <v xml:space="preserve">,"EstimatedValue":0 </v>
      </c>
      <c r="AI41" s="16" t="str">
        <f t="shared" si="20"/>
        <v xml:space="preserve">,"IsMintCondition":false </v>
      </c>
      <c r="AJ41" s="16" t="str">
        <f t="shared" si="21"/>
        <v xml:space="preserve">,"Condition":"UNDEFINED" </v>
      </c>
      <c r="AK41" s="16" t="str">
        <f xml:space="preserve"> IF($D41+$E41&gt;0,  CONCATENATE($AD41,$AE41,$AF41,$AG41,$AH41,$AI41,$AJ41) &amp; "} ]}","}")</f>
        <v>}</v>
      </c>
      <c r="AL41" s="16" t="str">
        <f t="shared" si="29"/>
        <v>,{"CollectableType":"HomeCollector.Models.StampBase, HomeCollector, Version=1.0.0.0, Culture=neutral, PublicKeyToken=null","DisplayName":"Figure of Value" ,"Description":"soft paper" ,"Country":"USA" ,"IsPostageStamp":true ,"ScottNumber":"J13" ,"AlternateId":"" ,"IssueYearStart":1879,"IssueYearEnd":0,"FirstDayOfIssue":" " ,"Perforation":"p12" ,"IsWatermarked":false ,"CatalogImageCode":"" ,"Color":"dp brown" ,"Denomination":"30" }</v>
      </c>
    </row>
    <row r="42" spans="1:38" x14ac:dyDescent="0.25">
      <c r="A42" s="44" t="s">
        <v>101</v>
      </c>
      <c r="B42" s="29">
        <v>50</v>
      </c>
      <c r="C42" s="19" t="s">
        <v>95</v>
      </c>
      <c r="D42" s="31"/>
      <c r="E42" s="32"/>
      <c r="F42" s="41" t="s">
        <v>430</v>
      </c>
      <c r="G42" s="30" t="s">
        <v>442</v>
      </c>
      <c r="H42" s="19" t="s">
        <v>441</v>
      </c>
      <c r="I42" s="19">
        <v>1879</v>
      </c>
      <c r="J42" s="19">
        <v>1879</v>
      </c>
      <c r="K42" s="21" t="s">
        <v>51</v>
      </c>
      <c r="L42" s="34"/>
      <c r="M42" s="29"/>
      <c r="N42" s="28" t="str">
        <f t="shared" si="22"/>
        <v>,{"CollectableType":"HomeCollector.Models.StampBase, HomeCollector, Version=1.0.0.0, Culture=neutral, PublicKeyToken=null"</v>
      </c>
      <c r="O42" s="16" t="str">
        <f t="shared" si="23"/>
        <v xml:space="preserve">,"DisplayName":"Figure of Value" </v>
      </c>
      <c r="P42" s="16" t="str">
        <f t="shared" si="24"/>
        <v xml:space="preserve">,"Description":"soft paper" </v>
      </c>
      <c r="Q42" s="16" t="str">
        <f t="shared" si="8"/>
        <v xml:space="preserve">,"Country":"USA" </v>
      </c>
      <c r="R42" s="16" t="str">
        <f t="shared" si="9"/>
        <v xml:space="preserve">,"IsPostageStamp":true </v>
      </c>
      <c r="S42" s="16" t="str">
        <f t="shared" si="10"/>
        <v xml:space="preserve">,"ScottNumber":"J14" </v>
      </c>
      <c r="T42" s="16" t="str">
        <f t="shared" si="11"/>
        <v xml:space="preserve">,"AlternateId":"" </v>
      </c>
      <c r="U42" s="16" t="str">
        <f t="shared" si="25"/>
        <v>,"IssueYearStart":1879</v>
      </c>
      <c r="V42" s="16" t="str">
        <f t="shared" si="26"/>
        <v>,"IssueYearEnd":0</v>
      </c>
      <c r="W42" s="16" t="str">
        <f t="shared" si="12"/>
        <v xml:space="preserve">,"FirstDayOfIssue":" " </v>
      </c>
      <c r="X42" s="16" t="str">
        <f t="shared" si="4"/>
        <v xml:space="preserve">,"Perforation":"p12" </v>
      </c>
      <c r="Y42" s="16" t="str">
        <f t="shared" si="27"/>
        <v xml:space="preserve">,"IsWatermarked":true </v>
      </c>
      <c r="Z42" s="16" t="str">
        <f t="shared" si="13"/>
        <v xml:space="preserve">,"CatalogImageCode":"" </v>
      </c>
      <c r="AA42" s="16" t="str">
        <f t="shared" si="14"/>
        <v xml:space="preserve">,"Color":"dp brown" </v>
      </c>
      <c r="AB42" s="16" t="str">
        <f t="shared" si="15"/>
        <v xml:space="preserve">,"Denomination":"50" </v>
      </c>
      <c r="AD42" s="16" t="str">
        <f t="shared" si="16"/>
        <v/>
      </c>
      <c r="AE42" s="16" t="str">
        <f t="shared" si="17"/>
        <v>{"CollectableType":"HomeCollector.Models.StampBase, HomeCollector, Version=1.0.0.0, Culture=neutral, PublicKeyToken=null"</v>
      </c>
      <c r="AF42" s="16" t="str">
        <f t="shared" si="28"/>
        <v xml:space="preserve">,"ItemDetails":"soft paper" </v>
      </c>
      <c r="AG42" s="16" t="str">
        <f t="shared" si="18"/>
        <v xml:space="preserve">,"IsFavorite":false </v>
      </c>
      <c r="AH42" s="16" t="str">
        <f t="shared" si="19"/>
        <v xml:space="preserve">,"EstimatedValue":0 </v>
      </c>
      <c r="AI42" s="16" t="str">
        <f t="shared" si="20"/>
        <v xml:space="preserve">,"IsMintCondition":false </v>
      </c>
      <c r="AJ42" s="16" t="str">
        <f t="shared" si="21"/>
        <v xml:space="preserve">,"Condition":"UNDEFINED" </v>
      </c>
      <c r="AK42" s="16" t="str">
        <f xml:space="preserve"> IF($D42+$E42&gt;0,  CONCATENATE($AD42,$AE42,$AF42,$AG42,$AH42,$AI42,$AJ42) &amp; "} ]}","}")</f>
        <v>}</v>
      </c>
      <c r="AL42" s="16" t="str">
        <f t="shared" si="29"/>
        <v>,{"CollectableType":"HomeCollector.Models.StampBase, HomeCollector, Version=1.0.0.0, Culture=neutral, PublicKeyToken=null","DisplayName":"Figure of Value" ,"Description":"soft paper" ,"Country":"USA" ,"IsPostageStamp":true ,"ScottNumber":"J14" ,"AlternateId":"" ,"IssueYearStart":1879,"IssueYearEnd":0,"FirstDayOfIssue":" " ,"Perforation":"p12" ,"IsWatermarked":true ,"CatalogImageCode":"" ,"Color":"dp brown" ,"Denomination":"50" }</v>
      </c>
    </row>
    <row r="43" spans="1:38" x14ac:dyDescent="0.25">
      <c r="A43" s="44" t="s">
        <v>102</v>
      </c>
      <c r="B43" s="29">
        <v>1</v>
      </c>
      <c r="C43" s="19" t="s">
        <v>103</v>
      </c>
      <c r="D43" s="31"/>
      <c r="E43" s="32"/>
      <c r="F43" s="41" t="s">
        <v>430</v>
      </c>
      <c r="G43" s="38"/>
      <c r="H43" s="19" t="s">
        <v>441</v>
      </c>
      <c r="I43" s="19">
        <v>1884</v>
      </c>
      <c r="J43" s="19">
        <v>1884</v>
      </c>
      <c r="K43" s="21" t="s">
        <v>51</v>
      </c>
      <c r="L43" s="34"/>
      <c r="M43" s="29"/>
      <c r="N43" s="28" t="str">
        <f t="shared" si="22"/>
        <v>,{"CollectableType":"HomeCollector.Models.StampBase, HomeCollector, Version=1.0.0.0, Culture=neutral, PublicKeyToken=null"</v>
      </c>
      <c r="O43" s="16" t="str">
        <f t="shared" si="23"/>
        <v xml:space="preserve">,"DisplayName":"Figure of Value" </v>
      </c>
      <c r="P43" s="16" t="str">
        <f t="shared" si="24"/>
        <v xml:space="preserve">,"Description":"" </v>
      </c>
      <c r="Q43" s="16" t="str">
        <f t="shared" si="8"/>
        <v xml:space="preserve">,"Country":"USA" </v>
      </c>
      <c r="R43" s="16" t="str">
        <f t="shared" si="9"/>
        <v xml:space="preserve">,"IsPostageStamp":true </v>
      </c>
      <c r="S43" s="16" t="str">
        <f t="shared" si="10"/>
        <v xml:space="preserve">,"ScottNumber":"J15" </v>
      </c>
      <c r="T43" s="16" t="str">
        <f t="shared" si="11"/>
        <v xml:space="preserve">,"AlternateId":"" </v>
      </c>
      <c r="U43" s="16" t="str">
        <f t="shared" si="25"/>
        <v>,"IssueYearStart":1884</v>
      </c>
      <c r="V43" s="16" t="str">
        <f t="shared" si="26"/>
        <v>,"IssueYearEnd":0</v>
      </c>
      <c r="W43" s="16" t="str">
        <f t="shared" si="12"/>
        <v xml:space="preserve">,"FirstDayOfIssue":" " </v>
      </c>
      <c r="X43" s="16" t="str">
        <f t="shared" si="4"/>
        <v xml:space="preserve">,"Perforation":"p12" </v>
      </c>
      <c r="Y43" s="16" t="str">
        <f t="shared" si="27"/>
        <v xml:space="preserve">,"IsWatermarked":true </v>
      </c>
      <c r="Z43" s="16" t="str">
        <f t="shared" si="13"/>
        <v xml:space="preserve">,"CatalogImageCode":"" </v>
      </c>
      <c r="AA43" s="16" t="str">
        <f t="shared" si="14"/>
        <v xml:space="preserve">,"Color":"red brn" </v>
      </c>
      <c r="AB43" s="16" t="str">
        <f t="shared" si="15"/>
        <v xml:space="preserve">,"Denomination":"1" </v>
      </c>
      <c r="AD43" s="16" t="str">
        <f t="shared" si="16"/>
        <v/>
      </c>
      <c r="AE43" s="16" t="str">
        <f t="shared" si="17"/>
        <v>{"CollectableType":"HomeCollector.Models.StampBase, HomeCollector, Version=1.0.0.0, Culture=neutral, PublicKeyToken=null"</v>
      </c>
      <c r="AF43" s="16" t="str">
        <f t="shared" si="28"/>
        <v xml:space="preserve">,"ItemDetails":"" </v>
      </c>
      <c r="AG43" s="16" t="str">
        <f t="shared" si="18"/>
        <v xml:space="preserve">,"IsFavorite":false </v>
      </c>
      <c r="AH43" s="16" t="str">
        <f t="shared" si="19"/>
        <v xml:space="preserve">,"EstimatedValue":0 </v>
      </c>
      <c r="AI43" s="16" t="str">
        <f t="shared" si="20"/>
        <v xml:space="preserve">,"IsMintCondition":false </v>
      </c>
      <c r="AJ43" s="16" t="str">
        <f t="shared" si="21"/>
        <v xml:space="preserve">,"Condition":"UNDEFINED" </v>
      </c>
      <c r="AK43" s="16" t="str">
        <f xml:space="preserve"> IF($D43+$E43&gt;0,  CONCATENATE($AD43,$AE43,$AF43,$AG43,$AH43,$AI43,$AJ43) &amp; "} ]}","}")</f>
        <v>}</v>
      </c>
      <c r="AL43" s="16" t="str">
        <f t="shared" si="29"/>
        <v>,{"CollectableType":"HomeCollector.Models.StampBase, HomeCollector, Version=1.0.0.0, Culture=neutral, PublicKeyToken=null","DisplayName":"Figure of Value" ,"Description":"" ,"Country":"USA" ,"IsPostageStamp":true ,"ScottNumber":"J15" ,"AlternateId":"" ,"IssueYearStart":1884,"IssueYearEnd":0,"FirstDayOfIssue":" " ,"Perforation":"p12" ,"IsWatermarked":true ,"CatalogImageCode":"" ,"Color":"red brn" ,"Denomination":"1" }</v>
      </c>
    </row>
    <row r="44" spans="1:38" x14ac:dyDescent="0.25">
      <c r="A44" s="44" t="s">
        <v>104</v>
      </c>
      <c r="B44" s="29">
        <v>2</v>
      </c>
      <c r="C44" s="30" t="s">
        <v>103</v>
      </c>
      <c r="D44" s="31"/>
      <c r="E44" s="32"/>
      <c r="F44" s="41" t="s">
        <v>430</v>
      </c>
      <c r="G44" s="30"/>
      <c r="H44" s="19" t="s">
        <v>441</v>
      </c>
      <c r="I44" s="19">
        <v>1884</v>
      </c>
      <c r="J44" s="19">
        <v>1884</v>
      </c>
      <c r="K44" s="21" t="s">
        <v>51</v>
      </c>
      <c r="L44" s="34"/>
      <c r="M44" s="29"/>
      <c r="N44" s="28" t="str">
        <f t="shared" si="22"/>
        <v>,{"CollectableType":"HomeCollector.Models.StampBase, HomeCollector, Version=1.0.0.0, Culture=neutral, PublicKeyToken=null"</v>
      </c>
      <c r="O44" s="16" t="str">
        <f t="shared" si="23"/>
        <v xml:space="preserve">,"DisplayName":"Figure of Value" </v>
      </c>
      <c r="P44" s="16" t="str">
        <f t="shared" si="24"/>
        <v xml:space="preserve">,"Description":"" </v>
      </c>
      <c r="Q44" s="16" t="str">
        <f t="shared" si="8"/>
        <v xml:space="preserve">,"Country":"USA" </v>
      </c>
      <c r="R44" s="16" t="str">
        <f t="shared" si="9"/>
        <v xml:space="preserve">,"IsPostageStamp":true </v>
      </c>
      <c r="S44" s="16" t="str">
        <f t="shared" si="10"/>
        <v xml:space="preserve">,"ScottNumber":"J16" </v>
      </c>
      <c r="T44" s="16" t="str">
        <f t="shared" si="11"/>
        <v xml:space="preserve">,"AlternateId":"" </v>
      </c>
      <c r="U44" s="16" t="str">
        <f t="shared" si="25"/>
        <v>,"IssueYearStart":1884</v>
      </c>
      <c r="V44" s="16" t="str">
        <f t="shared" si="26"/>
        <v>,"IssueYearEnd":0</v>
      </c>
      <c r="W44" s="16" t="str">
        <f t="shared" si="12"/>
        <v xml:space="preserve">,"FirstDayOfIssue":" " </v>
      </c>
      <c r="X44" s="16" t="str">
        <f t="shared" si="4"/>
        <v xml:space="preserve">,"Perforation":"p12" </v>
      </c>
      <c r="Y44" s="16" t="str">
        <f t="shared" si="27"/>
        <v xml:space="preserve">,"IsWatermarked":true </v>
      </c>
      <c r="Z44" s="16" t="str">
        <f t="shared" si="13"/>
        <v xml:space="preserve">,"CatalogImageCode":"" </v>
      </c>
      <c r="AA44" s="16" t="str">
        <f t="shared" si="14"/>
        <v xml:space="preserve">,"Color":"red brn" </v>
      </c>
      <c r="AB44" s="16" t="str">
        <f t="shared" si="15"/>
        <v xml:space="preserve">,"Denomination":"2" </v>
      </c>
      <c r="AD44" s="16" t="str">
        <f t="shared" si="16"/>
        <v/>
      </c>
      <c r="AE44" s="16" t="str">
        <f t="shared" si="17"/>
        <v>{"CollectableType":"HomeCollector.Models.StampBase, HomeCollector, Version=1.0.0.0, Culture=neutral, PublicKeyToken=null"</v>
      </c>
      <c r="AF44" s="16" t="str">
        <f t="shared" si="28"/>
        <v xml:space="preserve">,"ItemDetails":"" </v>
      </c>
      <c r="AG44" s="16" t="str">
        <f t="shared" si="18"/>
        <v xml:space="preserve">,"IsFavorite":false </v>
      </c>
      <c r="AH44" s="16" t="str">
        <f t="shared" si="19"/>
        <v xml:space="preserve">,"EstimatedValue":0 </v>
      </c>
      <c r="AI44" s="16" t="str">
        <f t="shared" si="20"/>
        <v xml:space="preserve">,"IsMintCondition":false </v>
      </c>
      <c r="AJ44" s="16" t="str">
        <f t="shared" si="21"/>
        <v xml:space="preserve">,"Condition":"UNDEFINED" </v>
      </c>
      <c r="AK44" s="16" t="str">
        <f xml:space="preserve"> IF($D44+$E44&gt;0,  CONCATENATE($AD44,$AE44,$AF44,$AG44,$AH44,$AI44,$AJ44) &amp; "} ]}","}")</f>
        <v>}</v>
      </c>
      <c r="AL44" s="16" t="str">
        <f t="shared" si="29"/>
        <v>,{"CollectableType":"HomeCollector.Models.StampBase, HomeCollector, Version=1.0.0.0, Culture=neutral, PublicKeyToken=null","DisplayName":"Figure of Value" ,"Description":"" ,"Country":"USA" ,"IsPostageStamp":true ,"ScottNumber":"J16" ,"AlternateId":"" ,"IssueYearStart":1884,"IssueYearEnd":0,"FirstDayOfIssue":" " ,"Perforation":"p12" ,"IsWatermarked":true ,"CatalogImageCode":"" ,"Color":"red brn" ,"Denomination":"2" }</v>
      </c>
    </row>
    <row r="45" spans="1:38" x14ac:dyDescent="0.25">
      <c r="A45" s="44" t="s">
        <v>105</v>
      </c>
      <c r="B45" s="29">
        <v>3</v>
      </c>
      <c r="C45" s="30" t="s">
        <v>103</v>
      </c>
      <c r="D45" s="31"/>
      <c r="E45" s="32"/>
      <c r="F45" s="41" t="s">
        <v>430</v>
      </c>
      <c r="G45" s="30"/>
      <c r="H45" s="19" t="s">
        <v>441</v>
      </c>
      <c r="I45" s="19">
        <v>1884</v>
      </c>
      <c r="J45" s="19">
        <v>1884</v>
      </c>
      <c r="K45" s="21" t="s">
        <v>51</v>
      </c>
      <c r="L45" s="34"/>
      <c r="M45" s="29"/>
      <c r="N45" s="28" t="str">
        <f t="shared" si="22"/>
        <v>,{"CollectableType":"HomeCollector.Models.StampBase, HomeCollector, Version=1.0.0.0, Culture=neutral, PublicKeyToken=null"</v>
      </c>
      <c r="O45" s="16" t="str">
        <f t="shared" si="23"/>
        <v xml:space="preserve">,"DisplayName":"Figure of Value" </v>
      </c>
      <c r="P45" s="16" t="str">
        <f t="shared" si="24"/>
        <v xml:space="preserve">,"Description":"" </v>
      </c>
      <c r="Q45" s="16" t="str">
        <f t="shared" si="8"/>
        <v xml:space="preserve">,"Country":"USA" </v>
      </c>
      <c r="R45" s="16" t="str">
        <f t="shared" si="9"/>
        <v xml:space="preserve">,"IsPostageStamp":true </v>
      </c>
      <c r="S45" s="16" t="str">
        <f t="shared" si="10"/>
        <v xml:space="preserve">,"ScottNumber":"J17" </v>
      </c>
      <c r="T45" s="16" t="str">
        <f t="shared" si="11"/>
        <v xml:space="preserve">,"AlternateId":"" </v>
      </c>
      <c r="U45" s="16" t="str">
        <f t="shared" si="25"/>
        <v>,"IssueYearStart":1884</v>
      </c>
      <c r="V45" s="16" t="str">
        <f t="shared" si="26"/>
        <v>,"IssueYearEnd":0</v>
      </c>
      <c r="W45" s="16" t="str">
        <f t="shared" si="12"/>
        <v xml:space="preserve">,"FirstDayOfIssue":" " </v>
      </c>
      <c r="X45" s="16" t="str">
        <f t="shared" si="4"/>
        <v xml:space="preserve">,"Perforation":"p12" </v>
      </c>
      <c r="Y45" s="16" t="str">
        <f t="shared" si="27"/>
        <v xml:space="preserve">,"IsWatermarked":true </v>
      </c>
      <c r="Z45" s="16" t="str">
        <f t="shared" si="13"/>
        <v xml:space="preserve">,"CatalogImageCode":"" </v>
      </c>
      <c r="AA45" s="16" t="str">
        <f t="shared" si="14"/>
        <v xml:space="preserve">,"Color":"red brn" </v>
      </c>
      <c r="AB45" s="16" t="str">
        <f t="shared" si="15"/>
        <v xml:space="preserve">,"Denomination":"3" </v>
      </c>
      <c r="AD45" s="16" t="str">
        <f t="shared" si="16"/>
        <v/>
      </c>
      <c r="AE45" s="16" t="str">
        <f t="shared" si="17"/>
        <v>{"CollectableType":"HomeCollector.Models.StampBase, HomeCollector, Version=1.0.0.0, Culture=neutral, PublicKeyToken=null"</v>
      </c>
      <c r="AF45" s="16" t="str">
        <f t="shared" si="28"/>
        <v xml:space="preserve">,"ItemDetails":"" </v>
      </c>
      <c r="AG45" s="16" t="str">
        <f t="shared" si="18"/>
        <v xml:space="preserve">,"IsFavorite":false </v>
      </c>
      <c r="AH45" s="16" t="str">
        <f t="shared" si="19"/>
        <v xml:space="preserve">,"EstimatedValue":0 </v>
      </c>
      <c r="AI45" s="16" t="str">
        <f t="shared" si="20"/>
        <v xml:space="preserve">,"IsMintCondition":false </v>
      </c>
      <c r="AJ45" s="16" t="str">
        <f t="shared" si="21"/>
        <v xml:space="preserve">,"Condition":"UNDEFINED" </v>
      </c>
      <c r="AK45" s="16" t="str">
        <f xml:space="preserve"> IF($D45+$E45&gt;0,  CONCATENATE($AD45,$AE45,$AF45,$AG45,$AH45,$AI45,$AJ45) &amp; "} ]}","}")</f>
        <v>}</v>
      </c>
      <c r="AL45" s="16" t="str">
        <f t="shared" si="29"/>
        <v>,{"CollectableType":"HomeCollector.Models.StampBase, HomeCollector, Version=1.0.0.0, Culture=neutral, PublicKeyToken=null","DisplayName":"Figure of Value" ,"Description":"" ,"Country":"USA" ,"IsPostageStamp":true ,"ScottNumber":"J17" ,"AlternateId":"" ,"IssueYearStart":1884,"IssueYearEnd":0,"FirstDayOfIssue":" " ,"Perforation":"p12" ,"IsWatermarked":true ,"CatalogImageCode":"" ,"Color":"red brn" ,"Denomination":"3" }</v>
      </c>
    </row>
    <row r="46" spans="1:38" x14ac:dyDescent="0.25">
      <c r="A46" s="44" t="s">
        <v>106</v>
      </c>
      <c r="B46" s="29">
        <v>5</v>
      </c>
      <c r="C46" s="30" t="s">
        <v>103</v>
      </c>
      <c r="D46" s="31"/>
      <c r="E46" s="32"/>
      <c r="F46" s="41" t="s">
        <v>430</v>
      </c>
      <c r="G46" s="30"/>
      <c r="H46" s="19" t="s">
        <v>441</v>
      </c>
      <c r="I46" s="19">
        <v>1884</v>
      </c>
      <c r="J46" s="19">
        <v>1884</v>
      </c>
      <c r="K46" s="21" t="s">
        <v>51</v>
      </c>
      <c r="L46" s="34"/>
      <c r="M46" s="29"/>
      <c r="N46" s="28" t="str">
        <f t="shared" si="22"/>
        <v>,{"CollectableType":"HomeCollector.Models.StampBase, HomeCollector, Version=1.0.0.0, Culture=neutral, PublicKeyToken=null"</v>
      </c>
      <c r="O46" s="16" t="str">
        <f t="shared" si="23"/>
        <v xml:space="preserve">,"DisplayName":"Figure of Value" </v>
      </c>
      <c r="P46" s="16" t="str">
        <f t="shared" si="24"/>
        <v xml:space="preserve">,"Description":"" </v>
      </c>
      <c r="Q46" s="16" t="str">
        <f t="shared" si="8"/>
        <v xml:space="preserve">,"Country":"USA" </v>
      </c>
      <c r="R46" s="16" t="str">
        <f t="shared" si="9"/>
        <v xml:space="preserve">,"IsPostageStamp":true </v>
      </c>
      <c r="S46" s="16" t="str">
        <f t="shared" si="10"/>
        <v xml:space="preserve">,"ScottNumber":"J18" </v>
      </c>
      <c r="T46" s="16" t="str">
        <f t="shared" si="11"/>
        <v xml:space="preserve">,"AlternateId":"" </v>
      </c>
      <c r="U46" s="16" t="str">
        <f t="shared" si="25"/>
        <v>,"IssueYearStart":1884</v>
      </c>
      <c r="V46" s="16" t="str">
        <f t="shared" si="26"/>
        <v>,"IssueYearEnd":0</v>
      </c>
      <c r="W46" s="16" t="str">
        <f t="shared" si="12"/>
        <v xml:space="preserve">,"FirstDayOfIssue":" " </v>
      </c>
      <c r="X46" s="16" t="str">
        <f t="shared" si="4"/>
        <v xml:space="preserve">,"Perforation":"p12" </v>
      </c>
      <c r="Y46" s="16" t="str">
        <f t="shared" si="27"/>
        <v xml:space="preserve">,"IsWatermarked":true </v>
      </c>
      <c r="Z46" s="16" t="str">
        <f t="shared" si="13"/>
        <v xml:space="preserve">,"CatalogImageCode":"" </v>
      </c>
      <c r="AA46" s="16" t="str">
        <f t="shared" si="14"/>
        <v xml:space="preserve">,"Color":"red brn" </v>
      </c>
      <c r="AB46" s="16" t="str">
        <f t="shared" si="15"/>
        <v xml:space="preserve">,"Denomination":"5" </v>
      </c>
      <c r="AD46" s="16" t="str">
        <f t="shared" si="16"/>
        <v/>
      </c>
      <c r="AE46" s="16" t="str">
        <f t="shared" si="17"/>
        <v>{"CollectableType":"HomeCollector.Models.StampBase, HomeCollector, Version=1.0.0.0, Culture=neutral, PublicKeyToken=null"</v>
      </c>
      <c r="AF46" s="16" t="str">
        <f t="shared" si="28"/>
        <v xml:space="preserve">,"ItemDetails":"" </v>
      </c>
      <c r="AG46" s="16" t="str">
        <f t="shared" si="18"/>
        <v xml:space="preserve">,"IsFavorite":false </v>
      </c>
      <c r="AH46" s="16" t="str">
        <f t="shared" si="19"/>
        <v xml:space="preserve">,"EstimatedValue":0 </v>
      </c>
      <c r="AI46" s="16" t="str">
        <f t="shared" si="20"/>
        <v xml:space="preserve">,"IsMintCondition":false </v>
      </c>
      <c r="AJ46" s="16" t="str">
        <f t="shared" si="21"/>
        <v xml:space="preserve">,"Condition":"UNDEFINED" </v>
      </c>
      <c r="AK46" s="16" t="str">
        <f xml:space="preserve"> IF($D46+$E46&gt;0,  CONCATENATE($AD46,$AE46,$AF46,$AG46,$AH46,$AI46,$AJ46) &amp; "} ]}","}")</f>
        <v>}</v>
      </c>
      <c r="AL46" s="16" t="str">
        <f t="shared" si="29"/>
        <v>,{"CollectableType":"HomeCollector.Models.StampBase, HomeCollector, Version=1.0.0.0, Culture=neutral, PublicKeyToken=null","DisplayName":"Figure of Value" ,"Description":"" ,"Country":"USA" ,"IsPostageStamp":true ,"ScottNumber":"J18" ,"AlternateId":"" ,"IssueYearStart":1884,"IssueYearEnd":0,"FirstDayOfIssue":" " ,"Perforation":"p12" ,"IsWatermarked":true ,"CatalogImageCode":"" ,"Color":"red brn" ,"Denomination":"5" }</v>
      </c>
    </row>
    <row r="47" spans="1:38" x14ac:dyDescent="0.25">
      <c r="A47" s="44" t="s">
        <v>107</v>
      </c>
      <c r="B47" s="29">
        <v>10</v>
      </c>
      <c r="C47" s="19" t="s">
        <v>103</v>
      </c>
      <c r="D47" s="31"/>
      <c r="E47" s="32"/>
      <c r="F47" s="41" t="s">
        <v>430</v>
      </c>
      <c r="G47" s="38"/>
      <c r="H47" s="19" t="s">
        <v>441</v>
      </c>
      <c r="I47" s="30">
        <v>1884</v>
      </c>
      <c r="J47" s="30">
        <v>1884</v>
      </c>
      <c r="K47" s="35" t="s">
        <v>51</v>
      </c>
      <c r="L47" s="34"/>
      <c r="M47" s="29"/>
      <c r="N47" s="28" t="str">
        <f t="shared" si="22"/>
        <v>,{"CollectableType":"HomeCollector.Models.StampBase, HomeCollector, Version=1.0.0.0, Culture=neutral, PublicKeyToken=null"</v>
      </c>
      <c r="O47" s="16" t="str">
        <f t="shared" si="23"/>
        <v xml:space="preserve">,"DisplayName":"Figure of Value" </v>
      </c>
      <c r="P47" s="16" t="str">
        <f t="shared" si="24"/>
        <v xml:space="preserve">,"Description":"" </v>
      </c>
      <c r="Q47" s="16" t="str">
        <f t="shared" si="8"/>
        <v xml:space="preserve">,"Country":"USA" </v>
      </c>
      <c r="R47" s="16" t="str">
        <f t="shared" si="9"/>
        <v xml:space="preserve">,"IsPostageStamp":true </v>
      </c>
      <c r="S47" s="16" t="str">
        <f t="shared" si="10"/>
        <v xml:space="preserve">,"ScottNumber":"J19" </v>
      </c>
      <c r="T47" s="16" t="str">
        <f t="shared" si="11"/>
        <v xml:space="preserve">,"AlternateId":"" </v>
      </c>
      <c r="U47" s="16" t="str">
        <f t="shared" si="25"/>
        <v>,"IssueYearStart":1884</v>
      </c>
      <c r="V47" s="16" t="str">
        <f t="shared" si="26"/>
        <v>,"IssueYearEnd":0</v>
      </c>
      <c r="W47" s="16" t="str">
        <f t="shared" si="12"/>
        <v xml:space="preserve">,"FirstDayOfIssue":" " </v>
      </c>
      <c r="X47" s="16" t="str">
        <f t="shared" si="4"/>
        <v xml:space="preserve">,"Perforation":"p12" </v>
      </c>
      <c r="Y47" s="16" t="str">
        <f t="shared" si="27"/>
        <v xml:space="preserve">,"IsWatermarked":true </v>
      </c>
      <c r="Z47" s="16" t="str">
        <f t="shared" si="13"/>
        <v xml:space="preserve">,"CatalogImageCode":"" </v>
      </c>
      <c r="AA47" s="16" t="str">
        <f t="shared" si="14"/>
        <v xml:space="preserve">,"Color":"red brn" </v>
      </c>
      <c r="AB47" s="16" t="str">
        <f t="shared" si="15"/>
        <v xml:space="preserve">,"Denomination":"10" </v>
      </c>
      <c r="AD47" s="16" t="str">
        <f t="shared" si="16"/>
        <v/>
      </c>
      <c r="AE47" s="16" t="str">
        <f t="shared" si="17"/>
        <v>{"CollectableType":"HomeCollector.Models.StampBase, HomeCollector, Version=1.0.0.0, Culture=neutral, PublicKeyToken=null"</v>
      </c>
      <c r="AF47" s="16" t="str">
        <f t="shared" si="28"/>
        <v xml:space="preserve">,"ItemDetails":"" </v>
      </c>
      <c r="AG47" s="16" t="str">
        <f t="shared" si="18"/>
        <v xml:space="preserve">,"IsFavorite":false </v>
      </c>
      <c r="AH47" s="16" t="str">
        <f t="shared" si="19"/>
        <v xml:space="preserve">,"EstimatedValue":0 </v>
      </c>
      <c r="AI47" s="16" t="str">
        <f t="shared" si="20"/>
        <v xml:space="preserve">,"IsMintCondition":false </v>
      </c>
      <c r="AJ47" s="16" t="str">
        <f t="shared" si="21"/>
        <v xml:space="preserve">,"Condition":"UNDEFINED" </v>
      </c>
      <c r="AK47" s="16" t="str">
        <f xml:space="preserve"> IF($D47+$E47&gt;0,  CONCATENATE($AD47,$AE47,$AF47,$AG47,$AH47,$AI47,$AJ47) &amp; "} ]}","}")</f>
        <v>}</v>
      </c>
      <c r="AL47" s="16" t="str">
        <f t="shared" si="29"/>
        <v>,{"CollectableType":"HomeCollector.Models.StampBase, HomeCollector, Version=1.0.0.0, Culture=neutral, PublicKeyToken=null","DisplayName":"Figure of Value" ,"Description":"" ,"Country":"USA" ,"IsPostageStamp":true ,"ScottNumber":"J19" ,"AlternateId":"" ,"IssueYearStart":1884,"IssueYearEnd":0,"FirstDayOfIssue":" " ,"Perforation":"p12" ,"IsWatermarked":true ,"CatalogImageCode":"" ,"Color":"red brn" ,"Denomination":"10" }</v>
      </c>
    </row>
    <row r="48" spans="1:38" x14ac:dyDescent="0.25">
      <c r="A48" s="44" t="s">
        <v>108</v>
      </c>
      <c r="B48" s="29">
        <v>30</v>
      </c>
      <c r="C48" s="19" t="s">
        <v>103</v>
      </c>
      <c r="D48" s="31"/>
      <c r="E48" s="32"/>
      <c r="F48" s="41" t="s">
        <v>430</v>
      </c>
      <c r="G48" s="38"/>
      <c r="H48" s="19" t="s">
        <v>441</v>
      </c>
      <c r="I48" s="30">
        <v>1884</v>
      </c>
      <c r="J48" s="30">
        <v>1884</v>
      </c>
      <c r="K48" s="35" t="s">
        <v>51</v>
      </c>
      <c r="L48" s="34"/>
      <c r="M48" s="29"/>
      <c r="N48" s="28" t="str">
        <f t="shared" si="22"/>
        <v>,{"CollectableType":"HomeCollector.Models.StampBase, HomeCollector, Version=1.0.0.0, Culture=neutral, PublicKeyToken=null"</v>
      </c>
      <c r="O48" s="16" t="str">
        <f t="shared" si="23"/>
        <v xml:space="preserve">,"DisplayName":"Figure of Value" </v>
      </c>
      <c r="P48" s="16" t="str">
        <f t="shared" si="24"/>
        <v xml:space="preserve">,"Description":"" </v>
      </c>
      <c r="Q48" s="16" t="str">
        <f t="shared" si="8"/>
        <v xml:space="preserve">,"Country":"USA" </v>
      </c>
      <c r="R48" s="16" t="str">
        <f t="shared" si="9"/>
        <v xml:space="preserve">,"IsPostageStamp":true </v>
      </c>
      <c r="S48" s="16" t="str">
        <f t="shared" si="10"/>
        <v xml:space="preserve">,"ScottNumber":"J20" </v>
      </c>
      <c r="T48" s="16" t="str">
        <f t="shared" si="11"/>
        <v xml:space="preserve">,"AlternateId":"" </v>
      </c>
      <c r="U48" s="16" t="str">
        <f t="shared" si="25"/>
        <v>,"IssueYearStart":1884</v>
      </c>
      <c r="V48" s="16" t="str">
        <f t="shared" si="26"/>
        <v>,"IssueYearEnd":0</v>
      </c>
      <c r="W48" s="16" t="str">
        <f t="shared" si="12"/>
        <v xml:space="preserve">,"FirstDayOfIssue":" " </v>
      </c>
      <c r="X48" s="16" t="str">
        <f t="shared" si="4"/>
        <v xml:space="preserve">,"Perforation":"p12" </v>
      </c>
      <c r="Y48" s="16" t="str">
        <f t="shared" si="27"/>
        <v xml:space="preserve">,"IsWatermarked":true </v>
      </c>
      <c r="Z48" s="16" t="str">
        <f t="shared" si="13"/>
        <v xml:space="preserve">,"CatalogImageCode":"" </v>
      </c>
      <c r="AA48" s="16" t="str">
        <f t="shared" si="14"/>
        <v xml:space="preserve">,"Color":"red brn" </v>
      </c>
      <c r="AB48" s="16" t="str">
        <f t="shared" si="15"/>
        <v xml:space="preserve">,"Denomination":"30" </v>
      </c>
      <c r="AD48" s="16" t="str">
        <f t="shared" si="16"/>
        <v/>
      </c>
      <c r="AE48" s="16" t="str">
        <f t="shared" si="17"/>
        <v>{"CollectableType":"HomeCollector.Models.StampBase, HomeCollector, Version=1.0.0.0, Culture=neutral, PublicKeyToken=null"</v>
      </c>
      <c r="AF48" s="16" t="str">
        <f t="shared" si="28"/>
        <v xml:space="preserve">,"ItemDetails":"" </v>
      </c>
      <c r="AG48" s="16" t="str">
        <f t="shared" si="18"/>
        <v xml:space="preserve">,"IsFavorite":false </v>
      </c>
      <c r="AH48" s="16" t="str">
        <f t="shared" si="19"/>
        <v xml:space="preserve">,"EstimatedValue":0 </v>
      </c>
      <c r="AI48" s="16" t="str">
        <f t="shared" si="20"/>
        <v xml:space="preserve">,"IsMintCondition":false </v>
      </c>
      <c r="AJ48" s="16" t="str">
        <f t="shared" si="21"/>
        <v xml:space="preserve">,"Condition":"UNDEFINED" </v>
      </c>
      <c r="AK48" s="16" t="str">
        <f xml:space="preserve"> IF($D48+$E48&gt;0,  CONCATENATE($AD48,$AE48,$AF48,$AG48,$AH48,$AI48,$AJ48) &amp; "} ]}","}")</f>
        <v>}</v>
      </c>
      <c r="AL48" s="16" t="str">
        <f t="shared" si="29"/>
        <v>,{"CollectableType":"HomeCollector.Models.StampBase, HomeCollector, Version=1.0.0.0, Culture=neutral, PublicKeyToken=null","DisplayName":"Figure of Value" ,"Description":"" ,"Country":"USA" ,"IsPostageStamp":true ,"ScottNumber":"J20" ,"AlternateId":"" ,"IssueYearStart":1884,"IssueYearEnd":0,"FirstDayOfIssue":" " ,"Perforation":"p12" ,"IsWatermarked":true ,"CatalogImageCode":"" ,"Color":"red brn" ,"Denomination":"30" }</v>
      </c>
    </row>
    <row r="49" spans="1:38" x14ac:dyDescent="0.25">
      <c r="A49" s="44" t="s">
        <v>109</v>
      </c>
      <c r="B49" s="29">
        <v>50</v>
      </c>
      <c r="C49" s="19" t="s">
        <v>103</v>
      </c>
      <c r="D49" s="31"/>
      <c r="E49" s="32"/>
      <c r="F49" s="41" t="s">
        <v>430</v>
      </c>
      <c r="G49" s="38"/>
      <c r="H49" s="19" t="s">
        <v>441</v>
      </c>
      <c r="I49" s="30">
        <v>1884</v>
      </c>
      <c r="J49" s="30">
        <v>1884</v>
      </c>
      <c r="K49" s="35" t="s">
        <v>51</v>
      </c>
      <c r="L49" s="34"/>
      <c r="M49" s="29"/>
      <c r="N49" s="28" t="str">
        <f t="shared" si="22"/>
        <v>,{"CollectableType":"HomeCollector.Models.StampBase, HomeCollector, Version=1.0.0.0, Culture=neutral, PublicKeyToken=null"</v>
      </c>
      <c r="O49" s="16" t="str">
        <f t="shared" si="23"/>
        <v xml:space="preserve">,"DisplayName":"Figure of Value" </v>
      </c>
      <c r="P49" s="16" t="str">
        <f t="shared" si="24"/>
        <v xml:space="preserve">,"Description":"" </v>
      </c>
      <c r="Q49" s="16" t="str">
        <f t="shared" si="8"/>
        <v xml:space="preserve">,"Country":"USA" </v>
      </c>
      <c r="R49" s="16" t="str">
        <f t="shared" si="9"/>
        <v xml:space="preserve">,"IsPostageStamp":true </v>
      </c>
      <c r="S49" s="16" t="str">
        <f t="shared" si="10"/>
        <v xml:space="preserve">,"ScottNumber":"J21" </v>
      </c>
      <c r="T49" s="16" t="str">
        <f t="shared" si="11"/>
        <v xml:space="preserve">,"AlternateId":"" </v>
      </c>
      <c r="U49" s="16" t="str">
        <f t="shared" si="25"/>
        <v>,"IssueYearStart":1884</v>
      </c>
      <c r="V49" s="16" t="str">
        <f t="shared" si="26"/>
        <v>,"IssueYearEnd":0</v>
      </c>
      <c r="W49" s="16" t="str">
        <f t="shared" si="12"/>
        <v xml:space="preserve">,"FirstDayOfIssue":" " </v>
      </c>
      <c r="X49" s="16" t="str">
        <f t="shared" si="4"/>
        <v xml:space="preserve">,"Perforation":"p12" </v>
      </c>
      <c r="Y49" s="16" t="str">
        <f t="shared" si="27"/>
        <v xml:space="preserve">,"IsWatermarked":false </v>
      </c>
      <c r="Z49" s="16" t="str">
        <f t="shared" si="13"/>
        <v xml:space="preserve">,"CatalogImageCode":"" </v>
      </c>
      <c r="AA49" s="16" t="str">
        <f t="shared" si="14"/>
        <v xml:space="preserve">,"Color":"red brn" </v>
      </c>
      <c r="AB49" s="16" t="str">
        <f t="shared" si="15"/>
        <v xml:space="preserve">,"Denomination":"50" </v>
      </c>
      <c r="AD49" s="16" t="str">
        <f t="shared" si="16"/>
        <v/>
      </c>
      <c r="AE49" s="16" t="str">
        <f t="shared" si="17"/>
        <v>{"CollectableType":"HomeCollector.Models.StampBase, HomeCollector, Version=1.0.0.0, Culture=neutral, PublicKeyToken=null"</v>
      </c>
      <c r="AF49" s="16" t="str">
        <f t="shared" si="28"/>
        <v xml:space="preserve">,"ItemDetails":"" </v>
      </c>
      <c r="AG49" s="16" t="str">
        <f t="shared" si="18"/>
        <v xml:space="preserve">,"IsFavorite":false </v>
      </c>
      <c r="AH49" s="16" t="str">
        <f t="shared" si="19"/>
        <v xml:space="preserve">,"EstimatedValue":0 </v>
      </c>
      <c r="AI49" s="16" t="str">
        <f t="shared" si="20"/>
        <v xml:space="preserve">,"IsMintCondition":false </v>
      </c>
      <c r="AJ49" s="16" t="str">
        <f t="shared" si="21"/>
        <v xml:space="preserve">,"Condition":"UNDEFINED" </v>
      </c>
      <c r="AK49" s="16" t="str">
        <f xml:space="preserve"> IF($D49+$E49&gt;0,  CONCATENATE($AD49,$AE49,$AF49,$AG49,$AH49,$AI49,$AJ49) &amp; "} ]}","}")</f>
        <v>}</v>
      </c>
      <c r="AL49" s="16" t="str">
        <f t="shared" si="29"/>
        <v>,{"CollectableType":"HomeCollector.Models.StampBase, HomeCollector, Version=1.0.0.0, Culture=neutral, PublicKeyToken=null","DisplayName":"Figure of Value" ,"Description":"" ,"Country":"USA" ,"IsPostageStamp":true ,"ScottNumber":"J21" ,"AlternateId":"" ,"IssueYearStart":1884,"IssueYearEnd":0,"FirstDayOfIssue":" " ,"Perforation":"p12" ,"IsWatermarked":false ,"CatalogImageCode":"" ,"Color":"red brn" ,"Denomination":"50" }</v>
      </c>
    </row>
    <row r="50" spans="1:38" x14ac:dyDescent="0.25">
      <c r="A50" s="44" t="s">
        <v>110</v>
      </c>
      <c r="B50" s="29">
        <v>1</v>
      </c>
      <c r="C50" s="19" t="s">
        <v>111</v>
      </c>
      <c r="D50" s="31"/>
      <c r="E50" s="32"/>
      <c r="F50" s="41" t="s">
        <v>430</v>
      </c>
      <c r="G50" s="38"/>
      <c r="H50" s="19" t="s">
        <v>441</v>
      </c>
      <c r="I50" s="30">
        <v>1891</v>
      </c>
      <c r="J50" s="30">
        <v>1891</v>
      </c>
      <c r="K50" s="35" t="s">
        <v>51</v>
      </c>
      <c r="L50" s="34"/>
      <c r="M50" s="29"/>
      <c r="N50" s="28" t="str">
        <f t="shared" si="22"/>
        <v>,{"CollectableType":"HomeCollector.Models.StampBase, HomeCollector, Version=1.0.0.0, Culture=neutral, PublicKeyToken=null"</v>
      </c>
      <c r="O50" s="16" t="str">
        <f t="shared" si="23"/>
        <v xml:space="preserve">,"DisplayName":"Figure of Value" </v>
      </c>
      <c r="P50" s="16" t="str">
        <f t="shared" si="24"/>
        <v xml:space="preserve">,"Description":"" </v>
      </c>
      <c r="Q50" s="16" t="str">
        <f t="shared" si="8"/>
        <v xml:space="preserve">,"Country":"USA" </v>
      </c>
      <c r="R50" s="16" t="str">
        <f t="shared" si="9"/>
        <v xml:space="preserve">,"IsPostageStamp":true </v>
      </c>
      <c r="S50" s="16" t="str">
        <f t="shared" si="10"/>
        <v xml:space="preserve">,"ScottNumber":"J22" </v>
      </c>
      <c r="T50" s="16" t="str">
        <f t="shared" si="11"/>
        <v xml:space="preserve">,"AlternateId":"" </v>
      </c>
      <c r="U50" s="16" t="str">
        <f t="shared" si="25"/>
        <v>,"IssueYearStart":1891</v>
      </c>
      <c r="V50" s="16" t="str">
        <f t="shared" si="26"/>
        <v>,"IssueYearEnd":0</v>
      </c>
      <c r="W50" s="16" t="str">
        <f t="shared" si="12"/>
        <v xml:space="preserve">,"FirstDayOfIssue":" " </v>
      </c>
      <c r="X50" s="16" t="str">
        <f t="shared" si="4"/>
        <v xml:space="preserve">,"Perforation":"p12" </v>
      </c>
      <c r="Y50" s="16" t="str">
        <f t="shared" si="27"/>
        <v xml:space="preserve">,"IsWatermarked":false </v>
      </c>
      <c r="Z50" s="16" t="str">
        <f t="shared" si="13"/>
        <v xml:space="preserve">,"CatalogImageCode":"" </v>
      </c>
      <c r="AA50" s="16" t="str">
        <f t="shared" si="14"/>
        <v xml:space="preserve">,"Color":"brt claret" </v>
      </c>
      <c r="AB50" s="16" t="str">
        <f t="shared" si="15"/>
        <v xml:space="preserve">,"Denomination":"1" </v>
      </c>
      <c r="AD50" s="16" t="str">
        <f t="shared" si="16"/>
        <v/>
      </c>
      <c r="AE50" s="16" t="str">
        <f t="shared" si="17"/>
        <v>{"CollectableType":"HomeCollector.Models.StampBase, HomeCollector, Version=1.0.0.0, Culture=neutral, PublicKeyToken=null"</v>
      </c>
      <c r="AF50" s="16" t="str">
        <f t="shared" si="28"/>
        <v xml:space="preserve">,"ItemDetails":"" </v>
      </c>
      <c r="AG50" s="16" t="str">
        <f t="shared" si="18"/>
        <v xml:space="preserve">,"IsFavorite":false </v>
      </c>
      <c r="AH50" s="16" t="str">
        <f t="shared" si="19"/>
        <v xml:space="preserve">,"EstimatedValue":0 </v>
      </c>
      <c r="AI50" s="16" t="str">
        <f t="shared" si="20"/>
        <v xml:space="preserve">,"IsMintCondition":false </v>
      </c>
      <c r="AJ50" s="16" t="str">
        <f t="shared" si="21"/>
        <v xml:space="preserve">,"Condition":"UNDEFINED" </v>
      </c>
      <c r="AK50" s="16" t="str">
        <f xml:space="preserve"> IF($D50+$E50&gt;0,  CONCATENATE($AD50,$AE50,$AF50,$AG50,$AH50,$AI50,$AJ50) &amp; "} ]}","}")</f>
        <v>}</v>
      </c>
      <c r="AL50" s="16" t="str">
        <f t="shared" si="29"/>
        <v>,{"CollectableType":"HomeCollector.Models.StampBase, HomeCollector, Version=1.0.0.0, Culture=neutral, PublicKeyToken=null","DisplayName":"Figure of Value" ,"Description":"" ,"Country":"USA" ,"IsPostageStamp":true ,"ScottNumber":"J22" ,"AlternateId":"" ,"IssueYearStart":1891,"IssueYearEnd":0,"FirstDayOfIssue":" " ,"Perforation":"p12" ,"IsWatermarked":false ,"CatalogImageCode":"" ,"Color":"brt claret" ,"Denomination":"1" }</v>
      </c>
    </row>
    <row r="51" spans="1:38" x14ac:dyDescent="0.25">
      <c r="A51" s="44" t="s">
        <v>112</v>
      </c>
      <c r="B51" s="29">
        <v>2</v>
      </c>
      <c r="C51" s="19" t="s">
        <v>111</v>
      </c>
      <c r="D51" s="31"/>
      <c r="E51" s="32"/>
      <c r="F51" s="41" t="s">
        <v>430</v>
      </c>
      <c r="G51" s="38"/>
      <c r="H51" s="19" t="s">
        <v>441</v>
      </c>
      <c r="I51" s="30">
        <v>1891</v>
      </c>
      <c r="J51" s="30">
        <v>1891</v>
      </c>
      <c r="K51" s="35" t="s">
        <v>51</v>
      </c>
      <c r="L51" s="34"/>
      <c r="M51" s="29"/>
      <c r="N51" s="28" t="str">
        <f t="shared" si="22"/>
        <v>,{"CollectableType":"HomeCollector.Models.StampBase, HomeCollector, Version=1.0.0.0, Culture=neutral, PublicKeyToken=null"</v>
      </c>
      <c r="O51" s="16" t="str">
        <f t="shared" si="23"/>
        <v xml:space="preserve">,"DisplayName":"Figure of Value" </v>
      </c>
      <c r="P51" s="16" t="str">
        <f t="shared" si="24"/>
        <v xml:space="preserve">,"Description":"" </v>
      </c>
      <c r="Q51" s="16" t="str">
        <f t="shared" si="8"/>
        <v xml:space="preserve">,"Country":"USA" </v>
      </c>
      <c r="R51" s="16" t="str">
        <f t="shared" si="9"/>
        <v xml:space="preserve">,"IsPostageStamp":true </v>
      </c>
      <c r="S51" s="16" t="str">
        <f t="shared" si="10"/>
        <v xml:space="preserve">,"ScottNumber":"J23" </v>
      </c>
      <c r="T51" s="16" t="str">
        <f t="shared" si="11"/>
        <v xml:space="preserve">,"AlternateId":"" </v>
      </c>
      <c r="U51" s="16" t="str">
        <f t="shared" si="25"/>
        <v>,"IssueYearStart":1891</v>
      </c>
      <c r="V51" s="16" t="str">
        <f t="shared" si="26"/>
        <v>,"IssueYearEnd":0</v>
      </c>
      <c r="W51" s="16" t="str">
        <f t="shared" si="12"/>
        <v xml:space="preserve">,"FirstDayOfIssue":" " </v>
      </c>
      <c r="X51" s="16" t="str">
        <f t="shared" si="4"/>
        <v xml:space="preserve">,"Perforation":"p12" </v>
      </c>
      <c r="Y51" s="16" t="str">
        <f t="shared" si="27"/>
        <v xml:space="preserve">,"IsWatermarked":false </v>
      </c>
      <c r="Z51" s="16" t="str">
        <f t="shared" si="13"/>
        <v xml:space="preserve">,"CatalogImageCode":"" </v>
      </c>
      <c r="AA51" s="16" t="str">
        <f t="shared" si="14"/>
        <v xml:space="preserve">,"Color":"brt claret" </v>
      </c>
      <c r="AB51" s="16" t="str">
        <f t="shared" si="15"/>
        <v xml:space="preserve">,"Denomination":"2" </v>
      </c>
      <c r="AD51" s="16" t="str">
        <f t="shared" si="16"/>
        <v/>
      </c>
      <c r="AE51" s="16" t="str">
        <f t="shared" si="17"/>
        <v>{"CollectableType":"HomeCollector.Models.StampBase, HomeCollector, Version=1.0.0.0, Culture=neutral, PublicKeyToken=null"</v>
      </c>
      <c r="AF51" s="16" t="str">
        <f t="shared" si="28"/>
        <v xml:space="preserve">,"ItemDetails":"" </v>
      </c>
      <c r="AG51" s="16" t="str">
        <f t="shared" si="18"/>
        <v xml:space="preserve">,"IsFavorite":false </v>
      </c>
      <c r="AH51" s="16" t="str">
        <f t="shared" si="19"/>
        <v xml:space="preserve">,"EstimatedValue":0 </v>
      </c>
      <c r="AI51" s="16" t="str">
        <f t="shared" si="20"/>
        <v xml:space="preserve">,"IsMintCondition":false </v>
      </c>
      <c r="AJ51" s="16" t="str">
        <f t="shared" si="21"/>
        <v xml:space="preserve">,"Condition":"UNDEFINED" </v>
      </c>
      <c r="AK51" s="16" t="str">
        <f xml:space="preserve"> IF($D51+$E51&gt;0,  CONCATENATE($AD51,$AE51,$AF51,$AG51,$AH51,$AI51,$AJ51) &amp; "} ]}","}")</f>
        <v>}</v>
      </c>
      <c r="AL51" s="16" t="str">
        <f t="shared" si="29"/>
        <v>,{"CollectableType":"HomeCollector.Models.StampBase, HomeCollector, Version=1.0.0.0, Culture=neutral, PublicKeyToken=null","DisplayName":"Figure of Value" ,"Description":"" ,"Country":"USA" ,"IsPostageStamp":true ,"ScottNumber":"J23" ,"AlternateId":"" ,"IssueYearStart":1891,"IssueYearEnd":0,"FirstDayOfIssue":" " ,"Perforation":"p12" ,"IsWatermarked":false ,"CatalogImageCode":"" ,"Color":"brt claret" ,"Denomination":"2" }</v>
      </c>
    </row>
    <row r="52" spans="1:38" x14ac:dyDescent="0.25">
      <c r="A52" s="44" t="s">
        <v>113</v>
      </c>
      <c r="B52" s="29">
        <v>3</v>
      </c>
      <c r="C52" s="19" t="s">
        <v>111</v>
      </c>
      <c r="D52" s="31"/>
      <c r="E52" s="32"/>
      <c r="F52" s="41" t="s">
        <v>430</v>
      </c>
      <c r="G52" s="38"/>
      <c r="H52" s="19" t="s">
        <v>441</v>
      </c>
      <c r="I52" s="30">
        <v>1891</v>
      </c>
      <c r="J52" s="30">
        <v>1891</v>
      </c>
      <c r="K52" s="35" t="s">
        <v>51</v>
      </c>
      <c r="L52" s="34"/>
      <c r="M52" s="29"/>
      <c r="N52" s="28" t="str">
        <f t="shared" si="22"/>
        <v>,{"CollectableType":"HomeCollector.Models.StampBase, HomeCollector, Version=1.0.0.0, Culture=neutral, PublicKeyToken=null"</v>
      </c>
      <c r="O52" s="16" t="str">
        <f t="shared" si="23"/>
        <v xml:space="preserve">,"DisplayName":"Figure of Value" </v>
      </c>
      <c r="P52" s="16" t="str">
        <f t="shared" si="24"/>
        <v xml:space="preserve">,"Description":"" </v>
      </c>
      <c r="Q52" s="16" t="str">
        <f t="shared" si="8"/>
        <v xml:space="preserve">,"Country":"USA" </v>
      </c>
      <c r="R52" s="16" t="str">
        <f t="shared" si="9"/>
        <v xml:space="preserve">,"IsPostageStamp":true </v>
      </c>
      <c r="S52" s="16" t="str">
        <f t="shared" si="10"/>
        <v xml:space="preserve">,"ScottNumber":"J24" </v>
      </c>
      <c r="T52" s="16" t="str">
        <f t="shared" si="11"/>
        <v xml:space="preserve">,"AlternateId":"" </v>
      </c>
      <c r="U52" s="16" t="str">
        <f t="shared" si="25"/>
        <v>,"IssueYearStart":1891</v>
      </c>
      <c r="V52" s="16" t="str">
        <f t="shared" si="26"/>
        <v>,"IssueYearEnd":0</v>
      </c>
      <c r="W52" s="16" t="str">
        <f t="shared" si="12"/>
        <v xml:space="preserve">,"FirstDayOfIssue":" " </v>
      </c>
      <c r="X52" s="16" t="str">
        <f t="shared" si="4"/>
        <v xml:space="preserve">,"Perforation":"p12" </v>
      </c>
      <c r="Y52" s="16" t="str">
        <f t="shared" si="27"/>
        <v xml:space="preserve">,"IsWatermarked":false </v>
      </c>
      <c r="Z52" s="16" t="str">
        <f t="shared" si="13"/>
        <v xml:space="preserve">,"CatalogImageCode":"" </v>
      </c>
      <c r="AA52" s="16" t="str">
        <f t="shared" si="14"/>
        <v xml:space="preserve">,"Color":"brt claret" </v>
      </c>
      <c r="AB52" s="16" t="str">
        <f t="shared" si="15"/>
        <v xml:space="preserve">,"Denomination":"3" </v>
      </c>
      <c r="AD52" s="16" t="str">
        <f t="shared" si="16"/>
        <v/>
      </c>
      <c r="AE52" s="16" t="str">
        <f t="shared" si="17"/>
        <v>{"CollectableType":"HomeCollector.Models.StampBase, HomeCollector, Version=1.0.0.0, Culture=neutral, PublicKeyToken=null"</v>
      </c>
      <c r="AF52" s="16" t="str">
        <f t="shared" si="28"/>
        <v xml:space="preserve">,"ItemDetails":"" </v>
      </c>
      <c r="AG52" s="16" t="str">
        <f t="shared" si="18"/>
        <v xml:space="preserve">,"IsFavorite":false </v>
      </c>
      <c r="AH52" s="16" t="str">
        <f t="shared" si="19"/>
        <v xml:space="preserve">,"EstimatedValue":0 </v>
      </c>
      <c r="AI52" s="16" t="str">
        <f t="shared" si="20"/>
        <v xml:space="preserve">,"IsMintCondition":false </v>
      </c>
      <c r="AJ52" s="16" t="str">
        <f t="shared" si="21"/>
        <v xml:space="preserve">,"Condition":"UNDEFINED" </v>
      </c>
      <c r="AK52" s="16" t="str">
        <f xml:space="preserve"> IF($D52+$E52&gt;0,  CONCATENATE($AD52,$AE52,$AF52,$AG52,$AH52,$AI52,$AJ52) &amp; "} ]}","}")</f>
        <v>}</v>
      </c>
      <c r="AL52" s="16" t="str">
        <f t="shared" si="29"/>
        <v>,{"CollectableType":"HomeCollector.Models.StampBase, HomeCollector, Version=1.0.0.0, Culture=neutral, PublicKeyToken=null","DisplayName":"Figure of Value" ,"Description":"" ,"Country":"USA" ,"IsPostageStamp":true ,"ScottNumber":"J24" ,"AlternateId":"" ,"IssueYearStart":1891,"IssueYearEnd":0,"FirstDayOfIssue":" " ,"Perforation":"p12" ,"IsWatermarked":false ,"CatalogImageCode":"" ,"Color":"brt claret" ,"Denomination":"3" }</v>
      </c>
    </row>
    <row r="53" spans="1:38" x14ac:dyDescent="0.25">
      <c r="A53" s="44" t="s">
        <v>114</v>
      </c>
      <c r="B53" s="29">
        <v>5</v>
      </c>
      <c r="C53" s="19" t="s">
        <v>111</v>
      </c>
      <c r="D53" s="31"/>
      <c r="E53" s="32"/>
      <c r="F53" s="41" t="s">
        <v>430</v>
      </c>
      <c r="G53" s="38"/>
      <c r="H53" s="19" t="s">
        <v>441</v>
      </c>
      <c r="I53" s="30">
        <v>1891</v>
      </c>
      <c r="J53" s="30">
        <v>1891</v>
      </c>
      <c r="K53" s="35" t="s">
        <v>51</v>
      </c>
      <c r="L53" s="34"/>
      <c r="M53" s="29"/>
      <c r="N53" s="28" t="str">
        <f t="shared" si="22"/>
        <v>,{"CollectableType":"HomeCollector.Models.StampBase, HomeCollector, Version=1.0.0.0, Culture=neutral, PublicKeyToken=null"</v>
      </c>
      <c r="O53" s="16" t="str">
        <f t="shared" si="23"/>
        <v xml:space="preserve">,"DisplayName":"Figure of Value" </v>
      </c>
      <c r="P53" s="16" t="str">
        <f t="shared" si="24"/>
        <v xml:space="preserve">,"Description":"" </v>
      </c>
      <c r="Q53" s="16" t="str">
        <f t="shared" si="8"/>
        <v xml:space="preserve">,"Country":"USA" </v>
      </c>
      <c r="R53" s="16" t="str">
        <f t="shared" si="9"/>
        <v xml:space="preserve">,"IsPostageStamp":true </v>
      </c>
      <c r="S53" s="16" t="str">
        <f t="shared" si="10"/>
        <v xml:space="preserve">,"ScottNumber":"J25" </v>
      </c>
      <c r="T53" s="16" t="str">
        <f t="shared" si="11"/>
        <v xml:space="preserve">,"AlternateId":"" </v>
      </c>
      <c r="U53" s="16" t="str">
        <f t="shared" si="25"/>
        <v>,"IssueYearStart":1891</v>
      </c>
      <c r="V53" s="16" t="str">
        <f t="shared" si="26"/>
        <v>,"IssueYearEnd":0</v>
      </c>
      <c r="W53" s="16" t="str">
        <f t="shared" si="12"/>
        <v xml:space="preserve">,"FirstDayOfIssue":" " </v>
      </c>
      <c r="X53" s="16" t="str">
        <f t="shared" si="4"/>
        <v xml:space="preserve">,"Perforation":"p12" </v>
      </c>
      <c r="Y53" s="16" t="str">
        <f t="shared" si="27"/>
        <v xml:space="preserve">,"IsWatermarked":false </v>
      </c>
      <c r="Z53" s="16" t="str">
        <f t="shared" si="13"/>
        <v xml:space="preserve">,"CatalogImageCode":"" </v>
      </c>
      <c r="AA53" s="16" t="str">
        <f t="shared" si="14"/>
        <v xml:space="preserve">,"Color":"brt claret" </v>
      </c>
      <c r="AB53" s="16" t="str">
        <f t="shared" si="15"/>
        <v xml:space="preserve">,"Denomination":"5" </v>
      </c>
      <c r="AD53" s="16" t="str">
        <f t="shared" si="16"/>
        <v/>
      </c>
      <c r="AE53" s="16" t="str">
        <f t="shared" si="17"/>
        <v>{"CollectableType":"HomeCollector.Models.StampBase, HomeCollector, Version=1.0.0.0, Culture=neutral, PublicKeyToken=null"</v>
      </c>
      <c r="AF53" s="16" t="str">
        <f t="shared" si="28"/>
        <v xml:space="preserve">,"ItemDetails":"" </v>
      </c>
      <c r="AG53" s="16" t="str">
        <f t="shared" si="18"/>
        <v xml:space="preserve">,"IsFavorite":false </v>
      </c>
      <c r="AH53" s="16" t="str">
        <f t="shared" si="19"/>
        <v xml:space="preserve">,"EstimatedValue":0 </v>
      </c>
      <c r="AI53" s="16" t="str">
        <f t="shared" si="20"/>
        <v xml:space="preserve">,"IsMintCondition":false </v>
      </c>
      <c r="AJ53" s="16" t="str">
        <f t="shared" si="21"/>
        <v xml:space="preserve">,"Condition":"UNDEFINED" </v>
      </c>
      <c r="AK53" s="16" t="str">
        <f xml:space="preserve"> IF($D53+$E53&gt;0,  CONCATENATE($AD53,$AE53,$AF53,$AG53,$AH53,$AI53,$AJ53) &amp; "} ]}","}")</f>
        <v>}</v>
      </c>
      <c r="AL53" s="16" t="str">
        <f t="shared" si="29"/>
        <v>,{"CollectableType":"HomeCollector.Models.StampBase, HomeCollector, Version=1.0.0.0, Culture=neutral, PublicKeyToken=null","DisplayName":"Figure of Value" ,"Description":"" ,"Country":"USA" ,"IsPostageStamp":true ,"ScottNumber":"J25" ,"AlternateId":"" ,"IssueYearStart":1891,"IssueYearEnd":0,"FirstDayOfIssue":" " ,"Perforation":"p12" ,"IsWatermarked":false ,"CatalogImageCode":"" ,"Color":"brt claret" ,"Denomination":"5" }</v>
      </c>
    </row>
    <row r="54" spans="1:38" x14ac:dyDescent="0.25">
      <c r="A54" s="44" t="s">
        <v>115</v>
      </c>
      <c r="B54" s="29">
        <v>10</v>
      </c>
      <c r="C54" s="19" t="s">
        <v>111</v>
      </c>
      <c r="D54" s="31"/>
      <c r="E54" s="32"/>
      <c r="F54" s="41" t="s">
        <v>430</v>
      </c>
      <c r="G54" s="38"/>
      <c r="H54" s="19" t="s">
        <v>441</v>
      </c>
      <c r="I54" s="30">
        <v>1891</v>
      </c>
      <c r="J54" s="30">
        <v>1891</v>
      </c>
      <c r="K54" s="35" t="s">
        <v>51</v>
      </c>
      <c r="L54" s="34"/>
      <c r="M54" s="29"/>
      <c r="N54" s="28" t="str">
        <f t="shared" si="22"/>
        <v>,{"CollectableType":"HomeCollector.Models.StampBase, HomeCollector, Version=1.0.0.0, Culture=neutral, PublicKeyToken=null"</v>
      </c>
      <c r="O54" s="16" t="str">
        <f t="shared" si="23"/>
        <v xml:space="preserve">,"DisplayName":"Figure of Value" </v>
      </c>
      <c r="P54" s="16" t="str">
        <f t="shared" si="24"/>
        <v xml:space="preserve">,"Description":"" </v>
      </c>
      <c r="Q54" s="16" t="str">
        <f t="shared" si="8"/>
        <v xml:space="preserve">,"Country":"USA" </v>
      </c>
      <c r="R54" s="16" t="str">
        <f t="shared" si="9"/>
        <v xml:space="preserve">,"IsPostageStamp":true </v>
      </c>
      <c r="S54" s="16" t="str">
        <f t="shared" si="10"/>
        <v xml:space="preserve">,"ScottNumber":"J26" </v>
      </c>
      <c r="T54" s="16" t="str">
        <f t="shared" si="11"/>
        <v xml:space="preserve">,"AlternateId":"" </v>
      </c>
      <c r="U54" s="16" t="str">
        <f t="shared" si="25"/>
        <v>,"IssueYearStart":1891</v>
      </c>
      <c r="V54" s="16" t="str">
        <f t="shared" si="26"/>
        <v>,"IssueYearEnd":0</v>
      </c>
      <c r="W54" s="16" t="str">
        <f t="shared" si="12"/>
        <v xml:space="preserve">,"FirstDayOfIssue":" " </v>
      </c>
      <c r="X54" s="16" t="str">
        <f t="shared" si="4"/>
        <v xml:space="preserve">,"Perforation":"p12" </v>
      </c>
      <c r="Y54" s="16" t="str">
        <f t="shared" si="27"/>
        <v xml:space="preserve">,"IsWatermarked":false </v>
      </c>
      <c r="Z54" s="16" t="str">
        <f t="shared" si="13"/>
        <v xml:space="preserve">,"CatalogImageCode":"" </v>
      </c>
      <c r="AA54" s="16" t="str">
        <f t="shared" si="14"/>
        <v xml:space="preserve">,"Color":"brt claret" </v>
      </c>
      <c r="AB54" s="16" t="str">
        <f t="shared" si="15"/>
        <v xml:space="preserve">,"Denomination":"10" </v>
      </c>
      <c r="AD54" s="16" t="str">
        <f t="shared" si="16"/>
        <v/>
      </c>
      <c r="AE54" s="16" t="str">
        <f t="shared" si="17"/>
        <v>{"CollectableType":"HomeCollector.Models.StampBase, HomeCollector, Version=1.0.0.0, Culture=neutral, PublicKeyToken=null"</v>
      </c>
      <c r="AF54" s="16" t="str">
        <f t="shared" si="28"/>
        <v xml:space="preserve">,"ItemDetails":"" </v>
      </c>
      <c r="AG54" s="16" t="str">
        <f t="shared" si="18"/>
        <v xml:space="preserve">,"IsFavorite":false </v>
      </c>
      <c r="AH54" s="16" t="str">
        <f t="shared" si="19"/>
        <v xml:space="preserve">,"EstimatedValue":0 </v>
      </c>
      <c r="AI54" s="16" t="str">
        <f t="shared" si="20"/>
        <v xml:space="preserve">,"IsMintCondition":false </v>
      </c>
      <c r="AJ54" s="16" t="str">
        <f t="shared" si="21"/>
        <v xml:space="preserve">,"Condition":"UNDEFINED" </v>
      </c>
      <c r="AK54" s="16" t="str">
        <f xml:space="preserve"> IF($D54+$E54&gt;0,  CONCATENATE($AD54,$AE54,$AF54,$AG54,$AH54,$AI54,$AJ54) &amp; "} ]}","}")</f>
        <v>}</v>
      </c>
      <c r="AL54" s="16" t="str">
        <f t="shared" si="29"/>
        <v>,{"CollectableType":"HomeCollector.Models.StampBase, HomeCollector, Version=1.0.0.0, Culture=neutral, PublicKeyToken=null","DisplayName":"Figure of Value" ,"Description":"" ,"Country":"USA" ,"IsPostageStamp":true ,"ScottNumber":"J26" ,"AlternateId":"" ,"IssueYearStart":1891,"IssueYearEnd":0,"FirstDayOfIssue":" " ,"Perforation":"p12" ,"IsWatermarked":false ,"CatalogImageCode":"" ,"Color":"brt claret" ,"Denomination":"10" }</v>
      </c>
    </row>
    <row r="55" spans="1:38" x14ac:dyDescent="0.25">
      <c r="A55" s="44" t="s">
        <v>116</v>
      </c>
      <c r="B55" s="29">
        <v>30</v>
      </c>
      <c r="C55" s="19" t="s">
        <v>111</v>
      </c>
      <c r="D55" s="31"/>
      <c r="E55" s="32"/>
      <c r="F55" s="41" t="s">
        <v>430</v>
      </c>
      <c r="G55" s="38"/>
      <c r="H55" s="19" t="s">
        <v>441</v>
      </c>
      <c r="I55" s="30">
        <v>1891</v>
      </c>
      <c r="J55" s="30">
        <v>1891</v>
      </c>
      <c r="K55" s="35" t="s">
        <v>51</v>
      </c>
      <c r="L55" s="34"/>
      <c r="M55" s="29"/>
      <c r="N55" s="28" t="str">
        <f t="shared" si="22"/>
        <v>,{"CollectableType":"HomeCollector.Models.StampBase, HomeCollector, Version=1.0.0.0, Culture=neutral, PublicKeyToken=null"</v>
      </c>
      <c r="O55" s="16" t="str">
        <f t="shared" si="23"/>
        <v xml:space="preserve">,"DisplayName":"Figure of Value" </v>
      </c>
      <c r="P55" s="16" t="str">
        <f t="shared" si="24"/>
        <v xml:space="preserve">,"Description":"" </v>
      </c>
      <c r="Q55" s="16" t="str">
        <f t="shared" si="8"/>
        <v xml:space="preserve">,"Country":"USA" </v>
      </c>
      <c r="R55" s="16" t="str">
        <f t="shared" si="9"/>
        <v xml:space="preserve">,"IsPostageStamp":true </v>
      </c>
      <c r="S55" s="16" t="str">
        <f t="shared" si="10"/>
        <v xml:space="preserve">,"ScottNumber":"J27" </v>
      </c>
      <c r="T55" s="16" t="str">
        <f t="shared" si="11"/>
        <v xml:space="preserve">,"AlternateId":"" </v>
      </c>
      <c r="U55" s="16" t="str">
        <f t="shared" si="25"/>
        <v>,"IssueYearStart":1891</v>
      </c>
      <c r="V55" s="16" t="str">
        <f t="shared" si="26"/>
        <v>,"IssueYearEnd":0</v>
      </c>
      <c r="W55" s="16" t="str">
        <f t="shared" si="12"/>
        <v xml:space="preserve">,"FirstDayOfIssue":" " </v>
      </c>
      <c r="X55" s="16" t="str">
        <f t="shared" si="4"/>
        <v xml:space="preserve">,"Perforation":"p12" </v>
      </c>
      <c r="Y55" s="16" t="str">
        <f t="shared" si="27"/>
        <v xml:space="preserve">,"IsWatermarked":false </v>
      </c>
      <c r="Z55" s="16" t="str">
        <f t="shared" si="13"/>
        <v xml:space="preserve">,"CatalogImageCode":"" </v>
      </c>
      <c r="AA55" s="16" t="str">
        <f t="shared" si="14"/>
        <v xml:space="preserve">,"Color":"brt claret" </v>
      </c>
      <c r="AB55" s="16" t="str">
        <f t="shared" si="15"/>
        <v xml:space="preserve">,"Denomination":"30" </v>
      </c>
      <c r="AD55" s="16" t="str">
        <f t="shared" si="16"/>
        <v/>
      </c>
      <c r="AE55" s="16" t="str">
        <f t="shared" si="17"/>
        <v>{"CollectableType":"HomeCollector.Models.StampBase, HomeCollector, Version=1.0.0.0, Culture=neutral, PublicKeyToken=null"</v>
      </c>
      <c r="AF55" s="16" t="str">
        <f t="shared" si="28"/>
        <v xml:space="preserve">,"ItemDetails":"" </v>
      </c>
      <c r="AG55" s="16" t="str">
        <f t="shared" si="18"/>
        <v xml:space="preserve">,"IsFavorite":false </v>
      </c>
      <c r="AH55" s="16" t="str">
        <f t="shared" si="19"/>
        <v xml:space="preserve">,"EstimatedValue":0 </v>
      </c>
      <c r="AI55" s="16" t="str">
        <f t="shared" si="20"/>
        <v xml:space="preserve">,"IsMintCondition":false </v>
      </c>
      <c r="AJ55" s="16" t="str">
        <f t="shared" si="21"/>
        <v xml:space="preserve">,"Condition":"UNDEFINED" </v>
      </c>
      <c r="AK55" s="16" t="str">
        <f xml:space="preserve"> IF($D55+$E55&gt;0,  CONCATENATE($AD55,$AE55,$AF55,$AG55,$AH55,$AI55,$AJ55) &amp; "} ]}","}")</f>
        <v>}</v>
      </c>
      <c r="AL55" s="16" t="str">
        <f t="shared" si="29"/>
        <v>,{"CollectableType":"HomeCollector.Models.StampBase, HomeCollector, Version=1.0.0.0, Culture=neutral, PublicKeyToken=null","DisplayName":"Figure of Value" ,"Description":"" ,"Country":"USA" ,"IsPostageStamp":true ,"ScottNumber":"J27" ,"AlternateId":"" ,"IssueYearStart":1891,"IssueYearEnd":0,"FirstDayOfIssue":" " ,"Perforation":"p12" ,"IsWatermarked":false ,"CatalogImageCode":"" ,"Color":"brt claret" ,"Denomination":"30" }</v>
      </c>
    </row>
    <row r="56" spans="1:38" x14ac:dyDescent="0.25">
      <c r="A56" s="44" t="s">
        <v>117</v>
      </c>
      <c r="B56" s="29">
        <v>50</v>
      </c>
      <c r="C56" s="19" t="s">
        <v>111</v>
      </c>
      <c r="D56" s="31"/>
      <c r="E56" s="32"/>
      <c r="F56" s="41" t="s">
        <v>430</v>
      </c>
      <c r="G56" s="38"/>
      <c r="H56" s="19" t="s">
        <v>441</v>
      </c>
      <c r="I56" s="29">
        <v>1891</v>
      </c>
      <c r="J56" s="29">
        <v>1891</v>
      </c>
      <c r="K56" s="33" t="s">
        <v>51</v>
      </c>
      <c r="L56" s="34"/>
      <c r="M56" s="29"/>
      <c r="N56" s="28" t="str">
        <f t="shared" si="22"/>
        <v>,{"CollectableType":"HomeCollector.Models.StampBase, HomeCollector, Version=1.0.0.0, Culture=neutral, PublicKeyToken=null"</v>
      </c>
      <c r="O56" s="16" t="str">
        <f t="shared" si="23"/>
        <v xml:space="preserve">,"DisplayName":"Figure of Value" </v>
      </c>
      <c r="P56" s="16" t="str">
        <f t="shared" si="24"/>
        <v xml:space="preserve">,"Description":"" </v>
      </c>
      <c r="Q56" s="16" t="str">
        <f t="shared" si="8"/>
        <v xml:space="preserve">,"Country":"USA" </v>
      </c>
      <c r="R56" s="16" t="str">
        <f t="shared" si="9"/>
        <v xml:space="preserve">,"IsPostageStamp":true </v>
      </c>
      <c r="S56" s="16" t="str">
        <f t="shared" si="10"/>
        <v xml:space="preserve">,"ScottNumber":"J28" </v>
      </c>
      <c r="T56" s="16" t="str">
        <f t="shared" si="11"/>
        <v xml:space="preserve">,"AlternateId":"" </v>
      </c>
      <c r="U56" s="16" t="str">
        <f t="shared" si="25"/>
        <v>,"IssueYearStart":1891</v>
      </c>
      <c r="V56" s="16" t="str">
        <f t="shared" si="26"/>
        <v>,"IssueYearEnd":0</v>
      </c>
      <c r="W56" s="16" t="str">
        <f t="shared" si="12"/>
        <v xml:space="preserve">,"FirstDayOfIssue":" " </v>
      </c>
      <c r="X56" s="16" t="str">
        <f t="shared" si="4"/>
        <v xml:space="preserve">,"Perforation":"p12" </v>
      </c>
      <c r="Y56" s="16" t="str">
        <f t="shared" si="27"/>
        <v xml:space="preserve">,"IsWatermarked":false </v>
      </c>
      <c r="Z56" s="16" t="str">
        <f t="shared" si="13"/>
        <v xml:space="preserve">,"CatalogImageCode":"" </v>
      </c>
      <c r="AA56" s="16" t="str">
        <f t="shared" si="14"/>
        <v xml:space="preserve">,"Color":"brt claret" </v>
      </c>
      <c r="AB56" s="16" t="str">
        <f t="shared" si="15"/>
        <v xml:space="preserve">,"Denomination":"50" </v>
      </c>
      <c r="AD56" s="16" t="str">
        <f t="shared" si="16"/>
        <v/>
      </c>
      <c r="AE56" s="16" t="str">
        <f t="shared" si="17"/>
        <v>{"CollectableType":"HomeCollector.Models.StampBase, HomeCollector, Version=1.0.0.0, Culture=neutral, PublicKeyToken=null"</v>
      </c>
      <c r="AF56" s="16" t="str">
        <f t="shared" si="28"/>
        <v xml:space="preserve">,"ItemDetails":"" </v>
      </c>
      <c r="AG56" s="16" t="str">
        <f t="shared" si="18"/>
        <v xml:space="preserve">,"IsFavorite":false </v>
      </c>
      <c r="AH56" s="16" t="str">
        <f t="shared" si="19"/>
        <v xml:space="preserve">,"EstimatedValue":0 </v>
      </c>
      <c r="AI56" s="16" t="str">
        <f t="shared" si="20"/>
        <v xml:space="preserve">,"IsMintCondition":false </v>
      </c>
      <c r="AJ56" s="16" t="str">
        <f t="shared" si="21"/>
        <v xml:space="preserve">,"Condition":"UNDEFINED" </v>
      </c>
      <c r="AK56" s="16" t="str">
        <f xml:space="preserve"> IF($D56+$E56&gt;0,  CONCATENATE($AD56,$AE56,$AF56,$AG56,$AH56,$AI56,$AJ56) &amp; "} ]}","}")</f>
        <v>}</v>
      </c>
      <c r="AL56" s="16" t="str">
        <f t="shared" si="29"/>
        <v>,{"CollectableType":"HomeCollector.Models.StampBase, HomeCollector, Version=1.0.0.0, Culture=neutral, PublicKeyToken=null","DisplayName":"Figure of Value" ,"Description":"" ,"Country":"USA" ,"IsPostageStamp":true ,"ScottNumber":"J28" ,"AlternateId":"" ,"IssueYearStart":1891,"IssueYearEnd":0,"FirstDayOfIssue":" " ,"Perforation":"p12" ,"IsWatermarked":false ,"CatalogImageCode":"" ,"Color":"brt claret" ,"Denomination":"50" }</v>
      </c>
    </row>
    <row r="57" spans="1:38" x14ac:dyDescent="0.25">
      <c r="A57" s="44" t="s">
        <v>118</v>
      </c>
      <c r="B57" s="29">
        <v>1</v>
      </c>
      <c r="C57" s="30" t="s">
        <v>119</v>
      </c>
      <c r="D57" s="31"/>
      <c r="E57" s="32"/>
      <c r="F57" s="41" t="s">
        <v>430</v>
      </c>
      <c r="G57" s="38"/>
      <c r="H57" s="19" t="s">
        <v>443</v>
      </c>
      <c r="I57" s="29">
        <v>1894</v>
      </c>
      <c r="J57" s="29">
        <v>1894</v>
      </c>
      <c r="K57" s="33" t="s">
        <v>51</v>
      </c>
      <c r="L57" s="34"/>
      <c r="M57" s="29"/>
      <c r="N57" s="28" t="str">
        <f t="shared" si="22"/>
        <v>,{"CollectableType":"HomeCollector.Models.StampBase, HomeCollector, Version=1.0.0.0, Culture=neutral, PublicKeyToken=null"</v>
      </c>
      <c r="O57" s="16" t="str">
        <f t="shared" si="23"/>
        <v xml:space="preserve">,"DisplayName":"4-corner lace" </v>
      </c>
      <c r="P57" s="16" t="str">
        <f t="shared" si="24"/>
        <v xml:space="preserve">,"Description":"" </v>
      </c>
      <c r="Q57" s="16" t="str">
        <f t="shared" si="8"/>
        <v xml:space="preserve">,"Country":"USA" </v>
      </c>
      <c r="R57" s="16" t="str">
        <f t="shared" si="9"/>
        <v xml:space="preserve">,"IsPostageStamp":true </v>
      </c>
      <c r="S57" s="16" t="str">
        <f t="shared" si="10"/>
        <v xml:space="preserve">,"ScottNumber":"J29" </v>
      </c>
      <c r="T57" s="16" t="str">
        <f t="shared" si="11"/>
        <v xml:space="preserve">,"AlternateId":"" </v>
      </c>
      <c r="U57" s="16" t="str">
        <f t="shared" si="25"/>
        <v>,"IssueYearStart":1894</v>
      </c>
      <c r="V57" s="16" t="str">
        <f t="shared" si="26"/>
        <v>,"IssueYearEnd":0</v>
      </c>
      <c r="W57" s="16" t="str">
        <f t="shared" si="12"/>
        <v xml:space="preserve">,"FirstDayOfIssue":" " </v>
      </c>
      <c r="X57" s="16" t="str">
        <f t="shared" si="4"/>
        <v xml:space="preserve">,"Perforation":"p12" </v>
      </c>
      <c r="Y57" s="16" t="str">
        <f t="shared" si="27"/>
        <v xml:space="preserve">,"IsWatermarked":false </v>
      </c>
      <c r="Z57" s="16" t="str">
        <f t="shared" si="13"/>
        <v xml:space="preserve">,"CatalogImageCode":"" </v>
      </c>
      <c r="AA57" s="16" t="str">
        <f t="shared" si="14"/>
        <v xml:space="preserve">,"Color":"vermillion" </v>
      </c>
      <c r="AB57" s="16" t="str">
        <f t="shared" si="15"/>
        <v xml:space="preserve">,"Denomination":"1" </v>
      </c>
      <c r="AD57" s="16" t="str">
        <f t="shared" si="16"/>
        <v/>
      </c>
      <c r="AE57" s="16" t="str">
        <f t="shared" si="17"/>
        <v>{"CollectableType":"HomeCollector.Models.StampBase, HomeCollector, Version=1.0.0.0, Culture=neutral, PublicKeyToken=null"</v>
      </c>
      <c r="AF57" s="16" t="str">
        <f t="shared" si="28"/>
        <v xml:space="preserve">,"ItemDetails":"" </v>
      </c>
      <c r="AG57" s="16" t="str">
        <f t="shared" si="18"/>
        <v xml:space="preserve">,"IsFavorite":false </v>
      </c>
      <c r="AH57" s="16" t="str">
        <f t="shared" si="19"/>
        <v xml:space="preserve">,"EstimatedValue":0 </v>
      </c>
      <c r="AI57" s="16" t="str">
        <f t="shared" si="20"/>
        <v xml:space="preserve">,"IsMintCondition":false </v>
      </c>
      <c r="AJ57" s="16" t="str">
        <f t="shared" si="21"/>
        <v xml:space="preserve">,"Condition":"UNDEFINED" </v>
      </c>
      <c r="AK57" s="16" t="str">
        <f xml:space="preserve"> IF($D57+$E57&gt;0,  CONCATENATE($AD57,$AE57,$AF57,$AG57,$AH57,$AI57,$AJ57) &amp; "} ]}","}")</f>
        <v>}</v>
      </c>
      <c r="AL57" s="16" t="str">
        <f t="shared" si="29"/>
        <v>,{"CollectableType":"HomeCollector.Models.StampBase, HomeCollector, Version=1.0.0.0, Culture=neutral, PublicKeyToken=null","DisplayName":"4-corner lace" ,"Description":"" ,"Country":"USA" ,"IsPostageStamp":true ,"ScottNumber":"J29" ,"AlternateId":"" ,"IssueYearStart":1894,"IssueYearEnd":0,"FirstDayOfIssue":" " ,"Perforation":"p12" ,"IsWatermarked":false ,"CatalogImageCode":"" ,"Color":"vermillion" ,"Denomination":"1" }</v>
      </c>
    </row>
    <row r="58" spans="1:38" x14ac:dyDescent="0.25">
      <c r="A58" s="44" t="s">
        <v>120</v>
      </c>
      <c r="B58" s="29">
        <v>2</v>
      </c>
      <c r="C58" s="30" t="s">
        <v>119</v>
      </c>
      <c r="D58" s="31"/>
      <c r="E58" s="32"/>
      <c r="F58" s="41" t="s">
        <v>430</v>
      </c>
      <c r="G58" s="38"/>
      <c r="H58" s="19" t="s">
        <v>443</v>
      </c>
      <c r="I58" s="29">
        <v>1894</v>
      </c>
      <c r="J58" s="29">
        <v>1894</v>
      </c>
      <c r="K58" s="33" t="s">
        <v>51</v>
      </c>
      <c r="L58" s="34"/>
      <c r="M58" s="29"/>
      <c r="N58" s="28" t="str">
        <f t="shared" si="22"/>
        <v>,{"CollectableType":"HomeCollector.Models.StampBase, HomeCollector, Version=1.0.0.0, Culture=neutral, PublicKeyToken=null"</v>
      </c>
      <c r="O58" s="16" t="str">
        <f t="shared" si="23"/>
        <v xml:space="preserve">,"DisplayName":"4-corner lace" </v>
      </c>
      <c r="P58" s="16" t="str">
        <f t="shared" si="24"/>
        <v xml:space="preserve">,"Description":"" </v>
      </c>
      <c r="Q58" s="16" t="str">
        <f t="shared" si="8"/>
        <v xml:space="preserve">,"Country":"USA" </v>
      </c>
      <c r="R58" s="16" t="str">
        <f t="shared" si="9"/>
        <v xml:space="preserve">,"IsPostageStamp":true </v>
      </c>
      <c r="S58" s="16" t="str">
        <f t="shared" si="10"/>
        <v xml:space="preserve">,"ScottNumber":"J30" </v>
      </c>
      <c r="T58" s="16" t="str">
        <f t="shared" si="11"/>
        <v xml:space="preserve">,"AlternateId":"" </v>
      </c>
      <c r="U58" s="16" t="str">
        <f t="shared" si="25"/>
        <v>,"IssueYearStart":1894</v>
      </c>
      <c r="V58" s="16" t="str">
        <f t="shared" si="26"/>
        <v>,"IssueYearEnd":0</v>
      </c>
      <c r="W58" s="16" t="str">
        <f t="shared" si="12"/>
        <v xml:space="preserve">,"FirstDayOfIssue":" " </v>
      </c>
      <c r="X58" s="16" t="str">
        <f t="shared" si="4"/>
        <v xml:space="preserve">,"Perforation":"p12" </v>
      </c>
      <c r="Y58" s="16" t="str">
        <f t="shared" si="27"/>
        <v xml:space="preserve">,"IsWatermarked":false </v>
      </c>
      <c r="Z58" s="16" t="str">
        <f t="shared" si="13"/>
        <v xml:space="preserve">,"CatalogImageCode":"" </v>
      </c>
      <c r="AA58" s="16" t="str">
        <f t="shared" si="14"/>
        <v xml:space="preserve">,"Color":"vermillion" </v>
      </c>
      <c r="AB58" s="16" t="str">
        <f t="shared" si="15"/>
        <v xml:space="preserve">,"Denomination":"2" </v>
      </c>
      <c r="AD58" s="16" t="str">
        <f t="shared" si="16"/>
        <v/>
      </c>
      <c r="AE58" s="16" t="str">
        <f t="shared" si="17"/>
        <v>{"CollectableType":"HomeCollector.Models.StampBase, HomeCollector, Version=1.0.0.0, Culture=neutral, PublicKeyToken=null"</v>
      </c>
      <c r="AF58" s="16" t="str">
        <f t="shared" si="28"/>
        <v xml:space="preserve">,"ItemDetails":"" </v>
      </c>
      <c r="AG58" s="16" t="str">
        <f t="shared" si="18"/>
        <v xml:space="preserve">,"IsFavorite":false </v>
      </c>
      <c r="AH58" s="16" t="str">
        <f t="shared" si="19"/>
        <v xml:space="preserve">,"EstimatedValue":0 </v>
      </c>
      <c r="AI58" s="16" t="str">
        <f t="shared" si="20"/>
        <v xml:space="preserve">,"IsMintCondition":false </v>
      </c>
      <c r="AJ58" s="16" t="str">
        <f t="shared" si="21"/>
        <v xml:space="preserve">,"Condition":"UNDEFINED" </v>
      </c>
      <c r="AK58" s="16" t="str">
        <f xml:space="preserve"> IF($D58+$E58&gt;0,  CONCATENATE($AD58,$AE58,$AF58,$AG58,$AH58,$AI58,$AJ58) &amp; "} ]}","}")</f>
        <v>}</v>
      </c>
      <c r="AL58" s="16" t="str">
        <f t="shared" si="29"/>
        <v>,{"CollectableType":"HomeCollector.Models.StampBase, HomeCollector, Version=1.0.0.0, Culture=neutral, PublicKeyToken=null","DisplayName":"4-corner lace" ,"Description":"" ,"Country":"USA" ,"IsPostageStamp":true ,"ScottNumber":"J30" ,"AlternateId":"" ,"IssueYearStart":1894,"IssueYearEnd":0,"FirstDayOfIssue":" " ,"Perforation":"p12" ,"IsWatermarked":false ,"CatalogImageCode":"" ,"Color":"vermillion" ,"Denomination":"2" }</v>
      </c>
    </row>
    <row r="59" spans="1:38" x14ac:dyDescent="0.25">
      <c r="A59" s="44" t="s">
        <v>121</v>
      </c>
      <c r="B59" s="29">
        <v>1</v>
      </c>
      <c r="C59" s="30" t="s">
        <v>122</v>
      </c>
      <c r="D59" s="31"/>
      <c r="E59" s="32"/>
      <c r="F59" s="41" t="s">
        <v>430</v>
      </c>
      <c r="G59" s="38" t="s">
        <v>444</v>
      </c>
      <c r="H59" s="19" t="s">
        <v>443</v>
      </c>
      <c r="I59" s="29">
        <v>1894</v>
      </c>
      <c r="J59" s="29">
        <v>1894</v>
      </c>
      <c r="K59" s="33" t="s">
        <v>51</v>
      </c>
      <c r="L59" s="34"/>
      <c r="M59" s="29"/>
      <c r="N59" s="28" t="str">
        <f t="shared" si="22"/>
        <v>,{"CollectableType":"HomeCollector.Models.StampBase, HomeCollector, Version=1.0.0.0, Culture=neutral, PublicKeyToken=null"</v>
      </c>
      <c r="O59" s="16" t="str">
        <f t="shared" si="23"/>
        <v xml:space="preserve">,"DisplayName":"4-corner lace" </v>
      </c>
      <c r="P59" s="16" t="str">
        <f t="shared" si="24"/>
        <v xml:space="preserve">,"Description":"uwmk" </v>
      </c>
      <c r="Q59" s="16" t="str">
        <f t="shared" si="8"/>
        <v xml:space="preserve">,"Country":"USA" </v>
      </c>
      <c r="R59" s="16" t="str">
        <f t="shared" si="9"/>
        <v xml:space="preserve">,"IsPostageStamp":true </v>
      </c>
      <c r="S59" s="16" t="str">
        <f t="shared" si="10"/>
        <v xml:space="preserve">,"ScottNumber":"J31" </v>
      </c>
      <c r="T59" s="16" t="str">
        <f t="shared" si="11"/>
        <v xml:space="preserve">,"AlternateId":"" </v>
      </c>
      <c r="U59" s="16" t="str">
        <f t="shared" si="25"/>
        <v>,"IssueYearStart":1894</v>
      </c>
      <c r="V59" s="16" t="str">
        <f t="shared" si="26"/>
        <v>,"IssueYearEnd":0</v>
      </c>
      <c r="W59" s="16" t="str">
        <f t="shared" si="12"/>
        <v xml:space="preserve">,"FirstDayOfIssue":" " </v>
      </c>
      <c r="X59" s="16" t="str">
        <f t="shared" si="4"/>
        <v xml:space="preserve">,"Perforation":"p12" </v>
      </c>
      <c r="Y59" s="16" t="str">
        <f t="shared" si="27"/>
        <v xml:space="preserve">,"IsWatermarked":false </v>
      </c>
      <c r="Z59" s="16" t="str">
        <f t="shared" si="13"/>
        <v xml:space="preserve">,"CatalogImageCode":"" </v>
      </c>
      <c r="AA59" s="16" t="str">
        <f t="shared" si="14"/>
        <v xml:space="preserve">,"Color":"dp claret" </v>
      </c>
      <c r="AB59" s="16" t="str">
        <f t="shared" si="15"/>
        <v xml:space="preserve">,"Denomination":"1" </v>
      </c>
      <c r="AD59" s="16" t="str">
        <f t="shared" si="16"/>
        <v/>
      </c>
      <c r="AE59" s="16" t="str">
        <f t="shared" si="17"/>
        <v>{"CollectableType":"HomeCollector.Models.StampBase, HomeCollector, Version=1.0.0.0, Culture=neutral, PublicKeyToken=null"</v>
      </c>
      <c r="AF59" s="16" t="str">
        <f t="shared" si="28"/>
        <v xml:space="preserve">,"ItemDetails":"uwmk" </v>
      </c>
      <c r="AG59" s="16" t="str">
        <f t="shared" si="18"/>
        <v xml:space="preserve">,"IsFavorite":false </v>
      </c>
      <c r="AH59" s="16" t="str">
        <f t="shared" si="19"/>
        <v xml:space="preserve">,"EstimatedValue":0 </v>
      </c>
      <c r="AI59" s="16" t="str">
        <f t="shared" si="20"/>
        <v xml:space="preserve">,"IsMintCondition":false </v>
      </c>
      <c r="AJ59" s="16" t="str">
        <f t="shared" si="21"/>
        <v xml:space="preserve">,"Condition":"UNDEFINED" </v>
      </c>
      <c r="AK59" s="16" t="str">
        <f xml:space="preserve"> IF($D59+$E59&gt;0,  CONCATENATE($AD59,$AE59,$AF59,$AG59,$AH59,$AI59,$AJ59) &amp; "} ]}","}")</f>
        <v>}</v>
      </c>
      <c r="AL59" s="16" t="str">
        <f t="shared" si="29"/>
        <v>,{"CollectableType":"HomeCollector.Models.StampBase, HomeCollector, Version=1.0.0.0, Culture=neutral, PublicKeyToken=null","DisplayName":"4-corner lace" ,"Description":"uwmk" ,"Country":"USA" ,"IsPostageStamp":true ,"ScottNumber":"J31" ,"AlternateId":"" ,"IssueYearStart":1894,"IssueYearEnd":0,"FirstDayOfIssue":" " ,"Perforation":"p12" ,"IsWatermarked":false ,"CatalogImageCode":"" ,"Color":"dp claret" ,"Denomination":"1" }</v>
      </c>
    </row>
    <row r="60" spans="1:38" x14ac:dyDescent="0.25">
      <c r="A60" s="44" t="s">
        <v>123</v>
      </c>
      <c r="B60" s="29">
        <v>2</v>
      </c>
      <c r="C60" s="30" t="s">
        <v>122</v>
      </c>
      <c r="D60" s="31"/>
      <c r="E60" s="32">
        <v>1</v>
      </c>
      <c r="F60" s="41" t="s">
        <v>430</v>
      </c>
      <c r="G60" s="38" t="s">
        <v>444</v>
      </c>
      <c r="H60" s="19" t="s">
        <v>443</v>
      </c>
      <c r="I60" s="29">
        <v>1894</v>
      </c>
      <c r="J60" s="29">
        <v>1894</v>
      </c>
      <c r="K60" s="33" t="s">
        <v>51</v>
      </c>
      <c r="L60" s="34"/>
      <c r="M60" s="29"/>
      <c r="N60" s="28" t="str">
        <f t="shared" si="22"/>
        <v>,{"CollectableType":"HomeCollector.Models.StampBase, HomeCollector, Version=1.0.0.0, Culture=neutral, PublicKeyToken=null"</v>
      </c>
      <c r="O60" s="16" t="str">
        <f t="shared" si="23"/>
        <v xml:space="preserve">,"DisplayName":"4-corner lace" </v>
      </c>
      <c r="P60" s="16" t="str">
        <f t="shared" si="24"/>
        <v xml:space="preserve">,"Description":"uwmk" </v>
      </c>
      <c r="Q60" s="16" t="str">
        <f t="shared" si="8"/>
        <v xml:space="preserve">,"Country":"USA" </v>
      </c>
      <c r="R60" s="16" t="str">
        <f t="shared" si="9"/>
        <v xml:space="preserve">,"IsPostageStamp":true </v>
      </c>
      <c r="S60" s="16" t="str">
        <f t="shared" si="10"/>
        <v xml:space="preserve">,"ScottNumber":"J32" </v>
      </c>
      <c r="T60" s="16" t="str">
        <f t="shared" si="11"/>
        <v xml:space="preserve">,"AlternateId":"" </v>
      </c>
      <c r="U60" s="16" t="str">
        <f t="shared" si="25"/>
        <v>,"IssueYearStart":1894</v>
      </c>
      <c r="V60" s="16" t="str">
        <f t="shared" si="26"/>
        <v>,"IssueYearEnd":0</v>
      </c>
      <c r="W60" s="16" t="str">
        <f t="shared" si="12"/>
        <v xml:space="preserve">,"FirstDayOfIssue":" " </v>
      </c>
      <c r="X60" s="16" t="str">
        <f t="shared" si="4"/>
        <v xml:space="preserve">,"Perforation":"p12" </v>
      </c>
      <c r="Y60" s="16" t="str">
        <f t="shared" si="27"/>
        <v xml:space="preserve">,"IsWatermarked":false </v>
      </c>
      <c r="Z60" s="16" t="str">
        <f t="shared" si="13"/>
        <v xml:space="preserve">,"CatalogImageCode":"" </v>
      </c>
      <c r="AA60" s="16" t="str">
        <f t="shared" si="14"/>
        <v xml:space="preserve">,"Color":"dp claret" </v>
      </c>
      <c r="AB60" s="16" t="str">
        <f t="shared" si="15"/>
        <v xml:space="preserve">,"Denomination":"2" </v>
      </c>
      <c r="AD60" s="16" t="str">
        <f t="shared" si="16"/>
        <v>,"ItemInstances":[</v>
      </c>
      <c r="AE60" s="16" t="str">
        <f t="shared" si="17"/>
        <v>{"CollectableType":"HomeCollector.Models.StampBase, HomeCollector, Version=1.0.0.0, Culture=neutral, PublicKeyToken=null"</v>
      </c>
      <c r="AF60" s="16" t="str">
        <f t="shared" si="28"/>
        <v xml:space="preserve">,"ItemDetails":"uwmk" </v>
      </c>
      <c r="AG60" s="16" t="str">
        <f t="shared" si="18"/>
        <v xml:space="preserve">,"IsFavorite":false </v>
      </c>
      <c r="AH60" s="16" t="str">
        <f t="shared" si="19"/>
        <v xml:space="preserve">,"EstimatedValue":0 </v>
      </c>
      <c r="AI60" s="16" t="str">
        <f t="shared" si="20"/>
        <v xml:space="preserve">,"IsMintCondition":false </v>
      </c>
      <c r="AJ60" s="16" t="str">
        <f t="shared" si="21"/>
        <v xml:space="preserve">,"Condition":"UNDEFINED" </v>
      </c>
      <c r="AK60" s="16" t="str">
        <f xml:space="preserve"> IF($D60+$E60&gt;0,  CONCATENATE($AD60,$AE60,$AF60,$AG60,$AH60,$AI60,$AJ60) &amp; "} ]}","}")</f>
        <v>,"ItemInstances":[{"CollectableType":"HomeCollector.Models.StampBase, HomeCollector, Version=1.0.0.0, Culture=neutral, PublicKeyToken=null","ItemDetails":"uwmk" ,"IsFavorite":false ,"EstimatedValue":0 ,"IsMintCondition":false ,"Condition":"UNDEFINED" } ]}</v>
      </c>
      <c r="AL60" s="16" t="str">
        <f t="shared" si="29"/>
        <v>,{"CollectableType":"HomeCollector.Models.StampBase, HomeCollector, Version=1.0.0.0, Culture=neutral, PublicKeyToken=null","DisplayName":"4-corner lace" ,"Description":"uwmk" ,"Country":"USA" ,"IsPostageStamp":true ,"ScottNumber":"J32" ,"AlternateId":"" ,"IssueYearStart":1894,"IssueYearEnd":0,"FirstDayOfIssue":" " ,"Perforation":"p12" ,"IsWatermarked":false ,"CatalogImageCode":"" ,"Color":"dp claret" ,"Denomination":"2" ,"ItemInstances":[{"CollectableType":"HomeCollector.Models.StampBase, HomeCollector, Version=1.0.0.0, Culture=neutral, PublicKeyToken=null","ItemDetails":"uwmk" ,"IsFavorite":false ,"EstimatedValue":0 ,"IsMintCondition":false ,"Condition":"UNDEFINED" } ]}</v>
      </c>
    </row>
    <row r="61" spans="1:38" x14ac:dyDescent="0.25">
      <c r="A61" s="44" t="s">
        <v>124</v>
      </c>
      <c r="B61" s="29">
        <v>3</v>
      </c>
      <c r="C61" s="30" t="s">
        <v>122</v>
      </c>
      <c r="D61" s="31"/>
      <c r="E61" s="32"/>
      <c r="F61" s="41" t="s">
        <v>430</v>
      </c>
      <c r="G61" s="38" t="s">
        <v>444</v>
      </c>
      <c r="H61" s="19" t="s">
        <v>443</v>
      </c>
      <c r="I61" s="29">
        <v>1895</v>
      </c>
      <c r="J61" s="29">
        <v>1895</v>
      </c>
      <c r="K61" s="33" t="s">
        <v>51</v>
      </c>
      <c r="L61" s="34"/>
      <c r="M61" s="29"/>
      <c r="N61" s="28" t="str">
        <f t="shared" si="22"/>
        <v>,{"CollectableType":"HomeCollector.Models.StampBase, HomeCollector, Version=1.0.0.0, Culture=neutral, PublicKeyToken=null"</v>
      </c>
      <c r="O61" s="16" t="str">
        <f t="shared" si="23"/>
        <v xml:space="preserve">,"DisplayName":"4-corner lace" </v>
      </c>
      <c r="P61" s="16" t="str">
        <f t="shared" si="24"/>
        <v xml:space="preserve">,"Description":"uwmk" </v>
      </c>
      <c r="Q61" s="16" t="str">
        <f t="shared" si="8"/>
        <v xml:space="preserve">,"Country":"USA" </v>
      </c>
      <c r="R61" s="16" t="str">
        <f t="shared" si="9"/>
        <v xml:space="preserve">,"IsPostageStamp":true </v>
      </c>
      <c r="S61" s="16" t="str">
        <f t="shared" si="10"/>
        <v xml:space="preserve">,"ScottNumber":"J33" </v>
      </c>
      <c r="T61" s="16" t="str">
        <f t="shared" si="11"/>
        <v xml:space="preserve">,"AlternateId":"" </v>
      </c>
      <c r="U61" s="16" t="str">
        <f t="shared" si="25"/>
        <v>,"IssueYearStart":1895</v>
      </c>
      <c r="V61" s="16" t="str">
        <f t="shared" si="26"/>
        <v>,"IssueYearEnd":0</v>
      </c>
      <c r="W61" s="16" t="str">
        <f t="shared" si="12"/>
        <v xml:space="preserve">,"FirstDayOfIssue":" " </v>
      </c>
      <c r="X61" s="16" t="str">
        <f t="shared" si="4"/>
        <v xml:space="preserve">,"Perforation":"p12" </v>
      </c>
      <c r="Y61" s="16" t="str">
        <f t="shared" si="27"/>
        <v xml:space="preserve">,"IsWatermarked":false </v>
      </c>
      <c r="Z61" s="16" t="str">
        <f t="shared" si="13"/>
        <v xml:space="preserve">,"CatalogImageCode":"" </v>
      </c>
      <c r="AA61" s="16" t="str">
        <f t="shared" si="14"/>
        <v xml:space="preserve">,"Color":"dp claret" </v>
      </c>
      <c r="AB61" s="16" t="str">
        <f t="shared" si="15"/>
        <v xml:space="preserve">,"Denomination":"3" </v>
      </c>
      <c r="AD61" s="16" t="str">
        <f t="shared" si="16"/>
        <v/>
      </c>
      <c r="AE61" s="16" t="str">
        <f t="shared" si="17"/>
        <v>{"CollectableType":"HomeCollector.Models.StampBase, HomeCollector, Version=1.0.0.0, Culture=neutral, PublicKeyToken=null"</v>
      </c>
      <c r="AF61" s="16" t="str">
        <f t="shared" si="28"/>
        <v xml:space="preserve">,"ItemDetails":"uwmk" </v>
      </c>
      <c r="AG61" s="16" t="str">
        <f t="shared" si="18"/>
        <v xml:space="preserve">,"IsFavorite":false </v>
      </c>
      <c r="AH61" s="16" t="str">
        <f t="shared" si="19"/>
        <v xml:space="preserve">,"EstimatedValue":0 </v>
      </c>
      <c r="AI61" s="16" t="str">
        <f t="shared" si="20"/>
        <v xml:space="preserve">,"IsMintCondition":false </v>
      </c>
      <c r="AJ61" s="16" t="str">
        <f t="shared" si="21"/>
        <v xml:space="preserve">,"Condition":"UNDEFINED" </v>
      </c>
      <c r="AK61" s="16" t="str">
        <f xml:space="preserve"> IF($D61+$E61&gt;0,  CONCATENATE($AD61,$AE61,$AF61,$AG61,$AH61,$AI61,$AJ61) &amp; "} ]}","}")</f>
        <v>}</v>
      </c>
      <c r="AL61" s="16" t="str">
        <f t="shared" si="29"/>
        <v>,{"CollectableType":"HomeCollector.Models.StampBase, HomeCollector, Version=1.0.0.0, Culture=neutral, PublicKeyToken=null","DisplayName":"4-corner lace" ,"Description":"uwmk" ,"Country":"USA" ,"IsPostageStamp":true ,"ScottNumber":"J33" ,"AlternateId":"" ,"IssueYearStart":1895,"IssueYearEnd":0,"FirstDayOfIssue":" " ,"Perforation":"p12" ,"IsWatermarked":false ,"CatalogImageCode":"" ,"Color":"dp claret" ,"Denomination":"3" }</v>
      </c>
    </row>
    <row r="62" spans="1:38" x14ac:dyDescent="0.25">
      <c r="A62" s="44" t="s">
        <v>125</v>
      </c>
      <c r="B62" s="29">
        <v>5</v>
      </c>
      <c r="C62" s="30" t="s">
        <v>122</v>
      </c>
      <c r="D62" s="31"/>
      <c r="E62" s="32"/>
      <c r="F62" s="41" t="s">
        <v>430</v>
      </c>
      <c r="G62" s="38" t="s">
        <v>444</v>
      </c>
      <c r="H62" s="19" t="s">
        <v>443</v>
      </c>
      <c r="I62" s="29">
        <v>1895</v>
      </c>
      <c r="J62" s="29">
        <v>1895</v>
      </c>
      <c r="K62" s="33" t="s">
        <v>51</v>
      </c>
      <c r="L62" s="34"/>
      <c r="M62" s="29"/>
      <c r="N62" s="28" t="str">
        <f t="shared" si="22"/>
        <v>,{"CollectableType":"HomeCollector.Models.StampBase, HomeCollector, Version=1.0.0.0, Culture=neutral, PublicKeyToken=null"</v>
      </c>
      <c r="O62" s="16" t="str">
        <f t="shared" si="23"/>
        <v xml:space="preserve">,"DisplayName":"4-corner lace" </v>
      </c>
      <c r="P62" s="16" t="str">
        <f t="shared" si="24"/>
        <v xml:space="preserve">,"Description":"uwmk" </v>
      </c>
      <c r="Q62" s="16" t="str">
        <f t="shared" si="8"/>
        <v xml:space="preserve">,"Country":"USA" </v>
      </c>
      <c r="R62" s="16" t="str">
        <f t="shared" si="9"/>
        <v xml:space="preserve">,"IsPostageStamp":true </v>
      </c>
      <c r="S62" s="16" t="str">
        <f t="shared" si="10"/>
        <v xml:space="preserve">,"ScottNumber":"J34" </v>
      </c>
      <c r="T62" s="16" t="str">
        <f t="shared" si="11"/>
        <v xml:space="preserve">,"AlternateId":"" </v>
      </c>
      <c r="U62" s="16" t="str">
        <f t="shared" si="25"/>
        <v>,"IssueYearStart":1895</v>
      </c>
      <c r="V62" s="16" t="str">
        <f t="shared" si="26"/>
        <v>,"IssueYearEnd":0</v>
      </c>
      <c r="W62" s="16" t="str">
        <f t="shared" si="12"/>
        <v xml:space="preserve">,"FirstDayOfIssue":" " </v>
      </c>
      <c r="X62" s="16" t="str">
        <f t="shared" si="4"/>
        <v xml:space="preserve">,"Perforation":"p12" </v>
      </c>
      <c r="Y62" s="16" t="str">
        <f t="shared" si="27"/>
        <v xml:space="preserve">,"IsWatermarked":false </v>
      </c>
      <c r="Z62" s="16" t="str">
        <f t="shared" si="13"/>
        <v xml:space="preserve">,"CatalogImageCode":"" </v>
      </c>
      <c r="AA62" s="16" t="str">
        <f t="shared" si="14"/>
        <v xml:space="preserve">,"Color":"dp claret" </v>
      </c>
      <c r="AB62" s="16" t="str">
        <f t="shared" si="15"/>
        <v xml:space="preserve">,"Denomination":"5" </v>
      </c>
      <c r="AD62" s="16" t="str">
        <f t="shared" si="16"/>
        <v/>
      </c>
      <c r="AE62" s="16" t="str">
        <f t="shared" si="17"/>
        <v>{"CollectableType":"HomeCollector.Models.StampBase, HomeCollector, Version=1.0.0.0, Culture=neutral, PublicKeyToken=null"</v>
      </c>
      <c r="AF62" s="16" t="str">
        <f t="shared" si="28"/>
        <v xml:space="preserve">,"ItemDetails":"uwmk" </v>
      </c>
      <c r="AG62" s="16" t="str">
        <f t="shared" si="18"/>
        <v xml:space="preserve">,"IsFavorite":false </v>
      </c>
      <c r="AH62" s="16" t="str">
        <f t="shared" si="19"/>
        <v xml:space="preserve">,"EstimatedValue":0 </v>
      </c>
      <c r="AI62" s="16" t="str">
        <f t="shared" si="20"/>
        <v xml:space="preserve">,"IsMintCondition":false </v>
      </c>
      <c r="AJ62" s="16" t="str">
        <f t="shared" si="21"/>
        <v xml:space="preserve">,"Condition":"UNDEFINED" </v>
      </c>
      <c r="AK62" s="16" t="str">
        <f xml:space="preserve"> IF($D62+$E62&gt;0,  CONCATENATE($AD62,$AE62,$AF62,$AG62,$AH62,$AI62,$AJ62) &amp; "} ]}","}")</f>
        <v>}</v>
      </c>
      <c r="AL62" s="16" t="str">
        <f t="shared" si="29"/>
        <v>,{"CollectableType":"HomeCollector.Models.StampBase, HomeCollector, Version=1.0.0.0, Culture=neutral, PublicKeyToken=null","DisplayName":"4-corner lace" ,"Description":"uwmk" ,"Country":"USA" ,"IsPostageStamp":true ,"ScottNumber":"J34" ,"AlternateId":"" ,"IssueYearStart":1895,"IssueYearEnd":0,"FirstDayOfIssue":" " ,"Perforation":"p12" ,"IsWatermarked":false ,"CatalogImageCode":"" ,"Color":"dp claret" ,"Denomination":"5" }</v>
      </c>
    </row>
    <row r="63" spans="1:38" x14ac:dyDescent="0.25">
      <c r="A63" s="44" t="s">
        <v>126</v>
      </c>
      <c r="B63" s="29">
        <v>10</v>
      </c>
      <c r="C63" s="19" t="s">
        <v>122</v>
      </c>
      <c r="D63" s="31"/>
      <c r="E63" s="32"/>
      <c r="F63" s="41" t="s">
        <v>430</v>
      </c>
      <c r="G63" s="38" t="s">
        <v>444</v>
      </c>
      <c r="H63" s="19" t="s">
        <v>443</v>
      </c>
      <c r="I63" s="29">
        <v>1894</v>
      </c>
      <c r="J63" s="29">
        <v>1894</v>
      </c>
      <c r="K63" s="33" t="s">
        <v>51</v>
      </c>
      <c r="L63" s="34"/>
      <c r="M63" s="29"/>
      <c r="N63" s="28" t="str">
        <f t="shared" si="22"/>
        <v>,{"CollectableType":"HomeCollector.Models.StampBase, HomeCollector, Version=1.0.0.0, Culture=neutral, PublicKeyToken=null"</v>
      </c>
      <c r="O63" s="16" t="str">
        <f t="shared" si="23"/>
        <v xml:space="preserve">,"DisplayName":"4-corner lace" </v>
      </c>
      <c r="P63" s="16" t="str">
        <f t="shared" si="24"/>
        <v xml:space="preserve">,"Description":"uwmk" </v>
      </c>
      <c r="Q63" s="16" t="str">
        <f t="shared" si="8"/>
        <v xml:space="preserve">,"Country":"USA" </v>
      </c>
      <c r="R63" s="16" t="str">
        <f t="shared" si="9"/>
        <v xml:space="preserve">,"IsPostageStamp":true </v>
      </c>
      <c r="S63" s="16" t="str">
        <f t="shared" si="10"/>
        <v xml:space="preserve">,"ScottNumber":"J35" </v>
      </c>
      <c r="T63" s="16" t="str">
        <f t="shared" si="11"/>
        <v xml:space="preserve">,"AlternateId":"" </v>
      </c>
      <c r="U63" s="16" t="str">
        <f t="shared" si="25"/>
        <v>,"IssueYearStart":1894</v>
      </c>
      <c r="V63" s="16" t="str">
        <f t="shared" si="26"/>
        <v>,"IssueYearEnd":0</v>
      </c>
      <c r="W63" s="16" t="str">
        <f t="shared" si="12"/>
        <v xml:space="preserve">,"FirstDayOfIssue":" " </v>
      </c>
      <c r="X63" s="16" t="str">
        <f t="shared" si="4"/>
        <v xml:space="preserve">,"Perforation":"p12" </v>
      </c>
      <c r="Y63" s="16" t="str">
        <f t="shared" si="27"/>
        <v xml:space="preserve">,"IsWatermarked":false </v>
      </c>
      <c r="Z63" s="16" t="str">
        <f t="shared" si="13"/>
        <v xml:space="preserve">,"CatalogImageCode":"" </v>
      </c>
      <c r="AA63" s="16" t="str">
        <f t="shared" si="14"/>
        <v xml:space="preserve">,"Color":"dp claret" </v>
      </c>
      <c r="AB63" s="16" t="str">
        <f t="shared" si="15"/>
        <v xml:space="preserve">,"Denomination":"10" </v>
      </c>
      <c r="AD63" s="16" t="str">
        <f t="shared" si="16"/>
        <v/>
      </c>
      <c r="AE63" s="16" t="str">
        <f t="shared" si="17"/>
        <v>{"CollectableType":"HomeCollector.Models.StampBase, HomeCollector, Version=1.0.0.0, Culture=neutral, PublicKeyToken=null"</v>
      </c>
      <c r="AF63" s="16" t="str">
        <f t="shared" si="28"/>
        <v xml:space="preserve">,"ItemDetails":"uwmk" </v>
      </c>
      <c r="AG63" s="16" t="str">
        <f t="shared" si="18"/>
        <v xml:space="preserve">,"IsFavorite":false </v>
      </c>
      <c r="AH63" s="16" t="str">
        <f t="shared" si="19"/>
        <v xml:space="preserve">,"EstimatedValue":0 </v>
      </c>
      <c r="AI63" s="16" t="str">
        <f t="shared" si="20"/>
        <v xml:space="preserve">,"IsMintCondition":false </v>
      </c>
      <c r="AJ63" s="16" t="str">
        <f t="shared" si="21"/>
        <v xml:space="preserve">,"Condition":"UNDEFINED" </v>
      </c>
      <c r="AK63" s="16" t="str">
        <f xml:space="preserve"> IF($D63+$E63&gt;0,  CONCATENATE($AD63,$AE63,$AF63,$AG63,$AH63,$AI63,$AJ63) &amp; "} ]}","}")</f>
        <v>}</v>
      </c>
      <c r="AL63" s="16" t="str">
        <f t="shared" si="29"/>
        <v>,{"CollectableType":"HomeCollector.Models.StampBase, HomeCollector, Version=1.0.0.0, Culture=neutral, PublicKeyToken=null","DisplayName":"4-corner lace" ,"Description":"uwmk" ,"Country":"USA" ,"IsPostageStamp":true ,"ScottNumber":"J35" ,"AlternateId":"" ,"IssueYearStart":1894,"IssueYearEnd":0,"FirstDayOfIssue":" " ,"Perforation":"p12" ,"IsWatermarked":false ,"CatalogImageCode":"" ,"Color":"dp claret" ,"Denomination":"10" }</v>
      </c>
    </row>
    <row r="64" spans="1:38" x14ac:dyDescent="0.25">
      <c r="A64" s="44" t="s">
        <v>127</v>
      </c>
      <c r="B64" s="29">
        <v>30</v>
      </c>
      <c r="C64" s="19" t="s">
        <v>122</v>
      </c>
      <c r="D64" s="31"/>
      <c r="E64" s="32"/>
      <c r="F64" s="41" t="s">
        <v>430</v>
      </c>
      <c r="G64" s="30" t="s">
        <v>444</v>
      </c>
      <c r="H64" s="19" t="s">
        <v>443</v>
      </c>
      <c r="I64" s="29">
        <v>1895</v>
      </c>
      <c r="J64" s="29">
        <v>1895</v>
      </c>
      <c r="K64" s="33" t="s">
        <v>51</v>
      </c>
      <c r="L64" s="34"/>
      <c r="M64" s="29"/>
      <c r="N64" s="28" t="str">
        <f t="shared" si="22"/>
        <v>,{"CollectableType":"HomeCollector.Models.StampBase, HomeCollector, Version=1.0.0.0, Culture=neutral, PublicKeyToken=null"</v>
      </c>
      <c r="O64" s="16" t="str">
        <f t="shared" si="23"/>
        <v xml:space="preserve">,"DisplayName":"4-corner lace" </v>
      </c>
      <c r="P64" s="16" t="str">
        <f t="shared" si="24"/>
        <v xml:space="preserve">,"Description":"uwmk" </v>
      </c>
      <c r="Q64" s="16" t="str">
        <f t="shared" si="8"/>
        <v xml:space="preserve">,"Country":"USA" </v>
      </c>
      <c r="R64" s="16" t="str">
        <f t="shared" si="9"/>
        <v xml:space="preserve">,"IsPostageStamp":true </v>
      </c>
      <c r="S64" s="16" t="str">
        <f t="shared" si="10"/>
        <v xml:space="preserve">,"ScottNumber":"J36" </v>
      </c>
      <c r="T64" s="16" t="str">
        <f t="shared" si="11"/>
        <v xml:space="preserve">,"AlternateId":"" </v>
      </c>
      <c r="U64" s="16" t="str">
        <f t="shared" si="25"/>
        <v>,"IssueYearStart":1895</v>
      </c>
      <c r="V64" s="16" t="str">
        <f t="shared" si="26"/>
        <v>,"IssueYearEnd":0</v>
      </c>
      <c r="W64" s="16" t="str">
        <f t="shared" si="12"/>
        <v xml:space="preserve">,"FirstDayOfIssue":" " </v>
      </c>
      <c r="X64" s="16" t="str">
        <f t="shared" si="4"/>
        <v xml:space="preserve">,"Perforation":"p12" </v>
      </c>
      <c r="Y64" s="16" t="str">
        <f t="shared" si="27"/>
        <v xml:space="preserve">,"IsWatermarked":false </v>
      </c>
      <c r="Z64" s="16" t="str">
        <f t="shared" si="13"/>
        <v xml:space="preserve">,"CatalogImageCode":"" </v>
      </c>
      <c r="AA64" s="16" t="str">
        <f t="shared" si="14"/>
        <v xml:space="preserve">,"Color":"dp claret" </v>
      </c>
      <c r="AB64" s="16" t="str">
        <f t="shared" si="15"/>
        <v xml:space="preserve">,"Denomination":"30" </v>
      </c>
      <c r="AD64" s="16" t="str">
        <f t="shared" si="16"/>
        <v/>
      </c>
      <c r="AE64" s="16" t="str">
        <f t="shared" si="17"/>
        <v>{"CollectableType":"HomeCollector.Models.StampBase, HomeCollector, Version=1.0.0.0, Culture=neutral, PublicKeyToken=null"</v>
      </c>
      <c r="AF64" s="16" t="str">
        <f t="shared" si="28"/>
        <v xml:space="preserve">,"ItemDetails":"uwmk" </v>
      </c>
      <c r="AG64" s="16" t="str">
        <f t="shared" si="18"/>
        <v xml:space="preserve">,"IsFavorite":false </v>
      </c>
      <c r="AH64" s="16" t="str">
        <f t="shared" si="19"/>
        <v xml:space="preserve">,"EstimatedValue":0 </v>
      </c>
      <c r="AI64" s="16" t="str">
        <f t="shared" si="20"/>
        <v xml:space="preserve">,"IsMintCondition":false </v>
      </c>
      <c r="AJ64" s="16" t="str">
        <f t="shared" si="21"/>
        <v xml:space="preserve">,"Condition":"UNDEFINED" </v>
      </c>
      <c r="AK64" s="16" t="str">
        <f xml:space="preserve"> IF($D64+$E64&gt;0,  CONCATENATE($AD64,$AE64,$AF64,$AG64,$AH64,$AI64,$AJ64) &amp; "} ]}","}")</f>
        <v>}</v>
      </c>
      <c r="AL64" s="16" t="str">
        <f t="shared" si="29"/>
        <v>,{"CollectableType":"HomeCollector.Models.StampBase, HomeCollector, Version=1.0.0.0, Culture=neutral, PublicKeyToken=null","DisplayName":"4-corner lace" ,"Description":"uwmk" ,"Country":"USA" ,"IsPostageStamp":true ,"ScottNumber":"J36" ,"AlternateId":"" ,"IssueYearStart":1895,"IssueYearEnd":0,"FirstDayOfIssue":" " ,"Perforation":"p12" ,"IsWatermarked":false ,"CatalogImageCode":"" ,"Color":"dp claret" ,"Denomination":"30" }</v>
      </c>
    </row>
    <row r="65" spans="1:38" x14ac:dyDescent="0.25">
      <c r="A65" s="44" t="s">
        <v>128</v>
      </c>
      <c r="B65" s="29">
        <v>50</v>
      </c>
      <c r="C65" s="19" t="s">
        <v>122</v>
      </c>
      <c r="D65" s="31"/>
      <c r="E65" s="32"/>
      <c r="F65" s="41" t="s">
        <v>430</v>
      </c>
      <c r="G65" s="30" t="s">
        <v>444</v>
      </c>
      <c r="H65" s="19" t="s">
        <v>443</v>
      </c>
      <c r="I65" s="19">
        <v>1895</v>
      </c>
      <c r="J65" s="19">
        <v>1895</v>
      </c>
      <c r="K65" s="21" t="s">
        <v>51</v>
      </c>
      <c r="L65" s="34"/>
      <c r="M65" s="29"/>
      <c r="N65" s="28" t="str">
        <f t="shared" si="22"/>
        <v>,{"CollectableType":"HomeCollector.Models.StampBase, HomeCollector, Version=1.0.0.0, Culture=neutral, PublicKeyToken=null"</v>
      </c>
      <c r="O65" s="16" t="str">
        <f t="shared" si="23"/>
        <v xml:space="preserve">,"DisplayName":"4-corner lace" </v>
      </c>
      <c r="P65" s="16" t="str">
        <f t="shared" si="24"/>
        <v xml:space="preserve">,"Description":"uwmk" </v>
      </c>
      <c r="Q65" s="16" t="str">
        <f t="shared" si="8"/>
        <v xml:space="preserve">,"Country":"USA" </v>
      </c>
      <c r="R65" s="16" t="str">
        <f t="shared" si="9"/>
        <v xml:space="preserve">,"IsPostageStamp":true </v>
      </c>
      <c r="S65" s="16" t="str">
        <f t="shared" si="10"/>
        <v xml:space="preserve">,"ScottNumber":"J37" </v>
      </c>
      <c r="T65" s="16" t="str">
        <f t="shared" si="11"/>
        <v xml:space="preserve">,"AlternateId":"" </v>
      </c>
      <c r="U65" s="16" t="str">
        <f t="shared" si="25"/>
        <v>,"IssueYearStart":1895</v>
      </c>
      <c r="V65" s="16" t="str">
        <f t="shared" si="26"/>
        <v>,"IssueYearEnd":0</v>
      </c>
      <c r="W65" s="16" t="str">
        <f t="shared" si="12"/>
        <v xml:space="preserve">,"FirstDayOfIssue":" " </v>
      </c>
      <c r="X65" s="16" t="str">
        <f t="shared" ref="X65:X128" si="30">",""Perforation"":""" &amp; IF(ISBLANK($F65)=1,"",$F65) &amp; """ "</f>
        <v xml:space="preserve">,"Perforation":"p12" </v>
      </c>
      <c r="Y65" s="16" t="str">
        <f t="shared" ref="Y65" si="31">",""IsWatermarked"":" &amp; IF(ISNUMBER(FIND("mk",$G82)) =1,"true","false") &amp; " "</f>
        <v xml:space="preserve">,"IsWatermarked":false </v>
      </c>
      <c r="Z65" s="16" t="str">
        <f t="shared" si="13"/>
        <v xml:space="preserve">,"CatalogImageCode":"" </v>
      </c>
      <c r="AA65" s="16" t="str">
        <f t="shared" si="14"/>
        <v xml:space="preserve">,"Color":"dp claret" </v>
      </c>
      <c r="AB65" s="16" t="str">
        <f t="shared" si="15"/>
        <v xml:space="preserve">,"Denomination":"50" </v>
      </c>
      <c r="AD65" s="16" t="str">
        <f t="shared" si="16"/>
        <v/>
      </c>
      <c r="AE65" s="16" t="str">
        <f t="shared" si="17"/>
        <v>{"CollectableType":"HomeCollector.Models.StampBase, HomeCollector, Version=1.0.0.0, Culture=neutral, PublicKeyToken=null"</v>
      </c>
      <c r="AF65" s="16" t="str">
        <f t="shared" si="28"/>
        <v xml:space="preserve">,"ItemDetails":"uwmk" </v>
      </c>
      <c r="AG65" s="16" t="str">
        <f t="shared" si="18"/>
        <v xml:space="preserve">,"IsFavorite":false </v>
      </c>
      <c r="AH65" s="16" t="str">
        <f t="shared" si="19"/>
        <v xml:space="preserve">,"EstimatedValue":0 </v>
      </c>
      <c r="AI65" s="16" t="str">
        <f t="shared" si="20"/>
        <v xml:space="preserve">,"IsMintCondition":false </v>
      </c>
      <c r="AJ65" s="16" t="str">
        <f t="shared" si="21"/>
        <v xml:space="preserve">,"Condition":"UNDEFINED" </v>
      </c>
      <c r="AK65" s="16" t="str">
        <f xml:space="preserve"> IF($D65+$E65&gt;0,  CONCATENATE($AD65,$AE65,$AF65,$AG65,$AH65,$AI65,$AJ65) &amp; "} ]}","}")</f>
        <v>}</v>
      </c>
      <c r="AL65" s="16" t="str">
        <f t="shared" si="29"/>
        <v>,{"CollectableType":"HomeCollector.Models.StampBase, HomeCollector, Version=1.0.0.0, Culture=neutral, PublicKeyToken=null","DisplayName":"4-corner lace" ,"Description":"uwmk" ,"Country":"USA" ,"IsPostageStamp":true ,"ScottNumber":"J37" ,"AlternateId":"" ,"IssueYearStart":1895,"IssueYearEnd":0,"FirstDayOfIssue":" " ,"Perforation":"p12" ,"IsWatermarked":false ,"CatalogImageCode":"" ,"Color":"dp claret" ,"Denomination":"50" }</v>
      </c>
    </row>
    <row r="66" spans="1:38" x14ac:dyDescent="0.25">
      <c r="A66" s="44" t="s">
        <v>129</v>
      </c>
      <c r="B66" s="29">
        <v>1</v>
      </c>
      <c r="C66" s="19" t="s">
        <v>122</v>
      </c>
      <c r="D66" s="31"/>
      <c r="E66" s="32">
        <v>1</v>
      </c>
      <c r="F66" s="41"/>
      <c r="G66" s="30" t="s">
        <v>435</v>
      </c>
      <c r="H66" s="19" t="s">
        <v>443</v>
      </c>
      <c r="I66" s="19">
        <v>1895</v>
      </c>
      <c r="J66" s="19">
        <v>1895</v>
      </c>
      <c r="K66" s="21" t="s">
        <v>51</v>
      </c>
      <c r="L66" s="34"/>
      <c r="M66" s="29"/>
      <c r="N66" s="28" t="str">
        <f t="shared" si="22"/>
        <v>,{"CollectableType":"HomeCollector.Models.StampBase, HomeCollector, Version=1.0.0.0, Culture=neutral, PublicKeyToken=null"</v>
      </c>
      <c r="O66" s="16" t="str">
        <f t="shared" ref="O66:O129" si="32">",""DisplayName"":""" &amp; $H66 &amp; """ "</f>
        <v xml:space="preserve">,"DisplayName":"4-corner lace" </v>
      </c>
      <c r="P66" s="16" t="str">
        <f t="shared" ref="P66:P129" si="33">",""Description"":""" &amp; IF(ISBLANK($G66),"",$G66) &amp; """ "</f>
        <v xml:space="preserve">,"Description":"wm USPS" </v>
      </c>
      <c r="Q66" s="16" t="str">
        <f t="shared" ref="Q66:Q129" si="34">",""Country"":""" &amp; $B$1 &amp; """ "</f>
        <v xml:space="preserve">,"Country":"USA" </v>
      </c>
      <c r="R66" s="16" t="str">
        <f t="shared" ref="R66:R129" si="35">",""IsPostageStamp"":" &amp; "true" &amp; " "</f>
        <v xml:space="preserve">,"IsPostageStamp":true </v>
      </c>
      <c r="S66" s="16" t="str">
        <f t="shared" ref="S66:S129" si="36">",""ScottNumber"":""" &amp; $A66 &amp; """ "</f>
        <v xml:space="preserve">,"ScottNumber":"J38" </v>
      </c>
      <c r="T66" s="16" t="str">
        <f t="shared" ref="T66:T129" si="37">",""AlternateId"":""" &amp; "" &amp; """ "</f>
        <v xml:space="preserve">,"AlternateId":"" </v>
      </c>
      <c r="U66" s="16" t="str">
        <f t="shared" ref="U66:U129" si="38">",""IssueYearStart"":" &amp; TEXT(IF(ISNUMBER($J66)=0,0,$J66),"0")</f>
        <v>,"IssueYearStart":1895</v>
      </c>
      <c r="V66" s="16" t="str">
        <f t="shared" ref="V66:V129" si="39">",""IssueYearEnd"":" &amp; TEXT(IF(ISNUMBER($K66)=0,0,$K66),"0")</f>
        <v>,"IssueYearEnd":0</v>
      </c>
      <c r="W66" s="16" t="str">
        <f t="shared" ref="W66:W129" si="40">",""FirstDayOfIssue"":""" &amp; " " &amp; """ "</f>
        <v xml:space="preserve">,"FirstDayOfIssue":" " </v>
      </c>
      <c r="X66" s="16" t="str">
        <f t="shared" si="30"/>
        <v xml:space="preserve">,"Perforation":"" </v>
      </c>
      <c r="Y66" s="16" t="str">
        <f t="shared" ref="Y66:Y114" si="41">",""IsWatermarked"":" &amp; IF(ISNUMBER(FIND("mk",$G83)) =1,"true","false") &amp; " "</f>
        <v xml:space="preserve">,"IsWatermarked":false </v>
      </c>
      <c r="Z66" s="16" t="str">
        <f t="shared" ref="Z66:Z129" si="42">",""CatalogImageCode"":""" &amp; "" &amp; """ "</f>
        <v xml:space="preserve">,"CatalogImageCode":"" </v>
      </c>
      <c r="AA66" s="16" t="str">
        <f t="shared" ref="AA66:AA129" si="43">",""Color"":""" &amp; IF(ISBLANK($C66)=1,"",$C66) &amp; """ "</f>
        <v xml:space="preserve">,"Color":"dp claret" </v>
      </c>
      <c r="AB66" s="16" t="str">
        <f t="shared" ref="AB66:AB129" si="44">",""Denomination"":""" &amp; IF(ISNUMBER($B66),TEXT($B66,"0"),$B66) &amp; """ "</f>
        <v xml:space="preserve">,"Denomination":"1" </v>
      </c>
      <c r="AD66" s="16" t="str">
        <f t="shared" ref="AD66:AD129" si="45" xml:space="preserve"> IF($D66 + $E66 &gt; 0,",""ItemInstances"":[","")</f>
        <v>,"ItemInstances":[</v>
      </c>
      <c r="AE66" s="16" t="str">
        <f t="shared" ref="AE66:AE129" si="46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66" s="16" t="str">
        <f t="shared" ref="AF66:AF129" si="47">",""ItemDetails"":""" &amp; IF(ISBLANK($G66)=1,"",$G66) &amp; """ "</f>
        <v xml:space="preserve">,"ItemDetails":"wm USPS" </v>
      </c>
      <c r="AG66" s="16" t="str">
        <f t="shared" ref="AG66:AG129" si="48">",""IsFavorite"":" &amp; "false" &amp; " "</f>
        <v xml:space="preserve">,"IsFavorite":false </v>
      </c>
      <c r="AH66" s="16" t="str">
        <f t="shared" ref="AH66:AH129" si="49">",""EstimatedValue"":" &amp; "0" &amp; " "</f>
        <v xml:space="preserve">,"EstimatedValue":0 </v>
      </c>
      <c r="AI66" s="16" t="str">
        <f t="shared" ref="AI66:AI129" si="50">",""IsMintCondition"":" &amp; IF($D66&gt;0,"true","false") &amp; " "</f>
        <v xml:space="preserve">,"IsMintCondition":false </v>
      </c>
      <c r="AJ66" s="16" t="str">
        <f t="shared" ref="AJ66:AJ129" si="51">",""Condition"":" &amp; """UNDEFINED""" &amp; " "</f>
        <v xml:space="preserve">,"Condition":"UNDEFINED" </v>
      </c>
      <c r="AK66" s="16" t="str">
        <f xml:space="preserve"> IF($D66+$E66&gt;0,  CONCATENATE($AD66,$AE66,$AF66,$AG66,$AH66,$AI66,$AJ66) &amp; "} ]}","}")</f>
        <v>,"ItemInstances":[{"CollectableType":"HomeCollector.Models.StampBase, HomeCollector, Version=1.0.0.0, Culture=neutral, PublicKeyToken=null","ItemDetails":"wm USPS" ,"IsFavorite":false ,"EstimatedValue":0 ,"IsMintCondition":false ,"Condition":"UNDEFINED" } ]}</v>
      </c>
      <c r="AL66" s="16" t="str">
        <f t="shared" ref="AL66:AL129" si="52">CONCATENATE( $N66, $O66, $P66,$Q66,$R66,$S66,$T66,$U66,$V66,$W66,$X66, $Y66,$Z66,$AA66, $AB66) &amp; $AK66</f>
        <v>,{"CollectableType":"HomeCollector.Models.StampBase, HomeCollector, Version=1.0.0.0, Culture=neutral, PublicKeyToken=null","DisplayName":"4-corner lace" ,"Description":"wm USPS" ,"Country":"USA" ,"IsPostageStamp":true ,"ScottNumber":"J38" ,"AlternateId":"" ,"IssueYearStart":1895,"IssueYearEnd":0,"FirstDayOfIssue":" " ,"Perforation":"" ,"IsWatermarked":false ,"CatalogImageCode":"" ,"Color":"dp claret" ,"Denomination":"1" ,"ItemInstances":[{"CollectableType":"HomeCollector.Models.StampBase, HomeCollector, Version=1.0.0.0, Culture=neutral, PublicKeyToken=null","ItemDetails":"wm USPS" ,"IsFavorite":false ,"EstimatedValue":0 ,"IsMintCondition":false ,"Condition":"UNDEFINED" } ]}</v>
      </c>
    </row>
    <row r="67" spans="1:38" x14ac:dyDescent="0.25">
      <c r="A67" s="44" t="s">
        <v>130</v>
      </c>
      <c r="B67" s="29">
        <v>2</v>
      </c>
      <c r="C67" s="19" t="s">
        <v>122</v>
      </c>
      <c r="D67" s="31"/>
      <c r="E67" s="32">
        <v>1</v>
      </c>
      <c r="F67" s="41"/>
      <c r="G67" s="30" t="s">
        <v>435</v>
      </c>
      <c r="H67" s="19" t="s">
        <v>443</v>
      </c>
      <c r="I67" s="19">
        <v>1895</v>
      </c>
      <c r="J67" s="19">
        <v>1895</v>
      </c>
      <c r="K67" s="21" t="s">
        <v>51</v>
      </c>
      <c r="L67" s="34"/>
      <c r="M67" s="29"/>
      <c r="N67" s="28" t="str">
        <f t="shared" ref="N67:N130" si="53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67" s="16" t="str">
        <f t="shared" si="32"/>
        <v xml:space="preserve">,"DisplayName":"4-corner lace" </v>
      </c>
      <c r="P67" s="16" t="str">
        <f t="shared" si="33"/>
        <v xml:space="preserve">,"Description":"wm USPS" </v>
      </c>
      <c r="Q67" s="16" t="str">
        <f t="shared" si="34"/>
        <v xml:space="preserve">,"Country":"USA" </v>
      </c>
      <c r="R67" s="16" t="str">
        <f t="shared" si="35"/>
        <v xml:space="preserve">,"IsPostageStamp":true </v>
      </c>
      <c r="S67" s="16" t="str">
        <f t="shared" si="36"/>
        <v xml:space="preserve">,"ScottNumber":"J39" </v>
      </c>
      <c r="T67" s="16" t="str">
        <f t="shared" si="37"/>
        <v xml:space="preserve">,"AlternateId":"" </v>
      </c>
      <c r="U67" s="16" t="str">
        <f t="shared" si="38"/>
        <v>,"IssueYearStart":1895</v>
      </c>
      <c r="V67" s="16" t="str">
        <f t="shared" si="39"/>
        <v>,"IssueYearEnd":0</v>
      </c>
      <c r="W67" s="16" t="str">
        <f t="shared" si="40"/>
        <v xml:space="preserve">,"FirstDayOfIssue":" " </v>
      </c>
      <c r="X67" s="16" t="str">
        <f t="shared" si="30"/>
        <v xml:space="preserve">,"Perforation":"" </v>
      </c>
      <c r="Y67" s="16" t="str">
        <f t="shared" si="41"/>
        <v xml:space="preserve">,"IsWatermarked":false </v>
      </c>
      <c r="Z67" s="16" t="str">
        <f t="shared" si="42"/>
        <v xml:space="preserve">,"CatalogImageCode":"" </v>
      </c>
      <c r="AA67" s="16" t="str">
        <f t="shared" si="43"/>
        <v xml:space="preserve">,"Color":"dp claret" </v>
      </c>
      <c r="AB67" s="16" t="str">
        <f t="shared" si="44"/>
        <v xml:space="preserve">,"Denomination":"2" </v>
      </c>
      <c r="AD67" s="16" t="str">
        <f t="shared" si="45"/>
        <v>,"ItemInstances":[</v>
      </c>
      <c r="AE67" s="16" t="str">
        <f t="shared" si="46"/>
        <v>{"CollectableType":"HomeCollector.Models.StampBase, HomeCollector, Version=1.0.0.0, Culture=neutral, PublicKeyToken=null"</v>
      </c>
      <c r="AF67" s="16" t="str">
        <f t="shared" si="47"/>
        <v xml:space="preserve">,"ItemDetails":"wm USPS" </v>
      </c>
      <c r="AG67" s="16" t="str">
        <f t="shared" si="48"/>
        <v xml:space="preserve">,"IsFavorite":false </v>
      </c>
      <c r="AH67" s="16" t="str">
        <f t="shared" si="49"/>
        <v xml:space="preserve">,"EstimatedValue":0 </v>
      </c>
      <c r="AI67" s="16" t="str">
        <f t="shared" si="50"/>
        <v xml:space="preserve">,"IsMintCondition":false </v>
      </c>
      <c r="AJ67" s="16" t="str">
        <f t="shared" si="51"/>
        <v xml:space="preserve">,"Condition":"UNDEFINED" </v>
      </c>
      <c r="AK67" s="16" t="str">
        <f xml:space="preserve"> IF($D67+$E67&gt;0,  CONCATENATE($AD67,$AE67,$AF67,$AG67,$AH67,$AI67,$AJ67) &amp; "} ]}","}")</f>
        <v>,"ItemInstances":[{"CollectableType":"HomeCollector.Models.StampBase, HomeCollector, Version=1.0.0.0, Culture=neutral, PublicKeyToken=null","ItemDetails":"wm USPS" ,"IsFavorite":false ,"EstimatedValue":0 ,"IsMintCondition":false ,"Condition":"UNDEFINED" } ]}</v>
      </c>
      <c r="AL67" s="16" t="str">
        <f t="shared" si="52"/>
        <v>,{"CollectableType":"HomeCollector.Models.StampBase, HomeCollector, Version=1.0.0.0, Culture=neutral, PublicKeyToken=null","DisplayName":"4-corner lace" ,"Description":"wm USPS" ,"Country":"USA" ,"IsPostageStamp":true ,"ScottNumber":"J39" ,"AlternateId":"" ,"IssueYearStart":1895,"IssueYearEnd":0,"FirstDayOfIssue":" " ,"Perforation":"" ,"IsWatermarked":false ,"CatalogImageCode":"" ,"Color":"dp claret" ,"Denomination":"2" ,"ItemInstances":[{"CollectableType":"HomeCollector.Models.StampBase, HomeCollector, Version=1.0.0.0, Culture=neutral, PublicKeyToken=null","ItemDetails":"wm USPS" ,"IsFavorite":false ,"EstimatedValue":0 ,"IsMintCondition":false ,"Condition":"UNDEFINED" } ]}</v>
      </c>
    </row>
    <row r="68" spans="1:38" x14ac:dyDescent="0.25">
      <c r="A68" s="44" t="s">
        <v>131</v>
      </c>
      <c r="B68" s="29">
        <v>3</v>
      </c>
      <c r="C68" s="19" t="s">
        <v>122</v>
      </c>
      <c r="D68" s="31"/>
      <c r="E68" s="32">
        <v>1</v>
      </c>
      <c r="F68" s="41"/>
      <c r="G68" s="30" t="s">
        <v>435</v>
      </c>
      <c r="H68" s="19" t="s">
        <v>443</v>
      </c>
      <c r="I68" s="19">
        <v>1895</v>
      </c>
      <c r="J68" s="19">
        <v>1895</v>
      </c>
      <c r="K68" s="21" t="s">
        <v>51</v>
      </c>
      <c r="L68" s="34"/>
      <c r="M68" s="29"/>
      <c r="N68" s="28" t="str">
        <f t="shared" si="53"/>
        <v>,{"CollectableType":"HomeCollector.Models.StampBase, HomeCollector, Version=1.0.0.0, Culture=neutral, PublicKeyToken=null"</v>
      </c>
      <c r="O68" s="16" t="str">
        <f t="shared" si="32"/>
        <v xml:space="preserve">,"DisplayName":"4-corner lace" </v>
      </c>
      <c r="P68" s="16" t="str">
        <f t="shared" si="33"/>
        <v xml:space="preserve">,"Description":"wm USPS" </v>
      </c>
      <c r="Q68" s="16" t="str">
        <f t="shared" si="34"/>
        <v xml:space="preserve">,"Country":"USA" </v>
      </c>
      <c r="R68" s="16" t="str">
        <f t="shared" si="35"/>
        <v xml:space="preserve">,"IsPostageStamp":true </v>
      </c>
      <c r="S68" s="16" t="str">
        <f t="shared" si="36"/>
        <v xml:space="preserve">,"ScottNumber":"J40" </v>
      </c>
      <c r="T68" s="16" t="str">
        <f t="shared" si="37"/>
        <v xml:space="preserve">,"AlternateId":"" </v>
      </c>
      <c r="U68" s="16" t="str">
        <f t="shared" si="38"/>
        <v>,"IssueYearStart":1895</v>
      </c>
      <c r="V68" s="16" t="str">
        <f t="shared" si="39"/>
        <v>,"IssueYearEnd":0</v>
      </c>
      <c r="W68" s="16" t="str">
        <f t="shared" si="40"/>
        <v xml:space="preserve">,"FirstDayOfIssue":" " </v>
      </c>
      <c r="X68" s="16" t="str">
        <f t="shared" si="30"/>
        <v xml:space="preserve">,"Perforation":"" </v>
      </c>
      <c r="Y68" s="16" t="str">
        <f t="shared" si="41"/>
        <v xml:space="preserve">,"IsWatermarked":false </v>
      </c>
      <c r="Z68" s="16" t="str">
        <f t="shared" si="42"/>
        <v xml:space="preserve">,"CatalogImageCode":"" </v>
      </c>
      <c r="AA68" s="16" t="str">
        <f t="shared" si="43"/>
        <v xml:space="preserve">,"Color":"dp claret" </v>
      </c>
      <c r="AB68" s="16" t="str">
        <f t="shared" si="44"/>
        <v xml:space="preserve">,"Denomination":"3" </v>
      </c>
      <c r="AD68" s="16" t="str">
        <f t="shared" si="45"/>
        <v>,"ItemInstances":[</v>
      </c>
      <c r="AE68" s="16" t="str">
        <f t="shared" si="46"/>
        <v>{"CollectableType":"HomeCollector.Models.StampBase, HomeCollector, Version=1.0.0.0, Culture=neutral, PublicKeyToken=null"</v>
      </c>
      <c r="AF68" s="16" t="str">
        <f t="shared" si="47"/>
        <v xml:space="preserve">,"ItemDetails":"wm USPS" </v>
      </c>
      <c r="AG68" s="16" t="str">
        <f t="shared" si="48"/>
        <v xml:space="preserve">,"IsFavorite":false </v>
      </c>
      <c r="AH68" s="16" t="str">
        <f t="shared" si="49"/>
        <v xml:space="preserve">,"EstimatedValue":0 </v>
      </c>
      <c r="AI68" s="16" t="str">
        <f t="shared" si="50"/>
        <v xml:space="preserve">,"IsMintCondition":false </v>
      </c>
      <c r="AJ68" s="16" t="str">
        <f t="shared" si="51"/>
        <v xml:space="preserve">,"Condition":"UNDEFINED" </v>
      </c>
      <c r="AK68" s="16" t="str">
        <f xml:space="preserve"> IF($D68+$E68&gt;0,  CONCATENATE($AD68,$AE68,$AF68,$AG68,$AH68,$AI68,$AJ68) &amp; "} ]}","}")</f>
        <v>,"ItemInstances":[{"CollectableType":"HomeCollector.Models.StampBase, HomeCollector, Version=1.0.0.0, Culture=neutral, PublicKeyToken=null","ItemDetails":"wm USPS" ,"IsFavorite":false ,"EstimatedValue":0 ,"IsMintCondition":false ,"Condition":"UNDEFINED" } ]}</v>
      </c>
      <c r="AL68" s="16" t="str">
        <f t="shared" si="52"/>
        <v>,{"CollectableType":"HomeCollector.Models.StampBase, HomeCollector, Version=1.0.0.0, Culture=neutral, PublicKeyToken=null","DisplayName":"4-corner lace" ,"Description":"wm USPS" ,"Country":"USA" ,"IsPostageStamp":true ,"ScottNumber":"J40" ,"AlternateId":"" ,"IssueYearStart":1895,"IssueYearEnd":0,"FirstDayOfIssue":" " ,"Perforation":"" ,"IsWatermarked":false ,"CatalogImageCode":"" ,"Color":"dp claret" ,"Denomination":"3" ,"ItemInstances":[{"CollectableType":"HomeCollector.Models.StampBase, HomeCollector, Version=1.0.0.0, Culture=neutral, PublicKeyToken=null","ItemDetails":"wm USPS" ,"IsFavorite":false ,"EstimatedValue":0 ,"IsMintCondition":false ,"Condition":"UNDEFINED" } ]}</v>
      </c>
    </row>
    <row r="69" spans="1:38" x14ac:dyDescent="0.25">
      <c r="A69" s="44" t="s">
        <v>132</v>
      </c>
      <c r="B69" s="29">
        <v>5</v>
      </c>
      <c r="C69" s="19" t="s">
        <v>122</v>
      </c>
      <c r="D69" s="31"/>
      <c r="E69" s="32">
        <v>1</v>
      </c>
      <c r="F69" s="41"/>
      <c r="G69" s="30" t="s">
        <v>435</v>
      </c>
      <c r="H69" s="19" t="s">
        <v>443</v>
      </c>
      <c r="I69" s="19">
        <v>1895</v>
      </c>
      <c r="J69" s="19">
        <v>1895</v>
      </c>
      <c r="K69" s="21" t="s">
        <v>51</v>
      </c>
      <c r="L69" s="34"/>
      <c r="M69" s="29"/>
      <c r="N69" s="28" t="str">
        <f t="shared" si="53"/>
        <v>,{"CollectableType":"HomeCollector.Models.StampBase, HomeCollector, Version=1.0.0.0, Culture=neutral, PublicKeyToken=null"</v>
      </c>
      <c r="O69" s="16" t="str">
        <f t="shared" si="32"/>
        <v xml:space="preserve">,"DisplayName":"4-corner lace" </v>
      </c>
      <c r="P69" s="16" t="str">
        <f t="shared" si="33"/>
        <v xml:space="preserve">,"Description":"wm USPS" </v>
      </c>
      <c r="Q69" s="16" t="str">
        <f t="shared" si="34"/>
        <v xml:space="preserve">,"Country":"USA" </v>
      </c>
      <c r="R69" s="16" t="str">
        <f t="shared" si="35"/>
        <v xml:space="preserve">,"IsPostageStamp":true </v>
      </c>
      <c r="S69" s="16" t="str">
        <f t="shared" si="36"/>
        <v xml:space="preserve">,"ScottNumber":"J41" </v>
      </c>
      <c r="T69" s="16" t="str">
        <f t="shared" si="37"/>
        <v xml:space="preserve">,"AlternateId":"" </v>
      </c>
      <c r="U69" s="16" t="str">
        <f t="shared" si="38"/>
        <v>,"IssueYearStart":1895</v>
      </c>
      <c r="V69" s="16" t="str">
        <f t="shared" si="39"/>
        <v>,"IssueYearEnd":0</v>
      </c>
      <c r="W69" s="16" t="str">
        <f t="shared" si="40"/>
        <v xml:space="preserve">,"FirstDayOfIssue":" " </v>
      </c>
      <c r="X69" s="16" t="str">
        <f t="shared" si="30"/>
        <v xml:space="preserve">,"Perforation":"" </v>
      </c>
      <c r="Y69" s="16" t="str">
        <f t="shared" si="41"/>
        <v xml:space="preserve">,"IsWatermarked":false </v>
      </c>
      <c r="Z69" s="16" t="str">
        <f t="shared" si="42"/>
        <v xml:space="preserve">,"CatalogImageCode":"" </v>
      </c>
      <c r="AA69" s="16" t="str">
        <f t="shared" si="43"/>
        <v xml:space="preserve">,"Color":"dp claret" </v>
      </c>
      <c r="AB69" s="16" t="str">
        <f t="shared" si="44"/>
        <v xml:space="preserve">,"Denomination":"5" </v>
      </c>
      <c r="AD69" s="16" t="str">
        <f t="shared" si="45"/>
        <v>,"ItemInstances":[</v>
      </c>
      <c r="AE69" s="16" t="str">
        <f t="shared" si="46"/>
        <v>{"CollectableType":"HomeCollector.Models.StampBase, HomeCollector, Version=1.0.0.0, Culture=neutral, PublicKeyToken=null"</v>
      </c>
      <c r="AF69" s="16" t="str">
        <f t="shared" si="47"/>
        <v xml:space="preserve">,"ItemDetails":"wm USPS" </v>
      </c>
      <c r="AG69" s="16" t="str">
        <f t="shared" si="48"/>
        <v xml:space="preserve">,"IsFavorite":false </v>
      </c>
      <c r="AH69" s="16" t="str">
        <f t="shared" si="49"/>
        <v xml:space="preserve">,"EstimatedValue":0 </v>
      </c>
      <c r="AI69" s="16" t="str">
        <f t="shared" si="50"/>
        <v xml:space="preserve">,"IsMintCondition":false </v>
      </c>
      <c r="AJ69" s="16" t="str">
        <f t="shared" si="51"/>
        <v xml:space="preserve">,"Condition":"UNDEFINED" </v>
      </c>
      <c r="AK69" s="16" t="str">
        <f xml:space="preserve"> IF($D69+$E69&gt;0,  CONCATENATE($AD69,$AE69,$AF69,$AG69,$AH69,$AI69,$AJ69) &amp; "} ]}","}")</f>
        <v>,"ItemInstances":[{"CollectableType":"HomeCollector.Models.StampBase, HomeCollector, Version=1.0.0.0, Culture=neutral, PublicKeyToken=null","ItemDetails":"wm USPS" ,"IsFavorite":false ,"EstimatedValue":0 ,"IsMintCondition":false ,"Condition":"UNDEFINED" } ]}</v>
      </c>
      <c r="AL69" s="16" t="str">
        <f t="shared" si="52"/>
        <v>,{"CollectableType":"HomeCollector.Models.StampBase, HomeCollector, Version=1.0.0.0, Culture=neutral, PublicKeyToken=null","DisplayName":"4-corner lace" ,"Description":"wm USPS" ,"Country":"USA" ,"IsPostageStamp":true ,"ScottNumber":"J41" ,"AlternateId":"" ,"IssueYearStart":1895,"IssueYearEnd":0,"FirstDayOfIssue":" " ,"Perforation":"" ,"IsWatermarked":false ,"CatalogImageCode":"" ,"Color":"dp claret" ,"Denomination":"5" ,"ItemInstances":[{"CollectableType":"HomeCollector.Models.StampBase, HomeCollector, Version=1.0.0.0, Culture=neutral, PublicKeyToken=null","ItemDetails":"wm USPS" ,"IsFavorite":false ,"EstimatedValue":0 ,"IsMintCondition":false ,"Condition":"UNDEFINED" } ]}</v>
      </c>
    </row>
    <row r="70" spans="1:38" x14ac:dyDescent="0.25">
      <c r="A70" s="44" t="s">
        <v>133</v>
      </c>
      <c r="B70" s="29">
        <v>10</v>
      </c>
      <c r="C70" s="19" t="s">
        <v>122</v>
      </c>
      <c r="D70" s="31"/>
      <c r="E70" s="32">
        <v>1</v>
      </c>
      <c r="F70" s="41"/>
      <c r="G70" s="30" t="s">
        <v>435</v>
      </c>
      <c r="H70" s="19" t="s">
        <v>443</v>
      </c>
      <c r="I70" s="19">
        <v>1895</v>
      </c>
      <c r="J70" s="19">
        <v>1895</v>
      </c>
      <c r="K70" s="21" t="s">
        <v>51</v>
      </c>
      <c r="L70" s="34"/>
      <c r="M70" s="29"/>
      <c r="N70" s="28" t="str">
        <f t="shared" si="53"/>
        <v>,{"CollectableType":"HomeCollector.Models.StampBase, HomeCollector, Version=1.0.0.0, Culture=neutral, PublicKeyToken=null"</v>
      </c>
      <c r="O70" s="16" t="str">
        <f t="shared" si="32"/>
        <v xml:space="preserve">,"DisplayName":"4-corner lace" </v>
      </c>
      <c r="P70" s="16" t="str">
        <f t="shared" si="33"/>
        <v xml:space="preserve">,"Description":"wm USPS" </v>
      </c>
      <c r="Q70" s="16" t="str">
        <f t="shared" si="34"/>
        <v xml:space="preserve">,"Country":"USA" </v>
      </c>
      <c r="R70" s="16" t="str">
        <f t="shared" si="35"/>
        <v xml:space="preserve">,"IsPostageStamp":true </v>
      </c>
      <c r="S70" s="16" t="str">
        <f t="shared" si="36"/>
        <v xml:space="preserve">,"ScottNumber":"J42" </v>
      </c>
      <c r="T70" s="16" t="str">
        <f t="shared" si="37"/>
        <v xml:space="preserve">,"AlternateId":"" </v>
      </c>
      <c r="U70" s="16" t="str">
        <f t="shared" si="38"/>
        <v>,"IssueYearStart":1895</v>
      </c>
      <c r="V70" s="16" t="str">
        <f t="shared" si="39"/>
        <v>,"IssueYearEnd":0</v>
      </c>
      <c r="W70" s="16" t="str">
        <f t="shared" si="40"/>
        <v xml:space="preserve">,"FirstDayOfIssue":" " </v>
      </c>
      <c r="X70" s="16" t="str">
        <f t="shared" si="30"/>
        <v xml:space="preserve">,"Perforation":"" </v>
      </c>
      <c r="Y70" s="16" t="str">
        <f t="shared" si="41"/>
        <v xml:space="preserve">,"IsWatermarked":false </v>
      </c>
      <c r="Z70" s="16" t="str">
        <f t="shared" si="42"/>
        <v xml:space="preserve">,"CatalogImageCode":"" </v>
      </c>
      <c r="AA70" s="16" t="str">
        <f t="shared" si="43"/>
        <v xml:space="preserve">,"Color":"dp claret" </v>
      </c>
      <c r="AB70" s="16" t="str">
        <f t="shared" si="44"/>
        <v xml:space="preserve">,"Denomination":"10" </v>
      </c>
      <c r="AD70" s="16" t="str">
        <f t="shared" si="45"/>
        <v>,"ItemInstances":[</v>
      </c>
      <c r="AE70" s="16" t="str">
        <f t="shared" si="46"/>
        <v>{"CollectableType":"HomeCollector.Models.StampBase, HomeCollector, Version=1.0.0.0, Culture=neutral, PublicKeyToken=null"</v>
      </c>
      <c r="AF70" s="16" t="str">
        <f t="shared" si="47"/>
        <v xml:space="preserve">,"ItemDetails":"wm USPS" </v>
      </c>
      <c r="AG70" s="16" t="str">
        <f t="shared" si="48"/>
        <v xml:space="preserve">,"IsFavorite":false </v>
      </c>
      <c r="AH70" s="16" t="str">
        <f t="shared" si="49"/>
        <v xml:space="preserve">,"EstimatedValue":0 </v>
      </c>
      <c r="AI70" s="16" t="str">
        <f t="shared" si="50"/>
        <v xml:space="preserve">,"IsMintCondition":false </v>
      </c>
      <c r="AJ70" s="16" t="str">
        <f t="shared" si="51"/>
        <v xml:space="preserve">,"Condition":"UNDEFINED" </v>
      </c>
      <c r="AK70" s="16" t="str">
        <f xml:space="preserve"> IF($D70+$E70&gt;0,  CONCATENATE($AD70,$AE70,$AF70,$AG70,$AH70,$AI70,$AJ70) &amp; "} ]}","}")</f>
        <v>,"ItemInstances":[{"CollectableType":"HomeCollector.Models.StampBase, HomeCollector, Version=1.0.0.0, Culture=neutral, PublicKeyToken=null","ItemDetails":"wm USPS" ,"IsFavorite":false ,"EstimatedValue":0 ,"IsMintCondition":false ,"Condition":"UNDEFINED" } ]}</v>
      </c>
      <c r="AL70" s="16" t="str">
        <f t="shared" si="52"/>
        <v>,{"CollectableType":"HomeCollector.Models.StampBase, HomeCollector, Version=1.0.0.0, Culture=neutral, PublicKeyToken=null","DisplayName":"4-corner lace" ,"Description":"wm USPS" ,"Country":"USA" ,"IsPostageStamp":true ,"ScottNumber":"J42" ,"AlternateId":"" ,"IssueYearStart":1895,"IssueYearEnd":0,"FirstDayOfIssue":" " ,"Perforation":"" ,"IsWatermarked":false ,"CatalogImageCode":"" ,"Color":"dp claret" ,"Denomination":"10" ,"ItemInstances":[{"CollectableType":"HomeCollector.Models.StampBase, HomeCollector, Version=1.0.0.0, Culture=neutral, PublicKeyToken=null","ItemDetails":"wm USPS" ,"IsFavorite":false ,"EstimatedValue":0 ,"IsMintCondition":false ,"Condition":"UNDEFINED" } ]}</v>
      </c>
    </row>
    <row r="71" spans="1:38" x14ac:dyDescent="0.25">
      <c r="A71" s="44" t="s">
        <v>134</v>
      </c>
      <c r="B71" s="29">
        <v>30</v>
      </c>
      <c r="C71" s="19" t="s">
        <v>122</v>
      </c>
      <c r="D71" s="31"/>
      <c r="E71" s="32"/>
      <c r="F71" s="41"/>
      <c r="G71" s="30" t="s">
        <v>435</v>
      </c>
      <c r="H71" s="19" t="s">
        <v>443</v>
      </c>
      <c r="I71" s="19">
        <v>1897</v>
      </c>
      <c r="J71" s="19">
        <v>1897</v>
      </c>
      <c r="K71" s="21" t="s">
        <v>51</v>
      </c>
      <c r="L71" s="34"/>
      <c r="M71" s="29"/>
      <c r="N71" s="28" t="str">
        <f t="shared" si="53"/>
        <v>,{"CollectableType":"HomeCollector.Models.StampBase, HomeCollector, Version=1.0.0.0, Culture=neutral, PublicKeyToken=null"</v>
      </c>
      <c r="O71" s="16" t="str">
        <f t="shared" si="32"/>
        <v xml:space="preserve">,"DisplayName":"4-corner lace" </v>
      </c>
      <c r="P71" s="16" t="str">
        <f t="shared" si="33"/>
        <v xml:space="preserve">,"Description":"wm USPS" </v>
      </c>
      <c r="Q71" s="16" t="str">
        <f t="shared" si="34"/>
        <v xml:space="preserve">,"Country":"USA" </v>
      </c>
      <c r="R71" s="16" t="str">
        <f t="shared" si="35"/>
        <v xml:space="preserve">,"IsPostageStamp":true </v>
      </c>
      <c r="S71" s="16" t="str">
        <f t="shared" si="36"/>
        <v xml:space="preserve">,"ScottNumber":"J43" </v>
      </c>
      <c r="T71" s="16" t="str">
        <f t="shared" si="37"/>
        <v xml:space="preserve">,"AlternateId":"" </v>
      </c>
      <c r="U71" s="16" t="str">
        <f t="shared" si="38"/>
        <v>,"IssueYearStart":1897</v>
      </c>
      <c r="V71" s="16" t="str">
        <f t="shared" si="39"/>
        <v>,"IssueYearEnd":0</v>
      </c>
      <c r="W71" s="16" t="str">
        <f t="shared" si="40"/>
        <v xml:space="preserve">,"FirstDayOfIssue":" " </v>
      </c>
      <c r="X71" s="16" t="str">
        <f t="shared" si="30"/>
        <v xml:space="preserve">,"Perforation":"" </v>
      </c>
      <c r="Y71" s="16" t="str">
        <f t="shared" si="41"/>
        <v xml:space="preserve">,"IsWatermarked":false </v>
      </c>
      <c r="Z71" s="16" t="str">
        <f t="shared" si="42"/>
        <v xml:space="preserve">,"CatalogImageCode":"" </v>
      </c>
      <c r="AA71" s="16" t="str">
        <f t="shared" si="43"/>
        <v xml:space="preserve">,"Color":"dp claret" </v>
      </c>
      <c r="AB71" s="16" t="str">
        <f t="shared" si="44"/>
        <v xml:space="preserve">,"Denomination":"30" </v>
      </c>
      <c r="AD71" s="16" t="str">
        <f t="shared" si="45"/>
        <v/>
      </c>
      <c r="AE71" s="16" t="str">
        <f t="shared" si="46"/>
        <v>{"CollectableType":"HomeCollector.Models.StampBase, HomeCollector, Version=1.0.0.0, Culture=neutral, PublicKeyToken=null"</v>
      </c>
      <c r="AF71" s="16" t="str">
        <f t="shared" si="47"/>
        <v xml:space="preserve">,"ItemDetails":"wm USPS" </v>
      </c>
      <c r="AG71" s="16" t="str">
        <f t="shared" si="48"/>
        <v xml:space="preserve">,"IsFavorite":false </v>
      </c>
      <c r="AH71" s="16" t="str">
        <f t="shared" si="49"/>
        <v xml:space="preserve">,"EstimatedValue":0 </v>
      </c>
      <c r="AI71" s="16" t="str">
        <f t="shared" si="50"/>
        <v xml:space="preserve">,"IsMintCondition":false </v>
      </c>
      <c r="AJ71" s="16" t="str">
        <f t="shared" si="51"/>
        <v xml:space="preserve">,"Condition":"UNDEFINED" </v>
      </c>
      <c r="AK71" s="16" t="str">
        <f xml:space="preserve"> IF($D71+$E71&gt;0,  CONCATENATE($AD71,$AE71,$AF71,$AG71,$AH71,$AI71,$AJ71) &amp; "} ]}","}")</f>
        <v>}</v>
      </c>
      <c r="AL71" s="16" t="str">
        <f t="shared" si="52"/>
        <v>,{"CollectableType":"HomeCollector.Models.StampBase, HomeCollector, Version=1.0.0.0, Culture=neutral, PublicKeyToken=null","DisplayName":"4-corner lace" ,"Description":"wm USPS" ,"Country":"USA" ,"IsPostageStamp":true ,"ScottNumber":"J43" ,"AlternateId":"" ,"IssueYearStart":1897,"IssueYearEnd":0,"FirstDayOfIssue":" " ,"Perforation":"" ,"IsWatermarked":false ,"CatalogImageCode":"" ,"Color":"dp claret" ,"Denomination":"30" }</v>
      </c>
    </row>
    <row r="72" spans="1:38" x14ac:dyDescent="0.25">
      <c r="A72" s="44" t="s">
        <v>135</v>
      </c>
      <c r="B72" s="29">
        <v>50</v>
      </c>
      <c r="C72" s="19" t="s">
        <v>122</v>
      </c>
      <c r="D72" s="31"/>
      <c r="E72" s="32"/>
      <c r="F72" s="41"/>
      <c r="G72" s="30" t="s">
        <v>435</v>
      </c>
      <c r="H72" s="19" t="s">
        <v>443</v>
      </c>
      <c r="I72" s="19">
        <v>1896</v>
      </c>
      <c r="J72" s="19">
        <v>1896</v>
      </c>
      <c r="K72" s="21" t="s">
        <v>51</v>
      </c>
      <c r="L72" s="34"/>
      <c r="M72" s="29"/>
      <c r="N72" s="28" t="str">
        <f t="shared" si="53"/>
        <v>,{"CollectableType":"HomeCollector.Models.StampBase, HomeCollector, Version=1.0.0.0, Culture=neutral, PublicKeyToken=null"</v>
      </c>
      <c r="O72" s="16" t="str">
        <f t="shared" si="32"/>
        <v xml:space="preserve">,"DisplayName":"4-corner lace" </v>
      </c>
      <c r="P72" s="16" t="str">
        <f t="shared" si="33"/>
        <v xml:space="preserve">,"Description":"wm USPS" </v>
      </c>
      <c r="Q72" s="16" t="str">
        <f t="shared" si="34"/>
        <v xml:space="preserve">,"Country":"USA" </v>
      </c>
      <c r="R72" s="16" t="str">
        <f t="shared" si="35"/>
        <v xml:space="preserve">,"IsPostageStamp":true </v>
      </c>
      <c r="S72" s="16" t="str">
        <f t="shared" si="36"/>
        <v xml:space="preserve">,"ScottNumber":"J44" </v>
      </c>
      <c r="T72" s="16" t="str">
        <f t="shared" si="37"/>
        <v xml:space="preserve">,"AlternateId":"" </v>
      </c>
      <c r="U72" s="16" t="str">
        <f t="shared" si="38"/>
        <v>,"IssueYearStart":1896</v>
      </c>
      <c r="V72" s="16" t="str">
        <f t="shared" si="39"/>
        <v>,"IssueYearEnd":0</v>
      </c>
      <c r="W72" s="16" t="str">
        <f t="shared" si="40"/>
        <v xml:space="preserve">,"FirstDayOfIssue":" " </v>
      </c>
      <c r="X72" s="16" t="str">
        <f t="shared" si="30"/>
        <v xml:space="preserve">,"Perforation":"" </v>
      </c>
      <c r="Y72" s="16" t="str">
        <f t="shared" si="41"/>
        <v xml:space="preserve">,"IsWatermarked":false </v>
      </c>
      <c r="Z72" s="16" t="str">
        <f t="shared" si="42"/>
        <v xml:space="preserve">,"CatalogImageCode":"" </v>
      </c>
      <c r="AA72" s="16" t="str">
        <f t="shared" si="43"/>
        <v xml:space="preserve">,"Color":"dp claret" </v>
      </c>
      <c r="AB72" s="16" t="str">
        <f t="shared" si="44"/>
        <v xml:space="preserve">,"Denomination":"50" </v>
      </c>
      <c r="AD72" s="16" t="str">
        <f t="shared" si="45"/>
        <v/>
      </c>
      <c r="AE72" s="16" t="str">
        <f t="shared" si="46"/>
        <v>{"CollectableType":"HomeCollector.Models.StampBase, HomeCollector, Version=1.0.0.0, Culture=neutral, PublicKeyToken=null"</v>
      </c>
      <c r="AF72" s="16" t="str">
        <f t="shared" si="47"/>
        <v xml:space="preserve">,"ItemDetails":"wm USPS" </v>
      </c>
      <c r="AG72" s="16" t="str">
        <f t="shared" si="48"/>
        <v xml:space="preserve">,"IsFavorite":false </v>
      </c>
      <c r="AH72" s="16" t="str">
        <f t="shared" si="49"/>
        <v xml:space="preserve">,"EstimatedValue":0 </v>
      </c>
      <c r="AI72" s="16" t="str">
        <f t="shared" si="50"/>
        <v xml:space="preserve">,"IsMintCondition":false </v>
      </c>
      <c r="AJ72" s="16" t="str">
        <f t="shared" si="51"/>
        <v xml:space="preserve">,"Condition":"UNDEFINED" </v>
      </c>
      <c r="AK72" s="16" t="str">
        <f xml:space="preserve"> IF($D72+$E72&gt;0,  CONCATENATE($AD72,$AE72,$AF72,$AG72,$AH72,$AI72,$AJ72) &amp; "} ]}","}")</f>
        <v>}</v>
      </c>
      <c r="AL72" s="16" t="str">
        <f t="shared" si="52"/>
        <v>,{"CollectableType":"HomeCollector.Models.StampBase, HomeCollector, Version=1.0.0.0, Culture=neutral, PublicKeyToken=null","DisplayName":"4-corner lace" ,"Description":"wm USPS" ,"Country":"USA" ,"IsPostageStamp":true ,"ScottNumber":"J44" ,"AlternateId":"" ,"IssueYearStart":1896,"IssueYearEnd":0,"FirstDayOfIssue":" " ,"Perforation":"" ,"IsWatermarked":false ,"CatalogImageCode":"" ,"Color":"dp claret" ,"Denomination":"50" }</v>
      </c>
    </row>
    <row r="73" spans="1:38" x14ac:dyDescent="0.25">
      <c r="A73" s="44" t="s">
        <v>136</v>
      </c>
      <c r="B73" s="29">
        <v>1</v>
      </c>
      <c r="C73" s="19" t="s">
        <v>122</v>
      </c>
      <c r="D73" s="31"/>
      <c r="E73" s="32"/>
      <c r="F73" s="41"/>
      <c r="G73" s="30" t="s">
        <v>445</v>
      </c>
      <c r="H73" s="19" t="s">
        <v>443</v>
      </c>
      <c r="I73" s="19">
        <v>1910</v>
      </c>
      <c r="J73" s="19">
        <v>1910</v>
      </c>
      <c r="K73" s="21" t="s">
        <v>51</v>
      </c>
      <c r="L73" s="34"/>
      <c r="M73" s="29"/>
      <c r="N73" s="28" t="str">
        <f t="shared" si="53"/>
        <v>,{"CollectableType":"HomeCollector.Models.StampBase, HomeCollector, Version=1.0.0.0, Culture=neutral, PublicKeyToken=null"</v>
      </c>
      <c r="O73" s="16" t="str">
        <f t="shared" si="32"/>
        <v xml:space="preserve">,"DisplayName":"4-corner lace" </v>
      </c>
      <c r="P73" s="16" t="str">
        <f t="shared" si="33"/>
        <v xml:space="preserve">,"Description":"wm  190" </v>
      </c>
      <c r="Q73" s="16" t="str">
        <f t="shared" si="34"/>
        <v xml:space="preserve">,"Country":"USA" </v>
      </c>
      <c r="R73" s="16" t="str">
        <f t="shared" si="35"/>
        <v xml:space="preserve">,"IsPostageStamp":true </v>
      </c>
      <c r="S73" s="16" t="str">
        <f t="shared" si="36"/>
        <v xml:space="preserve">,"ScottNumber":"J45" </v>
      </c>
      <c r="T73" s="16" t="str">
        <f t="shared" si="37"/>
        <v xml:space="preserve">,"AlternateId":"" </v>
      </c>
      <c r="U73" s="16" t="str">
        <f t="shared" si="38"/>
        <v>,"IssueYearStart":1910</v>
      </c>
      <c r="V73" s="16" t="str">
        <f t="shared" si="39"/>
        <v>,"IssueYearEnd":0</v>
      </c>
      <c r="W73" s="16" t="str">
        <f t="shared" si="40"/>
        <v xml:space="preserve">,"FirstDayOfIssue":" " </v>
      </c>
      <c r="X73" s="16" t="str">
        <f t="shared" si="30"/>
        <v xml:space="preserve">,"Perforation":"" </v>
      </c>
      <c r="Y73" s="16" t="str">
        <f t="shared" si="41"/>
        <v xml:space="preserve">,"IsWatermarked":false </v>
      </c>
      <c r="Z73" s="16" t="str">
        <f t="shared" si="42"/>
        <v xml:space="preserve">,"CatalogImageCode":"" </v>
      </c>
      <c r="AA73" s="16" t="str">
        <f t="shared" si="43"/>
        <v xml:space="preserve">,"Color":"dp claret" </v>
      </c>
      <c r="AB73" s="16" t="str">
        <f t="shared" si="44"/>
        <v xml:space="preserve">,"Denomination":"1" </v>
      </c>
      <c r="AD73" s="16" t="str">
        <f t="shared" si="45"/>
        <v/>
      </c>
      <c r="AE73" s="16" t="str">
        <f t="shared" si="46"/>
        <v>{"CollectableType":"HomeCollector.Models.StampBase, HomeCollector, Version=1.0.0.0, Culture=neutral, PublicKeyToken=null"</v>
      </c>
      <c r="AF73" s="16" t="str">
        <f t="shared" si="47"/>
        <v xml:space="preserve">,"ItemDetails":"wm  190" </v>
      </c>
      <c r="AG73" s="16" t="str">
        <f t="shared" si="48"/>
        <v xml:space="preserve">,"IsFavorite":false </v>
      </c>
      <c r="AH73" s="16" t="str">
        <f t="shared" si="49"/>
        <v xml:space="preserve">,"EstimatedValue":0 </v>
      </c>
      <c r="AI73" s="16" t="str">
        <f t="shared" si="50"/>
        <v xml:space="preserve">,"IsMintCondition":false </v>
      </c>
      <c r="AJ73" s="16" t="str">
        <f t="shared" si="51"/>
        <v xml:space="preserve">,"Condition":"UNDEFINED" </v>
      </c>
      <c r="AK73" s="16" t="str">
        <f xml:space="preserve"> IF($D73+$E73&gt;0,  CONCATENATE($AD73,$AE73,$AF73,$AG73,$AH73,$AI73,$AJ73) &amp; "} ]}","}")</f>
        <v>}</v>
      </c>
      <c r="AL73" s="16" t="str">
        <f t="shared" si="52"/>
        <v>,{"CollectableType":"HomeCollector.Models.StampBase, HomeCollector, Version=1.0.0.0, Culture=neutral, PublicKeyToken=null","DisplayName":"4-corner lace" ,"Description":"wm  190" ,"Country":"USA" ,"IsPostageStamp":true ,"ScottNumber":"J45" ,"AlternateId":"" ,"IssueYearStart":1910,"IssueYearEnd":0,"FirstDayOfIssue":" " ,"Perforation":"" ,"IsWatermarked":false ,"CatalogImageCode":"" ,"Color":"dp claret" ,"Denomination":"1" }</v>
      </c>
    </row>
    <row r="74" spans="1:38" x14ac:dyDescent="0.25">
      <c r="A74" s="44" t="s">
        <v>137</v>
      </c>
      <c r="B74" s="29">
        <v>2</v>
      </c>
      <c r="C74" s="19" t="s">
        <v>122</v>
      </c>
      <c r="D74" s="31"/>
      <c r="E74" s="32"/>
      <c r="F74" s="41"/>
      <c r="G74" s="30" t="s">
        <v>445</v>
      </c>
      <c r="H74" s="19" t="s">
        <v>443</v>
      </c>
      <c r="I74" s="19">
        <v>1910</v>
      </c>
      <c r="J74" s="19">
        <v>1910</v>
      </c>
      <c r="K74" s="21" t="s">
        <v>51</v>
      </c>
      <c r="L74" s="34"/>
      <c r="M74" s="29"/>
      <c r="N74" s="28" t="str">
        <f t="shared" si="53"/>
        <v>,{"CollectableType":"HomeCollector.Models.StampBase, HomeCollector, Version=1.0.0.0, Culture=neutral, PublicKeyToken=null"</v>
      </c>
      <c r="O74" s="16" t="str">
        <f t="shared" si="32"/>
        <v xml:space="preserve">,"DisplayName":"4-corner lace" </v>
      </c>
      <c r="P74" s="16" t="str">
        <f t="shared" si="33"/>
        <v xml:space="preserve">,"Description":"wm  190" </v>
      </c>
      <c r="Q74" s="16" t="str">
        <f t="shared" si="34"/>
        <v xml:space="preserve">,"Country":"USA" </v>
      </c>
      <c r="R74" s="16" t="str">
        <f t="shared" si="35"/>
        <v xml:space="preserve">,"IsPostageStamp":true </v>
      </c>
      <c r="S74" s="16" t="str">
        <f t="shared" si="36"/>
        <v xml:space="preserve">,"ScottNumber":"J46" </v>
      </c>
      <c r="T74" s="16" t="str">
        <f t="shared" si="37"/>
        <v xml:space="preserve">,"AlternateId":"" </v>
      </c>
      <c r="U74" s="16" t="str">
        <f t="shared" si="38"/>
        <v>,"IssueYearStart":1910</v>
      </c>
      <c r="V74" s="16" t="str">
        <f t="shared" si="39"/>
        <v>,"IssueYearEnd":0</v>
      </c>
      <c r="W74" s="16" t="str">
        <f t="shared" si="40"/>
        <v xml:space="preserve">,"FirstDayOfIssue":" " </v>
      </c>
      <c r="X74" s="16" t="str">
        <f t="shared" si="30"/>
        <v xml:space="preserve">,"Perforation":"" </v>
      </c>
      <c r="Y74" s="16" t="str">
        <f t="shared" si="41"/>
        <v xml:space="preserve">,"IsWatermarked":false </v>
      </c>
      <c r="Z74" s="16" t="str">
        <f t="shared" si="42"/>
        <v xml:space="preserve">,"CatalogImageCode":"" </v>
      </c>
      <c r="AA74" s="16" t="str">
        <f t="shared" si="43"/>
        <v xml:space="preserve">,"Color":"dp claret" </v>
      </c>
      <c r="AB74" s="16" t="str">
        <f t="shared" si="44"/>
        <v xml:space="preserve">,"Denomination":"2" </v>
      </c>
      <c r="AD74" s="16" t="str">
        <f t="shared" si="45"/>
        <v/>
      </c>
      <c r="AE74" s="16" t="str">
        <f t="shared" si="46"/>
        <v>{"CollectableType":"HomeCollector.Models.StampBase, HomeCollector, Version=1.0.0.0, Culture=neutral, PublicKeyToken=null"</v>
      </c>
      <c r="AF74" s="16" t="str">
        <f t="shared" si="47"/>
        <v xml:space="preserve">,"ItemDetails":"wm  190" </v>
      </c>
      <c r="AG74" s="16" t="str">
        <f t="shared" si="48"/>
        <v xml:space="preserve">,"IsFavorite":false </v>
      </c>
      <c r="AH74" s="16" t="str">
        <f t="shared" si="49"/>
        <v xml:space="preserve">,"EstimatedValue":0 </v>
      </c>
      <c r="AI74" s="16" t="str">
        <f t="shared" si="50"/>
        <v xml:space="preserve">,"IsMintCondition":false </v>
      </c>
      <c r="AJ74" s="16" t="str">
        <f t="shared" si="51"/>
        <v xml:space="preserve">,"Condition":"UNDEFINED" </v>
      </c>
      <c r="AK74" s="16" t="str">
        <f xml:space="preserve"> IF($D74+$E74&gt;0,  CONCATENATE($AD74,$AE74,$AF74,$AG74,$AH74,$AI74,$AJ74) &amp; "} ]}","}")</f>
        <v>}</v>
      </c>
      <c r="AL74" s="16" t="str">
        <f t="shared" si="52"/>
        <v>,{"CollectableType":"HomeCollector.Models.StampBase, HomeCollector, Version=1.0.0.0, Culture=neutral, PublicKeyToken=null","DisplayName":"4-corner lace" ,"Description":"wm  190" ,"Country":"USA" ,"IsPostageStamp":true ,"ScottNumber":"J46" ,"AlternateId":"" ,"IssueYearStart":1910,"IssueYearEnd":0,"FirstDayOfIssue":" " ,"Perforation":"" ,"IsWatermarked":false ,"CatalogImageCode":"" ,"Color":"dp claret" ,"Denomination":"2" }</v>
      </c>
    </row>
    <row r="75" spans="1:38" x14ac:dyDescent="0.25">
      <c r="A75" s="44" t="s">
        <v>138</v>
      </c>
      <c r="B75" s="29">
        <v>3</v>
      </c>
      <c r="C75" s="19" t="s">
        <v>122</v>
      </c>
      <c r="D75" s="31"/>
      <c r="E75" s="32"/>
      <c r="F75" s="41"/>
      <c r="G75" s="30" t="s">
        <v>445</v>
      </c>
      <c r="H75" s="19" t="s">
        <v>443</v>
      </c>
      <c r="I75" s="19">
        <v>1910</v>
      </c>
      <c r="J75" s="19">
        <v>1910</v>
      </c>
      <c r="K75" s="21" t="s">
        <v>51</v>
      </c>
      <c r="L75" s="34"/>
      <c r="M75" s="29"/>
      <c r="N75" s="28" t="str">
        <f t="shared" si="53"/>
        <v>,{"CollectableType":"HomeCollector.Models.StampBase, HomeCollector, Version=1.0.0.0, Culture=neutral, PublicKeyToken=null"</v>
      </c>
      <c r="O75" s="16" t="str">
        <f t="shared" si="32"/>
        <v xml:space="preserve">,"DisplayName":"4-corner lace" </v>
      </c>
      <c r="P75" s="16" t="str">
        <f t="shared" si="33"/>
        <v xml:space="preserve">,"Description":"wm  190" </v>
      </c>
      <c r="Q75" s="16" t="str">
        <f t="shared" si="34"/>
        <v xml:space="preserve">,"Country":"USA" </v>
      </c>
      <c r="R75" s="16" t="str">
        <f t="shared" si="35"/>
        <v xml:space="preserve">,"IsPostageStamp":true </v>
      </c>
      <c r="S75" s="16" t="str">
        <f t="shared" si="36"/>
        <v xml:space="preserve">,"ScottNumber":"J47" </v>
      </c>
      <c r="T75" s="16" t="str">
        <f t="shared" si="37"/>
        <v xml:space="preserve">,"AlternateId":"" </v>
      </c>
      <c r="U75" s="16" t="str">
        <f t="shared" si="38"/>
        <v>,"IssueYearStart":1910</v>
      </c>
      <c r="V75" s="16" t="str">
        <f t="shared" si="39"/>
        <v>,"IssueYearEnd":0</v>
      </c>
      <c r="W75" s="16" t="str">
        <f t="shared" si="40"/>
        <v xml:space="preserve">,"FirstDayOfIssue":" " </v>
      </c>
      <c r="X75" s="16" t="str">
        <f t="shared" si="30"/>
        <v xml:space="preserve">,"Perforation":"" </v>
      </c>
      <c r="Y75" s="16" t="str">
        <f t="shared" si="41"/>
        <v xml:space="preserve">,"IsWatermarked":false </v>
      </c>
      <c r="Z75" s="16" t="str">
        <f t="shared" si="42"/>
        <v xml:space="preserve">,"CatalogImageCode":"" </v>
      </c>
      <c r="AA75" s="16" t="str">
        <f t="shared" si="43"/>
        <v xml:space="preserve">,"Color":"dp claret" </v>
      </c>
      <c r="AB75" s="16" t="str">
        <f t="shared" si="44"/>
        <v xml:space="preserve">,"Denomination":"3" </v>
      </c>
      <c r="AD75" s="16" t="str">
        <f t="shared" si="45"/>
        <v/>
      </c>
      <c r="AE75" s="16" t="str">
        <f t="shared" si="46"/>
        <v>{"CollectableType":"HomeCollector.Models.StampBase, HomeCollector, Version=1.0.0.0, Culture=neutral, PublicKeyToken=null"</v>
      </c>
      <c r="AF75" s="16" t="str">
        <f t="shared" si="47"/>
        <v xml:space="preserve">,"ItemDetails":"wm  190" </v>
      </c>
      <c r="AG75" s="16" t="str">
        <f t="shared" si="48"/>
        <v xml:space="preserve">,"IsFavorite":false </v>
      </c>
      <c r="AH75" s="16" t="str">
        <f t="shared" si="49"/>
        <v xml:space="preserve">,"EstimatedValue":0 </v>
      </c>
      <c r="AI75" s="16" t="str">
        <f t="shared" si="50"/>
        <v xml:space="preserve">,"IsMintCondition":false </v>
      </c>
      <c r="AJ75" s="16" t="str">
        <f t="shared" si="51"/>
        <v xml:space="preserve">,"Condition":"UNDEFINED" </v>
      </c>
      <c r="AK75" s="16" t="str">
        <f xml:space="preserve"> IF($D75+$E75&gt;0,  CONCATENATE($AD75,$AE75,$AF75,$AG75,$AH75,$AI75,$AJ75) &amp; "} ]}","}")</f>
        <v>}</v>
      </c>
      <c r="AL75" s="16" t="str">
        <f t="shared" si="52"/>
        <v>,{"CollectableType":"HomeCollector.Models.StampBase, HomeCollector, Version=1.0.0.0, Culture=neutral, PublicKeyToken=null","DisplayName":"4-corner lace" ,"Description":"wm  190" ,"Country":"USA" ,"IsPostageStamp":true ,"ScottNumber":"J47" ,"AlternateId":"" ,"IssueYearStart":1910,"IssueYearEnd":0,"FirstDayOfIssue":" " ,"Perforation":"" ,"IsWatermarked":false ,"CatalogImageCode":"" ,"Color":"dp claret" ,"Denomination":"3" }</v>
      </c>
    </row>
    <row r="76" spans="1:38" x14ac:dyDescent="0.25">
      <c r="A76" s="44" t="s">
        <v>139</v>
      </c>
      <c r="B76" s="29">
        <v>5</v>
      </c>
      <c r="C76" s="19" t="s">
        <v>122</v>
      </c>
      <c r="D76" s="31"/>
      <c r="E76" s="32"/>
      <c r="F76" s="41"/>
      <c r="G76" s="30" t="s">
        <v>445</v>
      </c>
      <c r="H76" s="19" t="s">
        <v>443</v>
      </c>
      <c r="I76" s="19">
        <v>1910</v>
      </c>
      <c r="J76" s="19">
        <v>1910</v>
      </c>
      <c r="K76" s="21" t="s">
        <v>51</v>
      </c>
      <c r="L76" s="34"/>
      <c r="M76" s="29"/>
      <c r="N76" s="28" t="str">
        <f t="shared" si="53"/>
        <v>,{"CollectableType":"HomeCollector.Models.StampBase, HomeCollector, Version=1.0.0.0, Culture=neutral, PublicKeyToken=null"</v>
      </c>
      <c r="O76" s="16" t="str">
        <f t="shared" si="32"/>
        <v xml:space="preserve">,"DisplayName":"4-corner lace" </v>
      </c>
      <c r="P76" s="16" t="str">
        <f t="shared" si="33"/>
        <v xml:space="preserve">,"Description":"wm  190" </v>
      </c>
      <c r="Q76" s="16" t="str">
        <f t="shared" si="34"/>
        <v xml:space="preserve">,"Country":"USA" </v>
      </c>
      <c r="R76" s="16" t="str">
        <f t="shared" si="35"/>
        <v xml:space="preserve">,"IsPostageStamp":true </v>
      </c>
      <c r="S76" s="16" t="str">
        <f t="shared" si="36"/>
        <v xml:space="preserve">,"ScottNumber":"J48" </v>
      </c>
      <c r="T76" s="16" t="str">
        <f t="shared" si="37"/>
        <v xml:space="preserve">,"AlternateId":"" </v>
      </c>
      <c r="U76" s="16" t="str">
        <f t="shared" si="38"/>
        <v>,"IssueYearStart":1910</v>
      </c>
      <c r="V76" s="16" t="str">
        <f t="shared" si="39"/>
        <v>,"IssueYearEnd":0</v>
      </c>
      <c r="W76" s="16" t="str">
        <f t="shared" si="40"/>
        <v xml:space="preserve">,"FirstDayOfIssue":" " </v>
      </c>
      <c r="X76" s="16" t="str">
        <f t="shared" si="30"/>
        <v xml:space="preserve">,"Perforation":"" </v>
      </c>
      <c r="Y76" s="16" t="str">
        <f t="shared" si="41"/>
        <v xml:space="preserve">,"IsWatermarked":false </v>
      </c>
      <c r="Z76" s="16" t="str">
        <f t="shared" si="42"/>
        <v xml:space="preserve">,"CatalogImageCode":"" </v>
      </c>
      <c r="AA76" s="16" t="str">
        <f t="shared" si="43"/>
        <v xml:space="preserve">,"Color":"dp claret" </v>
      </c>
      <c r="AB76" s="16" t="str">
        <f t="shared" si="44"/>
        <v xml:space="preserve">,"Denomination":"5" </v>
      </c>
      <c r="AD76" s="16" t="str">
        <f t="shared" si="45"/>
        <v/>
      </c>
      <c r="AE76" s="16" t="str">
        <f t="shared" si="46"/>
        <v>{"CollectableType":"HomeCollector.Models.StampBase, HomeCollector, Version=1.0.0.0, Culture=neutral, PublicKeyToken=null"</v>
      </c>
      <c r="AF76" s="16" t="str">
        <f t="shared" si="47"/>
        <v xml:space="preserve">,"ItemDetails":"wm  190" </v>
      </c>
      <c r="AG76" s="16" t="str">
        <f t="shared" si="48"/>
        <v xml:space="preserve">,"IsFavorite":false </v>
      </c>
      <c r="AH76" s="16" t="str">
        <f t="shared" si="49"/>
        <v xml:space="preserve">,"EstimatedValue":0 </v>
      </c>
      <c r="AI76" s="16" t="str">
        <f t="shared" si="50"/>
        <v xml:space="preserve">,"IsMintCondition":false </v>
      </c>
      <c r="AJ76" s="16" t="str">
        <f t="shared" si="51"/>
        <v xml:space="preserve">,"Condition":"UNDEFINED" </v>
      </c>
      <c r="AK76" s="16" t="str">
        <f xml:space="preserve"> IF($D76+$E76&gt;0,  CONCATENATE($AD76,$AE76,$AF76,$AG76,$AH76,$AI76,$AJ76) &amp; "} ]}","}")</f>
        <v>}</v>
      </c>
      <c r="AL76" s="16" t="str">
        <f t="shared" si="52"/>
        <v>,{"CollectableType":"HomeCollector.Models.StampBase, HomeCollector, Version=1.0.0.0, Culture=neutral, PublicKeyToken=null","DisplayName":"4-corner lace" ,"Description":"wm  190" ,"Country":"USA" ,"IsPostageStamp":true ,"ScottNumber":"J48" ,"AlternateId":"" ,"IssueYearStart":1910,"IssueYearEnd":0,"FirstDayOfIssue":" " ,"Perforation":"" ,"IsWatermarked":false ,"CatalogImageCode":"" ,"Color":"dp claret" ,"Denomination":"5" }</v>
      </c>
    </row>
    <row r="77" spans="1:38" x14ac:dyDescent="0.25">
      <c r="A77" s="44" t="s">
        <v>140</v>
      </c>
      <c r="B77" s="29">
        <v>10</v>
      </c>
      <c r="C77" s="19" t="s">
        <v>122</v>
      </c>
      <c r="D77" s="31"/>
      <c r="E77" s="32"/>
      <c r="F77" s="41"/>
      <c r="G77" s="30" t="s">
        <v>445</v>
      </c>
      <c r="H77" s="19" t="s">
        <v>443</v>
      </c>
      <c r="I77" s="19">
        <v>1910</v>
      </c>
      <c r="J77" s="19">
        <v>1910</v>
      </c>
      <c r="K77" s="21" t="s">
        <v>51</v>
      </c>
      <c r="L77" s="34"/>
      <c r="M77" s="29"/>
      <c r="N77" s="28" t="str">
        <f t="shared" si="53"/>
        <v>,{"CollectableType":"HomeCollector.Models.StampBase, HomeCollector, Version=1.0.0.0, Culture=neutral, PublicKeyToken=null"</v>
      </c>
      <c r="O77" s="16" t="str">
        <f t="shared" si="32"/>
        <v xml:space="preserve">,"DisplayName":"4-corner lace" </v>
      </c>
      <c r="P77" s="16" t="str">
        <f t="shared" si="33"/>
        <v xml:space="preserve">,"Description":"wm  190" </v>
      </c>
      <c r="Q77" s="16" t="str">
        <f t="shared" si="34"/>
        <v xml:space="preserve">,"Country":"USA" </v>
      </c>
      <c r="R77" s="16" t="str">
        <f t="shared" si="35"/>
        <v xml:space="preserve">,"IsPostageStamp":true </v>
      </c>
      <c r="S77" s="16" t="str">
        <f t="shared" si="36"/>
        <v xml:space="preserve">,"ScottNumber":"J49" </v>
      </c>
      <c r="T77" s="16" t="str">
        <f t="shared" si="37"/>
        <v xml:space="preserve">,"AlternateId":"" </v>
      </c>
      <c r="U77" s="16" t="str">
        <f t="shared" si="38"/>
        <v>,"IssueYearStart":1910</v>
      </c>
      <c r="V77" s="16" t="str">
        <f t="shared" si="39"/>
        <v>,"IssueYearEnd":0</v>
      </c>
      <c r="W77" s="16" t="str">
        <f t="shared" si="40"/>
        <v xml:space="preserve">,"FirstDayOfIssue":" " </v>
      </c>
      <c r="X77" s="16" t="str">
        <f t="shared" si="30"/>
        <v xml:space="preserve">,"Perforation":"" </v>
      </c>
      <c r="Y77" s="16" t="str">
        <f t="shared" si="41"/>
        <v xml:space="preserve">,"IsWatermarked":false </v>
      </c>
      <c r="Z77" s="16" t="str">
        <f t="shared" si="42"/>
        <v xml:space="preserve">,"CatalogImageCode":"" </v>
      </c>
      <c r="AA77" s="16" t="str">
        <f t="shared" si="43"/>
        <v xml:space="preserve">,"Color":"dp claret" </v>
      </c>
      <c r="AB77" s="16" t="str">
        <f t="shared" si="44"/>
        <v xml:space="preserve">,"Denomination":"10" </v>
      </c>
      <c r="AD77" s="16" t="str">
        <f t="shared" si="45"/>
        <v/>
      </c>
      <c r="AE77" s="16" t="str">
        <f t="shared" si="46"/>
        <v>{"CollectableType":"HomeCollector.Models.StampBase, HomeCollector, Version=1.0.0.0, Culture=neutral, PublicKeyToken=null"</v>
      </c>
      <c r="AF77" s="16" t="str">
        <f t="shared" si="47"/>
        <v xml:space="preserve">,"ItemDetails":"wm  190" </v>
      </c>
      <c r="AG77" s="16" t="str">
        <f t="shared" si="48"/>
        <v xml:space="preserve">,"IsFavorite":false </v>
      </c>
      <c r="AH77" s="16" t="str">
        <f t="shared" si="49"/>
        <v xml:space="preserve">,"EstimatedValue":0 </v>
      </c>
      <c r="AI77" s="16" t="str">
        <f t="shared" si="50"/>
        <v xml:space="preserve">,"IsMintCondition":false </v>
      </c>
      <c r="AJ77" s="16" t="str">
        <f t="shared" si="51"/>
        <v xml:space="preserve">,"Condition":"UNDEFINED" </v>
      </c>
      <c r="AK77" s="16" t="str">
        <f xml:space="preserve"> IF($D77+$E77&gt;0,  CONCATENATE($AD77,$AE77,$AF77,$AG77,$AH77,$AI77,$AJ77) &amp; "} ]}","}")</f>
        <v>}</v>
      </c>
      <c r="AL77" s="16" t="str">
        <f t="shared" si="52"/>
        <v>,{"CollectableType":"HomeCollector.Models.StampBase, HomeCollector, Version=1.0.0.0, Culture=neutral, PublicKeyToken=null","DisplayName":"4-corner lace" ,"Description":"wm  190" ,"Country":"USA" ,"IsPostageStamp":true ,"ScottNumber":"J49" ,"AlternateId":"" ,"IssueYearStart":1910,"IssueYearEnd":0,"FirstDayOfIssue":" " ,"Perforation":"" ,"IsWatermarked":false ,"CatalogImageCode":"" ,"Color":"dp claret" ,"Denomination":"10" }</v>
      </c>
    </row>
    <row r="78" spans="1:38" x14ac:dyDescent="0.25">
      <c r="A78" s="44" t="s">
        <v>141</v>
      </c>
      <c r="B78" s="29">
        <v>50</v>
      </c>
      <c r="C78" s="19" t="s">
        <v>122</v>
      </c>
      <c r="D78" s="31"/>
      <c r="E78" s="32"/>
      <c r="F78" s="41"/>
      <c r="G78" s="30" t="s">
        <v>445</v>
      </c>
      <c r="H78" s="19" t="s">
        <v>443</v>
      </c>
      <c r="I78" s="19">
        <v>1912</v>
      </c>
      <c r="J78" s="19">
        <v>1912</v>
      </c>
      <c r="K78" s="21" t="s">
        <v>51</v>
      </c>
      <c r="L78" s="34"/>
      <c r="M78" s="29"/>
      <c r="N78" s="28" t="str">
        <f t="shared" si="53"/>
        <v>,{"CollectableType":"HomeCollector.Models.StampBase, HomeCollector, Version=1.0.0.0, Culture=neutral, PublicKeyToken=null"</v>
      </c>
      <c r="O78" s="16" t="str">
        <f t="shared" si="32"/>
        <v xml:space="preserve">,"DisplayName":"4-corner lace" </v>
      </c>
      <c r="P78" s="16" t="str">
        <f t="shared" si="33"/>
        <v xml:space="preserve">,"Description":"wm  190" </v>
      </c>
      <c r="Q78" s="16" t="str">
        <f t="shared" si="34"/>
        <v xml:space="preserve">,"Country":"USA" </v>
      </c>
      <c r="R78" s="16" t="str">
        <f t="shared" si="35"/>
        <v xml:space="preserve">,"IsPostageStamp":true </v>
      </c>
      <c r="S78" s="16" t="str">
        <f t="shared" si="36"/>
        <v xml:space="preserve">,"ScottNumber":"J50" </v>
      </c>
      <c r="T78" s="16" t="str">
        <f t="shared" si="37"/>
        <v xml:space="preserve">,"AlternateId":"" </v>
      </c>
      <c r="U78" s="16" t="str">
        <f t="shared" si="38"/>
        <v>,"IssueYearStart":1912</v>
      </c>
      <c r="V78" s="16" t="str">
        <f t="shared" si="39"/>
        <v>,"IssueYearEnd":0</v>
      </c>
      <c r="W78" s="16" t="str">
        <f t="shared" si="40"/>
        <v xml:space="preserve">,"FirstDayOfIssue":" " </v>
      </c>
      <c r="X78" s="16" t="str">
        <f t="shared" si="30"/>
        <v xml:space="preserve">,"Perforation":"" </v>
      </c>
      <c r="Y78" s="16" t="str">
        <f t="shared" si="41"/>
        <v xml:space="preserve">,"IsWatermarked":false </v>
      </c>
      <c r="Z78" s="16" t="str">
        <f t="shared" si="42"/>
        <v xml:space="preserve">,"CatalogImageCode":"" </v>
      </c>
      <c r="AA78" s="16" t="str">
        <f t="shared" si="43"/>
        <v xml:space="preserve">,"Color":"dp claret" </v>
      </c>
      <c r="AB78" s="16" t="str">
        <f t="shared" si="44"/>
        <v xml:space="preserve">,"Denomination":"50" </v>
      </c>
      <c r="AD78" s="16" t="str">
        <f t="shared" si="45"/>
        <v/>
      </c>
      <c r="AE78" s="16" t="str">
        <f t="shared" si="46"/>
        <v>{"CollectableType":"HomeCollector.Models.StampBase, HomeCollector, Version=1.0.0.0, Culture=neutral, PublicKeyToken=null"</v>
      </c>
      <c r="AF78" s="16" t="str">
        <f t="shared" si="47"/>
        <v xml:space="preserve">,"ItemDetails":"wm  190" </v>
      </c>
      <c r="AG78" s="16" t="str">
        <f t="shared" si="48"/>
        <v xml:space="preserve">,"IsFavorite":false </v>
      </c>
      <c r="AH78" s="16" t="str">
        <f t="shared" si="49"/>
        <v xml:space="preserve">,"EstimatedValue":0 </v>
      </c>
      <c r="AI78" s="16" t="str">
        <f t="shared" si="50"/>
        <v xml:space="preserve">,"IsMintCondition":false </v>
      </c>
      <c r="AJ78" s="16" t="str">
        <f t="shared" si="51"/>
        <v xml:space="preserve">,"Condition":"UNDEFINED" </v>
      </c>
      <c r="AK78" s="16" t="str">
        <f xml:space="preserve"> IF($D78+$E78&gt;0,  CONCATENATE($AD78,$AE78,$AF78,$AG78,$AH78,$AI78,$AJ78) &amp; "} ]}","}")</f>
        <v>}</v>
      </c>
      <c r="AL78" s="16" t="str">
        <f t="shared" si="52"/>
        <v>,{"CollectableType":"HomeCollector.Models.StampBase, HomeCollector, Version=1.0.0.0, Culture=neutral, PublicKeyToken=null","DisplayName":"4-corner lace" ,"Description":"wm  190" ,"Country":"USA" ,"IsPostageStamp":true ,"ScottNumber":"J50" ,"AlternateId":"" ,"IssueYearStart":1912,"IssueYearEnd":0,"FirstDayOfIssue":" " ,"Perforation":"" ,"IsWatermarked":false ,"CatalogImageCode":"" ,"Color":"dp claret" ,"Denomination":"50" }</v>
      </c>
    </row>
    <row r="79" spans="1:38" x14ac:dyDescent="0.25">
      <c r="A79" s="44" t="s">
        <v>142</v>
      </c>
      <c r="B79" s="29">
        <v>1</v>
      </c>
      <c r="C79" s="30" t="s">
        <v>143</v>
      </c>
      <c r="D79" s="31"/>
      <c r="E79" s="32"/>
      <c r="F79" s="41" t="s">
        <v>43</v>
      </c>
      <c r="G79" s="30"/>
      <c r="H79" s="19" t="s">
        <v>443</v>
      </c>
      <c r="I79" s="19">
        <v>1914</v>
      </c>
      <c r="J79" s="19">
        <v>1914</v>
      </c>
      <c r="K79" s="21" t="s">
        <v>51</v>
      </c>
      <c r="L79" s="34"/>
      <c r="M79" s="29"/>
      <c r="N79" s="28" t="str">
        <f t="shared" si="53"/>
        <v>,{"CollectableType":"HomeCollector.Models.StampBase, HomeCollector, Version=1.0.0.0, Culture=neutral, PublicKeyToken=null"</v>
      </c>
      <c r="O79" s="16" t="str">
        <f t="shared" si="32"/>
        <v xml:space="preserve">,"DisplayName":"4-corner lace" </v>
      </c>
      <c r="P79" s="16" t="str">
        <f t="shared" si="33"/>
        <v xml:space="preserve">,"Description":"" </v>
      </c>
      <c r="Q79" s="16" t="str">
        <f t="shared" si="34"/>
        <v xml:space="preserve">,"Country":"USA" </v>
      </c>
      <c r="R79" s="16" t="str">
        <f t="shared" si="35"/>
        <v xml:space="preserve">,"IsPostageStamp":true </v>
      </c>
      <c r="S79" s="16" t="str">
        <f t="shared" si="36"/>
        <v xml:space="preserve">,"ScottNumber":"J52" </v>
      </c>
      <c r="T79" s="16" t="str">
        <f t="shared" si="37"/>
        <v xml:space="preserve">,"AlternateId":"" </v>
      </c>
      <c r="U79" s="16" t="str">
        <f t="shared" si="38"/>
        <v>,"IssueYearStart":1914</v>
      </c>
      <c r="V79" s="16" t="str">
        <f t="shared" si="39"/>
        <v>,"IssueYearEnd":0</v>
      </c>
      <c r="W79" s="16" t="str">
        <f t="shared" si="40"/>
        <v xml:space="preserve">,"FirstDayOfIssue":" " </v>
      </c>
      <c r="X79" s="16" t="str">
        <f t="shared" si="30"/>
        <v xml:space="preserve">,"Perforation":"p10" </v>
      </c>
      <c r="Y79" s="16" t="str">
        <f t="shared" si="41"/>
        <v xml:space="preserve">,"IsWatermarked":false </v>
      </c>
      <c r="Z79" s="16" t="str">
        <f t="shared" si="42"/>
        <v xml:space="preserve">,"CatalogImageCode":"" </v>
      </c>
      <c r="AA79" s="16" t="str">
        <f t="shared" si="43"/>
        <v xml:space="preserve">,"Color":"carm lake" </v>
      </c>
      <c r="AB79" s="16" t="str">
        <f t="shared" si="44"/>
        <v xml:space="preserve">,"Denomination":"1" </v>
      </c>
      <c r="AD79" s="16" t="str">
        <f t="shared" si="45"/>
        <v/>
      </c>
      <c r="AE79" s="16" t="str">
        <f t="shared" si="46"/>
        <v>{"CollectableType":"HomeCollector.Models.StampBase, HomeCollector, Version=1.0.0.0, Culture=neutral, PublicKeyToken=null"</v>
      </c>
      <c r="AF79" s="16" t="str">
        <f t="shared" si="47"/>
        <v xml:space="preserve">,"ItemDetails":"" </v>
      </c>
      <c r="AG79" s="16" t="str">
        <f t="shared" si="48"/>
        <v xml:space="preserve">,"IsFavorite":false </v>
      </c>
      <c r="AH79" s="16" t="str">
        <f t="shared" si="49"/>
        <v xml:space="preserve">,"EstimatedValue":0 </v>
      </c>
      <c r="AI79" s="16" t="str">
        <f t="shared" si="50"/>
        <v xml:space="preserve">,"IsMintCondition":false </v>
      </c>
      <c r="AJ79" s="16" t="str">
        <f t="shared" si="51"/>
        <v xml:space="preserve">,"Condition":"UNDEFINED" </v>
      </c>
      <c r="AK79" s="16" t="str">
        <f xml:space="preserve"> IF($D79+$E79&gt;0,  CONCATENATE($AD79,$AE79,$AF79,$AG79,$AH79,$AI79,$AJ79) &amp; "} ]}","}")</f>
        <v>}</v>
      </c>
      <c r="AL79" s="16" t="str">
        <f t="shared" si="52"/>
        <v>,{"CollectableType":"HomeCollector.Models.StampBase, HomeCollector, Version=1.0.0.0, Culture=neutral, PublicKeyToken=null","DisplayName":"4-corner lace" ,"Description":"" ,"Country":"USA" ,"IsPostageStamp":true ,"ScottNumber":"J52" ,"AlternateId":"" ,"IssueYearStart":1914,"IssueYearEnd":0,"FirstDayOfIssue":" " ,"Perforation":"p10" ,"IsWatermarked":false ,"CatalogImageCode":"" ,"Color":"carm lake" ,"Denomination":"1" }</v>
      </c>
    </row>
    <row r="80" spans="1:38" x14ac:dyDescent="0.25">
      <c r="A80" s="44" t="s">
        <v>144</v>
      </c>
      <c r="B80" s="29">
        <v>2</v>
      </c>
      <c r="C80" s="19" t="s">
        <v>143</v>
      </c>
      <c r="D80" s="31"/>
      <c r="E80" s="32"/>
      <c r="F80" s="41" t="s">
        <v>43</v>
      </c>
      <c r="G80" s="30"/>
      <c r="H80" s="19" t="s">
        <v>443</v>
      </c>
      <c r="I80" s="19">
        <v>1914</v>
      </c>
      <c r="J80" s="19">
        <v>1914</v>
      </c>
      <c r="K80" s="21" t="s">
        <v>51</v>
      </c>
      <c r="L80" s="34"/>
      <c r="M80" s="29"/>
      <c r="N80" s="28" t="str">
        <f t="shared" si="53"/>
        <v>,{"CollectableType":"HomeCollector.Models.StampBase, HomeCollector, Version=1.0.0.0, Culture=neutral, PublicKeyToken=null"</v>
      </c>
      <c r="O80" s="16" t="str">
        <f t="shared" si="32"/>
        <v xml:space="preserve">,"DisplayName":"4-corner lace" </v>
      </c>
      <c r="P80" s="16" t="str">
        <f t="shared" si="33"/>
        <v xml:space="preserve">,"Description":"" </v>
      </c>
      <c r="Q80" s="16" t="str">
        <f t="shared" si="34"/>
        <v xml:space="preserve">,"Country":"USA" </v>
      </c>
      <c r="R80" s="16" t="str">
        <f t="shared" si="35"/>
        <v xml:space="preserve">,"IsPostageStamp":true </v>
      </c>
      <c r="S80" s="16" t="str">
        <f t="shared" si="36"/>
        <v xml:space="preserve">,"ScottNumber":"J53" </v>
      </c>
      <c r="T80" s="16" t="str">
        <f t="shared" si="37"/>
        <v xml:space="preserve">,"AlternateId":"" </v>
      </c>
      <c r="U80" s="16" t="str">
        <f t="shared" si="38"/>
        <v>,"IssueYearStart":1914</v>
      </c>
      <c r="V80" s="16" t="str">
        <f t="shared" si="39"/>
        <v>,"IssueYearEnd":0</v>
      </c>
      <c r="W80" s="16" t="str">
        <f t="shared" si="40"/>
        <v xml:space="preserve">,"FirstDayOfIssue":" " </v>
      </c>
      <c r="X80" s="16" t="str">
        <f t="shared" si="30"/>
        <v xml:space="preserve">,"Perforation":"p10" </v>
      </c>
      <c r="Y80" s="16" t="str">
        <f t="shared" si="41"/>
        <v xml:space="preserve">,"IsWatermarked":false </v>
      </c>
      <c r="Z80" s="16" t="str">
        <f t="shared" si="42"/>
        <v xml:space="preserve">,"CatalogImageCode":"" </v>
      </c>
      <c r="AA80" s="16" t="str">
        <f t="shared" si="43"/>
        <v xml:space="preserve">,"Color":"carm lake" </v>
      </c>
      <c r="AB80" s="16" t="str">
        <f t="shared" si="44"/>
        <v xml:space="preserve">,"Denomination":"2" </v>
      </c>
      <c r="AD80" s="16" t="str">
        <f t="shared" si="45"/>
        <v/>
      </c>
      <c r="AE80" s="16" t="str">
        <f t="shared" si="46"/>
        <v>{"CollectableType":"HomeCollector.Models.StampBase, HomeCollector, Version=1.0.0.0, Culture=neutral, PublicKeyToken=null"</v>
      </c>
      <c r="AF80" s="16" t="str">
        <f t="shared" si="47"/>
        <v xml:space="preserve">,"ItemDetails":"" </v>
      </c>
      <c r="AG80" s="16" t="str">
        <f t="shared" si="48"/>
        <v xml:space="preserve">,"IsFavorite":false </v>
      </c>
      <c r="AH80" s="16" t="str">
        <f t="shared" si="49"/>
        <v xml:space="preserve">,"EstimatedValue":0 </v>
      </c>
      <c r="AI80" s="16" t="str">
        <f t="shared" si="50"/>
        <v xml:space="preserve">,"IsMintCondition":false </v>
      </c>
      <c r="AJ80" s="16" t="str">
        <f t="shared" si="51"/>
        <v xml:space="preserve">,"Condition":"UNDEFINED" </v>
      </c>
      <c r="AK80" s="16" t="str">
        <f xml:space="preserve"> IF($D80+$E80&gt;0,  CONCATENATE($AD80,$AE80,$AF80,$AG80,$AH80,$AI80,$AJ80) &amp; "} ]}","}")</f>
        <v>}</v>
      </c>
      <c r="AL80" s="16" t="str">
        <f t="shared" si="52"/>
        <v>,{"CollectableType":"HomeCollector.Models.StampBase, HomeCollector, Version=1.0.0.0, Culture=neutral, PublicKeyToken=null","DisplayName":"4-corner lace" ,"Description":"" ,"Country":"USA" ,"IsPostageStamp":true ,"ScottNumber":"J53" ,"AlternateId":"" ,"IssueYearStart":1914,"IssueYearEnd":0,"FirstDayOfIssue":" " ,"Perforation":"p10" ,"IsWatermarked":false ,"CatalogImageCode":"" ,"Color":"carm lake" ,"Denomination":"2" }</v>
      </c>
    </row>
    <row r="81" spans="1:38" x14ac:dyDescent="0.25">
      <c r="A81" s="44" t="s">
        <v>145</v>
      </c>
      <c r="B81" s="29">
        <v>3</v>
      </c>
      <c r="C81" s="19" t="s">
        <v>143</v>
      </c>
      <c r="D81" s="31"/>
      <c r="E81" s="32"/>
      <c r="F81" s="41" t="s">
        <v>43</v>
      </c>
      <c r="G81" s="38"/>
      <c r="H81" s="19" t="s">
        <v>443</v>
      </c>
      <c r="I81" s="29">
        <v>1914</v>
      </c>
      <c r="J81" s="29">
        <v>1914</v>
      </c>
      <c r="K81" s="33" t="s">
        <v>51</v>
      </c>
      <c r="L81" s="34"/>
      <c r="M81" s="29"/>
      <c r="N81" s="28" t="str">
        <f t="shared" si="53"/>
        <v>,{"CollectableType":"HomeCollector.Models.StampBase, HomeCollector, Version=1.0.0.0, Culture=neutral, PublicKeyToken=null"</v>
      </c>
      <c r="O81" s="16" t="str">
        <f t="shared" si="32"/>
        <v xml:space="preserve">,"DisplayName":"4-corner lace" </v>
      </c>
      <c r="P81" s="16" t="str">
        <f t="shared" si="33"/>
        <v xml:space="preserve">,"Description":"" </v>
      </c>
      <c r="Q81" s="16" t="str">
        <f t="shared" si="34"/>
        <v xml:space="preserve">,"Country":"USA" </v>
      </c>
      <c r="R81" s="16" t="str">
        <f t="shared" si="35"/>
        <v xml:space="preserve">,"IsPostageStamp":true </v>
      </c>
      <c r="S81" s="16" t="str">
        <f t="shared" si="36"/>
        <v xml:space="preserve">,"ScottNumber":"J54" </v>
      </c>
      <c r="T81" s="16" t="str">
        <f t="shared" si="37"/>
        <v xml:space="preserve">,"AlternateId":"" </v>
      </c>
      <c r="U81" s="16" t="str">
        <f t="shared" si="38"/>
        <v>,"IssueYearStart":1914</v>
      </c>
      <c r="V81" s="16" t="str">
        <f t="shared" si="39"/>
        <v>,"IssueYearEnd":0</v>
      </c>
      <c r="W81" s="16" t="str">
        <f t="shared" si="40"/>
        <v xml:space="preserve">,"FirstDayOfIssue":" " </v>
      </c>
      <c r="X81" s="16" t="str">
        <f t="shared" si="30"/>
        <v xml:space="preserve">,"Perforation":"p10" </v>
      </c>
      <c r="Y81" s="16" t="str">
        <f t="shared" si="41"/>
        <v xml:space="preserve">,"IsWatermarked":false </v>
      </c>
      <c r="Z81" s="16" t="str">
        <f t="shared" si="42"/>
        <v xml:space="preserve">,"CatalogImageCode":"" </v>
      </c>
      <c r="AA81" s="16" t="str">
        <f t="shared" si="43"/>
        <v xml:space="preserve">,"Color":"carm lake" </v>
      </c>
      <c r="AB81" s="16" t="str">
        <f t="shared" si="44"/>
        <v xml:space="preserve">,"Denomination":"3" </v>
      </c>
      <c r="AD81" s="16" t="str">
        <f t="shared" si="45"/>
        <v/>
      </c>
      <c r="AE81" s="16" t="str">
        <f t="shared" si="46"/>
        <v>{"CollectableType":"HomeCollector.Models.StampBase, HomeCollector, Version=1.0.0.0, Culture=neutral, PublicKeyToken=null"</v>
      </c>
      <c r="AF81" s="16" t="str">
        <f t="shared" si="47"/>
        <v xml:space="preserve">,"ItemDetails":"" </v>
      </c>
      <c r="AG81" s="16" t="str">
        <f t="shared" si="48"/>
        <v xml:space="preserve">,"IsFavorite":false </v>
      </c>
      <c r="AH81" s="16" t="str">
        <f t="shared" si="49"/>
        <v xml:space="preserve">,"EstimatedValue":0 </v>
      </c>
      <c r="AI81" s="16" t="str">
        <f t="shared" si="50"/>
        <v xml:space="preserve">,"IsMintCondition":false </v>
      </c>
      <c r="AJ81" s="16" t="str">
        <f t="shared" si="51"/>
        <v xml:space="preserve">,"Condition":"UNDEFINED" </v>
      </c>
      <c r="AK81" s="16" t="str">
        <f xml:space="preserve"> IF($D81+$E81&gt;0,  CONCATENATE($AD81,$AE81,$AF81,$AG81,$AH81,$AI81,$AJ81) &amp; "} ]}","}")</f>
        <v>}</v>
      </c>
      <c r="AL81" s="16" t="str">
        <f t="shared" si="52"/>
        <v>,{"CollectableType":"HomeCollector.Models.StampBase, HomeCollector, Version=1.0.0.0, Culture=neutral, PublicKeyToken=null","DisplayName":"4-corner lace" ,"Description":"" ,"Country":"USA" ,"IsPostageStamp":true ,"ScottNumber":"J54" ,"AlternateId":"" ,"IssueYearStart":1914,"IssueYearEnd":0,"FirstDayOfIssue":" " ,"Perforation":"p10" ,"IsWatermarked":false ,"CatalogImageCode":"" ,"Color":"carm lake" ,"Denomination":"3" }</v>
      </c>
    </row>
    <row r="82" spans="1:38" x14ac:dyDescent="0.25">
      <c r="A82" s="44" t="s">
        <v>146</v>
      </c>
      <c r="B82" s="29">
        <v>5</v>
      </c>
      <c r="C82" s="19" t="s">
        <v>143</v>
      </c>
      <c r="D82" s="31"/>
      <c r="E82" s="32"/>
      <c r="F82" s="41" t="s">
        <v>43</v>
      </c>
      <c r="G82" s="38"/>
      <c r="H82" s="19" t="s">
        <v>443</v>
      </c>
      <c r="I82" s="29">
        <v>1914</v>
      </c>
      <c r="J82" s="29">
        <v>1914</v>
      </c>
      <c r="K82" s="33" t="s">
        <v>51</v>
      </c>
      <c r="L82" s="34"/>
      <c r="M82" s="29"/>
      <c r="N82" s="28" t="str">
        <f t="shared" si="53"/>
        <v>,{"CollectableType":"HomeCollector.Models.StampBase, HomeCollector, Version=1.0.0.0, Culture=neutral, PublicKeyToken=null"</v>
      </c>
      <c r="O82" s="16" t="str">
        <f t="shared" si="32"/>
        <v xml:space="preserve">,"DisplayName":"4-corner lace" </v>
      </c>
      <c r="P82" s="16" t="str">
        <f t="shared" si="33"/>
        <v xml:space="preserve">,"Description":"" </v>
      </c>
      <c r="Q82" s="16" t="str">
        <f t="shared" si="34"/>
        <v xml:space="preserve">,"Country":"USA" </v>
      </c>
      <c r="R82" s="16" t="str">
        <f t="shared" si="35"/>
        <v xml:space="preserve">,"IsPostageStamp":true </v>
      </c>
      <c r="S82" s="16" t="str">
        <f t="shared" si="36"/>
        <v xml:space="preserve">,"ScottNumber":"J55" </v>
      </c>
      <c r="T82" s="16" t="str">
        <f t="shared" si="37"/>
        <v xml:space="preserve">,"AlternateId":"" </v>
      </c>
      <c r="U82" s="16" t="str">
        <f t="shared" si="38"/>
        <v>,"IssueYearStart":1914</v>
      </c>
      <c r="V82" s="16" t="str">
        <f t="shared" si="39"/>
        <v>,"IssueYearEnd":0</v>
      </c>
      <c r="W82" s="16" t="str">
        <f t="shared" si="40"/>
        <v xml:space="preserve">,"FirstDayOfIssue":" " </v>
      </c>
      <c r="X82" s="16" t="str">
        <f t="shared" si="30"/>
        <v xml:space="preserve">,"Perforation":"p10" </v>
      </c>
      <c r="Y82" s="16" t="str">
        <f t="shared" si="41"/>
        <v xml:space="preserve">,"IsWatermarked":false </v>
      </c>
      <c r="Z82" s="16" t="str">
        <f t="shared" si="42"/>
        <v xml:space="preserve">,"CatalogImageCode":"" </v>
      </c>
      <c r="AA82" s="16" t="str">
        <f t="shared" si="43"/>
        <v xml:space="preserve">,"Color":"carm lake" </v>
      </c>
      <c r="AB82" s="16" t="str">
        <f t="shared" si="44"/>
        <v xml:space="preserve">,"Denomination":"5" </v>
      </c>
      <c r="AD82" s="16" t="str">
        <f t="shared" si="45"/>
        <v/>
      </c>
      <c r="AE82" s="16" t="str">
        <f t="shared" si="46"/>
        <v>{"CollectableType":"HomeCollector.Models.StampBase, HomeCollector, Version=1.0.0.0, Culture=neutral, PublicKeyToken=null"</v>
      </c>
      <c r="AF82" s="16" t="str">
        <f t="shared" si="47"/>
        <v xml:space="preserve">,"ItemDetails":"" </v>
      </c>
      <c r="AG82" s="16" t="str">
        <f t="shared" si="48"/>
        <v xml:space="preserve">,"IsFavorite":false </v>
      </c>
      <c r="AH82" s="16" t="str">
        <f t="shared" si="49"/>
        <v xml:space="preserve">,"EstimatedValue":0 </v>
      </c>
      <c r="AI82" s="16" t="str">
        <f t="shared" si="50"/>
        <v xml:space="preserve">,"IsMintCondition":false </v>
      </c>
      <c r="AJ82" s="16" t="str">
        <f t="shared" si="51"/>
        <v xml:space="preserve">,"Condition":"UNDEFINED" </v>
      </c>
      <c r="AK82" s="16" t="str">
        <f xml:space="preserve"> IF($D82+$E82&gt;0,  CONCATENATE($AD82,$AE82,$AF82,$AG82,$AH82,$AI82,$AJ82) &amp; "} ]}","}")</f>
        <v>}</v>
      </c>
      <c r="AL82" s="16" t="str">
        <f t="shared" si="52"/>
        <v>,{"CollectableType":"HomeCollector.Models.StampBase, HomeCollector, Version=1.0.0.0, Culture=neutral, PublicKeyToken=null","DisplayName":"4-corner lace" ,"Description":"" ,"Country":"USA" ,"IsPostageStamp":true ,"ScottNumber":"J55" ,"AlternateId":"" ,"IssueYearStart":1914,"IssueYearEnd":0,"FirstDayOfIssue":" " ,"Perforation":"p10" ,"IsWatermarked":false ,"CatalogImageCode":"" ,"Color":"carm lake" ,"Denomination":"5" }</v>
      </c>
    </row>
    <row r="83" spans="1:38" x14ac:dyDescent="0.25">
      <c r="A83" s="44" t="s">
        <v>147</v>
      </c>
      <c r="B83" s="29">
        <v>10</v>
      </c>
      <c r="C83" s="19" t="s">
        <v>143</v>
      </c>
      <c r="D83" s="31"/>
      <c r="E83" s="32"/>
      <c r="F83" s="41" t="s">
        <v>43</v>
      </c>
      <c r="G83" s="38"/>
      <c r="H83" s="19" t="s">
        <v>443</v>
      </c>
      <c r="I83" s="29">
        <v>1914</v>
      </c>
      <c r="J83" s="29">
        <v>1914</v>
      </c>
      <c r="K83" s="33" t="s">
        <v>51</v>
      </c>
      <c r="L83" s="34"/>
      <c r="M83" s="29"/>
      <c r="N83" s="28" t="str">
        <f t="shared" si="53"/>
        <v>,{"CollectableType":"HomeCollector.Models.StampBase, HomeCollector, Version=1.0.0.0, Culture=neutral, PublicKeyToken=null"</v>
      </c>
      <c r="O83" s="16" t="str">
        <f t="shared" si="32"/>
        <v xml:space="preserve">,"DisplayName":"4-corner lace" </v>
      </c>
      <c r="P83" s="16" t="str">
        <f t="shared" si="33"/>
        <v xml:space="preserve">,"Description":"" </v>
      </c>
      <c r="Q83" s="16" t="str">
        <f t="shared" si="34"/>
        <v xml:space="preserve">,"Country":"USA" </v>
      </c>
      <c r="R83" s="16" t="str">
        <f t="shared" si="35"/>
        <v xml:space="preserve">,"IsPostageStamp":true </v>
      </c>
      <c r="S83" s="16" t="str">
        <f t="shared" si="36"/>
        <v xml:space="preserve">,"ScottNumber":"J56" </v>
      </c>
      <c r="T83" s="16" t="str">
        <f t="shared" si="37"/>
        <v xml:space="preserve">,"AlternateId":"" </v>
      </c>
      <c r="U83" s="16" t="str">
        <f t="shared" si="38"/>
        <v>,"IssueYearStart":1914</v>
      </c>
      <c r="V83" s="16" t="str">
        <f t="shared" si="39"/>
        <v>,"IssueYearEnd":0</v>
      </c>
      <c r="W83" s="16" t="str">
        <f t="shared" si="40"/>
        <v xml:space="preserve">,"FirstDayOfIssue":" " </v>
      </c>
      <c r="X83" s="16" t="str">
        <f t="shared" si="30"/>
        <v xml:space="preserve">,"Perforation":"p10" </v>
      </c>
      <c r="Y83" s="16" t="str">
        <f t="shared" si="41"/>
        <v xml:space="preserve">,"IsWatermarked":false </v>
      </c>
      <c r="Z83" s="16" t="str">
        <f t="shared" si="42"/>
        <v xml:space="preserve">,"CatalogImageCode":"" </v>
      </c>
      <c r="AA83" s="16" t="str">
        <f t="shared" si="43"/>
        <v xml:space="preserve">,"Color":"carm lake" </v>
      </c>
      <c r="AB83" s="16" t="str">
        <f t="shared" si="44"/>
        <v xml:space="preserve">,"Denomination":"10" </v>
      </c>
      <c r="AD83" s="16" t="str">
        <f t="shared" si="45"/>
        <v/>
      </c>
      <c r="AE83" s="16" t="str">
        <f t="shared" si="46"/>
        <v>{"CollectableType":"HomeCollector.Models.StampBase, HomeCollector, Version=1.0.0.0, Culture=neutral, PublicKeyToken=null"</v>
      </c>
      <c r="AF83" s="16" t="str">
        <f t="shared" si="47"/>
        <v xml:space="preserve">,"ItemDetails":"" </v>
      </c>
      <c r="AG83" s="16" t="str">
        <f t="shared" si="48"/>
        <v xml:space="preserve">,"IsFavorite":false </v>
      </c>
      <c r="AH83" s="16" t="str">
        <f t="shared" si="49"/>
        <v xml:space="preserve">,"EstimatedValue":0 </v>
      </c>
      <c r="AI83" s="16" t="str">
        <f t="shared" si="50"/>
        <v xml:space="preserve">,"IsMintCondition":false </v>
      </c>
      <c r="AJ83" s="16" t="str">
        <f t="shared" si="51"/>
        <v xml:space="preserve">,"Condition":"UNDEFINED" </v>
      </c>
      <c r="AK83" s="16" t="str">
        <f xml:space="preserve"> IF($D83+$E83&gt;0,  CONCATENATE($AD83,$AE83,$AF83,$AG83,$AH83,$AI83,$AJ83) &amp; "} ]}","}")</f>
        <v>}</v>
      </c>
      <c r="AL83" s="16" t="str">
        <f t="shared" si="52"/>
        <v>,{"CollectableType":"HomeCollector.Models.StampBase, HomeCollector, Version=1.0.0.0, Culture=neutral, PublicKeyToken=null","DisplayName":"4-corner lace" ,"Description":"" ,"Country":"USA" ,"IsPostageStamp":true ,"ScottNumber":"J56" ,"AlternateId":"" ,"IssueYearStart":1914,"IssueYearEnd":0,"FirstDayOfIssue":" " ,"Perforation":"p10" ,"IsWatermarked":false ,"CatalogImageCode":"" ,"Color":"carm lake" ,"Denomination":"10" }</v>
      </c>
    </row>
    <row r="84" spans="1:38" x14ac:dyDescent="0.25">
      <c r="A84" s="44" t="s">
        <v>148</v>
      </c>
      <c r="B84" s="29">
        <v>30</v>
      </c>
      <c r="C84" s="19" t="s">
        <v>143</v>
      </c>
      <c r="D84" s="31"/>
      <c r="E84" s="32"/>
      <c r="F84" s="41" t="s">
        <v>43</v>
      </c>
      <c r="G84" s="38"/>
      <c r="H84" s="19" t="s">
        <v>443</v>
      </c>
      <c r="I84" s="29">
        <v>1914</v>
      </c>
      <c r="J84" s="29">
        <v>1914</v>
      </c>
      <c r="K84" s="33" t="s">
        <v>51</v>
      </c>
      <c r="L84" s="34"/>
      <c r="M84" s="29"/>
      <c r="N84" s="28" t="str">
        <f t="shared" si="53"/>
        <v>,{"CollectableType":"HomeCollector.Models.StampBase, HomeCollector, Version=1.0.0.0, Culture=neutral, PublicKeyToken=null"</v>
      </c>
      <c r="O84" s="16" t="str">
        <f t="shared" si="32"/>
        <v xml:space="preserve">,"DisplayName":"4-corner lace" </v>
      </c>
      <c r="P84" s="16" t="str">
        <f t="shared" si="33"/>
        <v xml:space="preserve">,"Description":"" </v>
      </c>
      <c r="Q84" s="16" t="str">
        <f t="shared" si="34"/>
        <v xml:space="preserve">,"Country":"USA" </v>
      </c>
      <c r="R84" s="16" t="str">
        <f t="shared" si="35"/>
        <v xml:space="preserve">,"IsPostageStamp":true </v>
      </c>
      <c r="S84" s="16" t="str">
        <f t="shared" si="36"/>
        <v xml:space="preserve">,"ScottNumber":"J57" </v>
      </c>
      <c r="T84" s="16" t="str">
        <f t="shared" si="37"/>
        <v xml:space="preserve">,"AlternateId":"" </v>
      </c>
      <c r="U84" s="16" t="str">
        <f t="shared" si="38"/>
        <v>,"IssueYearStart":1914</v>
      </c>
      <c r="V84" s="16" t="str">
        <f t="shared" si="39"/>
        <v>,"IssueYearEnd":0</v>
      </c>
      <c r="W84" s="16" t="str">
        <f t="shared" si="40"/>
        <v xml:space="preserve">,"FirstDayOfIssue":" " </v>
      </c>
      <c r="X84" s="16" t="str">
        <f t="shared" si="30"/>
        <v xml:space="preserve">,"Perforation":"p10" </v>
      </c>
      <c r="Y84" s="16" t="str">
        <f t="shared" si="41"/>
        <v xml:space="preserve">,"IsWatermarked":false </v>
      </c>
      <c r="Z84" s="16" t="str">
        <f t="shared" si="42"/>
        <v xml:space="preserve">,"CatalogImageCode":"" </v>
      </c>
      <c r="AA84" s="16" t="str">
        <f t="shared" si="43"/>
        <v xml:space="preserve">,"Color":"carm lake" </v>
      </c>
      <c r="AB84" s="16" t="str">
        <f t="shared" si="44"/>
        <v xml:space="preserve">,"Denomination":"30" </v>
      </c>
      <c r="AD84" s="16" t="str">
        <f t="shared" si="45"/>
        <v/>
      </c>
      <c r="AE84" s="16" t="str">
        <f t="shared" si="46"/>
        <v>{"CollectableType":"HomeCollector.Models.StampBase, HomeCollector, Version=1.0.0.0, Culture=neutral, PublicKeyToken=null"</v>
      </c>
      <c r="AF84" s="16" t="str">
        <f t="shared" si="47"/>
        <v xml:space="preserve">,"ItemDetails":"" </v>
      </c>
      <c r="AG84" s="16" t="str">
        <f t="shared" si="48"/>
        <v xml:space="preserve">,"IsFavorite":false </v>
      </c>
      <c r="AH84" s="16" t="str">
        <f t="shared" si="49"/>
        <v xml:space="preserve">,"EstimatedValue":0 </v>
      </c>
      <c r="AI84" s="16" t="str">
        <f t="shared" si="50"/>
        <v xml:space="preserve">,"IsMintCondition":false </v>
      </c>
      <c r="AJ84" s="16" t="str">
        <f t="shared" si="51"/>
        <v xml:space="preserve">,"Condition":"UNDEFINED" </v>
      </c>
      <c r="AK84" s="16" t="str">
        <f xml:space="preserve"> IF($D84+$E84&gt;0,  CONCATENATE($AD84,$AE84,$AF84,$AG84,$AH84,$AI84,$AJ84) &amp; "} ]}","}")</f>
        <v>}</v>
      </c>
      <c r="AL84" s="16" t="str">
        <f t="shared" si="52"/>
        <v>,{"CollectableType":"HomeCollector.Models.StampBase, HomeCollector, Version=1.0.0.0, Culture=neutral, PublicKeyToken=null","DisplayName":"4-corner lace" ,"Description":"" ,"Country":"USA" ,"IsPostageStamp":true ,"ScottNumber":"J57" ,"AlternateId":"" ,"IssueYearStart":1914,"IssueYearEnd":0,"FirstDayOfIssue":" " ,"Perforation":"p10" ,"IsWatermarked":false ,"CatalogImageCode":"" ,"Color":"carm lake" ,"Denomination":"30" }</v>
      </c>
    </row>
    <row r="85" spans="1:38" x14ac:dyDescent="0.25">
      <c r="A85" s="44" t="s">
        <v>149</v>
      </c>
      <c r="B85" s="29">
        <v>50</v>
      </c>
      <c r="C85" s="19" t="s">
        <v>143</v>
      </c>
      <c r="D85" s="31"/>
      <c r="E85" s="32"/>
      <c r="F85" s="41" t="s">
        <v>43</v>
      </c>
      <c r="G85" s="38"/>
      <c r="H85" s="19" t="s">
        <v>443</v>
      </c>
      <c r="I85" s="29">
        <v>1914</v>
      </c>
      <c r="J85" s="29">
        <v>1914</v>
      </c>
      <c r="K85" s="33" t="s">
        <v>51</v>
      </c>
      <c r="L85" s="34"/>
      <c r="M85" s="29"/>
      <c r="N85" s="28" t="str">
        <f t="shared" si="53"/>
        <v>,{"CollectableType":"HomeCollector.Models.StampBase, HomeCollector, Version=1.0.0.0, Culture=neutral, PublicKeyToken=null"</v>
      </c>
      <c r="O85" s="16" t="str">
        <f t="shared" si="32"/>
        <v xml:space="preserve">,"DisplayName":"4-corner lace" </v>
      </c>
      <c r="P85" s="16" t="str">
        <f t="shared" si="33"/>
        <v xml:space="preserve">,"Description":"" </v>
      </c>
      <c r="Q85" s="16" t="str">
        <f t="shared" si="34"/>
        <v xml:space="preserve">,"Country":"USA" </v>
      </c>
      <c r="R85" s="16" t="str">
        <f t="shared" si="35"/>
        <v xml:space="preserve">,"IsPostageStamp":true </v>
      </c>
      <c r="S85" s="16" t="str">
        <f t="shared" si="36"/>
        <v xml:space="preserve">,"ScottNumber":"J58" </v>
      </c>
      <c r="T85" s="16" t="str">
        <f t="shared" si="37"/>
        <v xml:space="preserve">,"AlternateId":"" </v>
      </c>
      <c r="U85" s="16" t="str">
        <f t="shared" si="38"/>
        <v>,"IssueYearStart":1914</v>
      </c>
      <c r="V85" s="16" t="str">
        <f t="shared" si="39"/>
        <v>,"IssueYearEnd":0</v>
      </c>
      <c r="W85" s="16" t="str">
        <f t="shared" si="40"/>
        <v xml:space="preserve">,"FirstDayOfIssue":" " </v>
      </c>
      <c r="X85" s="16" t="str">
        <f t="shared" si="30"/>
        <v xml:space="preserve">,"Perforation":"p10" </v>
      </c>
      <c r="Y85" s="16" t="str">
        <f t="shared" si="41"/>
        <v xml:space="preserve">,"IsWatermarked":false </v>
      </c>
      <c r="Z85" s="16" t="str">
        <f t="shared" si="42"/>
        <v xml:space="preserve">,"CatalogImageCode":"" </v>
      </c>
      <c r="AA85" s="16" t="str">
        <f t="shared" si="43"/>
        <v xml:space="preserve">,"Color":"carm lake" </v>
      </c>
      <c r="AB85" s="16" t="str">
        <f t="shared" si="44"/>
        <v xml:space="preserve">,"Denomination":"50" </v>
      </c>
      <c r="AD85" s="16" t="str">
        <f t="shared" si="45"/>
        <v/>
      </c>
      <c r="AE85" s="16" t="str">
        <f t="shared" si="46"/>
        <v>{"CollectableType":"HomeCollector.Models.StampBase, HomeCollector, Version=1.0.0.0, Culture=neutral, PublicKeyToken=null"</v>
      </c>
      <c r="AF85" s="16" t="str">
        <f t="shared" si="47"/>
        <v xml:space="preserve">,"ItemDetails":"" </v>
      </c>
      <c r="AG85" s="16" t="str">
        <f t="shared" si="48"/>
        <v xml:space="preserve">,"IsFavorite":false </v>
      </c>
      <c r="AH85" s="16" t="str">
        <f t="shared" si="49"/>
        <v xml:space="preserve">,"EstimatedValue":0 </v>
      </c>
      <c r="AI85" s="16" t="str">
        <f t="shared" si="50"/>
        <v xml:space="preserve">,"IsMintCondition":false </v>
      </c>
      <c r="AJ85" s="16" t="str">
        <f t="shared" si="51"/>
        <v xml:space="preserve">,"Condition":"UNDEFINED" </v>
      </c>
      <c r="AK85" s="16" t="str">
        <f xml:space="preserve"> IF($D85+$E85&gt;0,  CONCATENATE($AD85,$AE85,$AF85,$AG85,$AH85,$AI85,$AJ85) &amp; "} ]}","}")</f>
        <v>}</v>
      </c>
      <c r="AL85" s="16" t="str">
        <f t="shared" si="52"/>
        <v>,{"CollectableType":"HomeCollector.Models.StampBase, HomeCollector, Version=1.0.0.0, Culture=neutral, PublicKeyToken=null","DisplayName":"4-corner lace" ,"Description":"" ,"Country":"USA" ,"IsPostageStamp":true ,"ScottNumber":"J58" ,"AlternateId":"" ,"IssueYearStart":1914,"IssueYearEnd":0,"FirstDayOfIssue":" " ,"Perforation":"p10" ,"IsWatermarked":false ,"CatalogImageCode":"" ,"Color":"carm lake" ,"Denomination":"50" }</v>
      </c>
    </row>
    <row r="86" spans="1:38" x14ac:dyDescent="0.25">
      <c r="A86" s="44" t="s">
        <v>150</v>
      </c>
      <c r="B86" s="29">
        <v>1</v>
      </c>
      <c r="C86" s="19" t="s">
        <v>151</v>
      </c>
      <c r="D86" s="31"/>
      <c r="E86" s="32"/>
      <c r="F86" s="41"/>
      <c r="G86" s="38" t="s">
        <v>446</v>
      </c>
      <c r="H86" s="19" t="s">
        <v>443</v>
      </c>
      <c r="I86" s="29">
        <v>1916</v>
      </c>
      <c r="J86" s="29">
        <v>1916</v>
      </c>
      <c r="K86" s="33" t="s">
        <v>51</v>
      </c>
      <c r="L86" s="34"/>
      <c r="M86" s="29"/>
      <c r="N86" s="28" t="str">
        <f t="shared" si="53"/>
        <v>,{"CollectableType":"HomeCollector.Models.StampBase, HomeCollector, Version=1.0.0.0, Culture=neutral, PublicKeyToken=null"</v>
      </c>
      <c r="O86" s="16" t="str">
        <f t="shared" si="32"/>
        <v xml:space="preserve">,"DisplayName":"4-corner lace" </v>
      </c>
      <c r="P86" s="16" t="str">
        <f t="shared" si="33"/>
        <v xml:space="preserve">,"Description":"unwk" </v>
      </c>
      <c r="Q86" s="16" t="str">
        <f t="shared" si="34"/>
        <v xml:space="preserve">,"Country":"USA" </v>
      </c>
      <c r="R86" s="16" t="str">
        <f t="shared" si="35"/>
        <v xml:space="preserve">,"IsPostageStamp":true </v>
      </c>
      <c r="S86" s="16" t="str">
        <f t="shared" si="36"/>
        <v xml:space="preserve">,"ScottNumber":"J59" </v>
      </c>
      <c r="T86" s="16" t="str">
        <f t="shared" si="37"/>
        <v xml:space="preserve">,"AlternateId":"" </v>
      </c>
      <c r="U86" s="16" t="str">
        <f t="shared" si="38"/>
        <v>,"IssueYearStart":1916</v>
      </c>
      <c r="V86" s="16" t="str">
        <f t="shared" si="39"/>
        <v>,"IssueYearEnd":0</v>
      </c>
      <c r="W86" s="16" t="str">
        <f t="shared" si="40"/>
        <v xml:space="preserve">,"FirstDayOfIssue":" " </v>
      </c>
      <c r="X86" s="16" t="str">
        <f t="shared" si="30"/>
        <v xml:space="preserve">,"Perforation":"" </v>
      </c>
      <c r="Y86" s="16" t="str">
        <f t="shared" si="41"/>
        <v xml:space="preserve">,"IsWatermarked":false </v>
      </c>
      <c r="Z86" s="16" t="str">
        <f t="shared" si="42"/>
        <v xml:space="preserve">,"CatalogImageCode":"" </v>
      </c>
      <c r="AA86" s="16" t="str">
        <f t="shared" si="43"/>
        <v xml:space="preserve">,"Color":"rose" </v>
      </c>
      <c r="AB86" s="16" t="str">
        <f t="shared" si="44"/>
        <v xml:space="preserve">,"Denomination":"1" </v>
      </c>
      <c r="AD86" s="16" t="str">
        <f t="shared" si="45"/>
        <v/>
      </c>
      <c r="AE86" s="16" t="str">
        <f t="shared" si="46"/>
        <v>{"CollectableType":"HomeCollector.Models.StampBase, HomeCollector, Version=1.0.0.0, Culture=neutral, PublicKeyToken=null"</v>
      </c>
      <c r="AF86" s="16" t="str">
        <f t="shared" si="47"/>
        <v xml:space="preserve">,"ItemDetails":"unwk" </v>
      </c>
      <c r="AG86" s="16" t="str">
        <f t="shared" si="48"/>
        <v xml:space="preserve">,"IsFavorite":false </v>
      </c>
      <c r="AH86" s="16" t="str">
        <f t="shared" si="49"/>
        <v xml:space="preserve">,"EstimatedValue":0 </v>
      </c>
      <c r="AI86" s="16" t="str">
        <f t="shared" si="50"/>
        <v xml:space="preserve">,"IsMintCondition":false </v>
      </c>
      <c r="AJ86" s="16" t="str">
        <f t="shared" si="51"/>
        <v xml:space="preserve">,"Condition":"UNDEFINED" </v>
      </c>
      <c r="AK86" s="16" t="str">
        <f xml:space="preserve"> IF($D86+$E86&gt;0,  CONCATENATE($AD86,$AE86,$AF86,$AG86,$AH86,$AI86,$AJ86) &amp; "} ]}","}")</f>
        <v>}</v>
      </c>
      <c r="AL86" s="16" t="str">
        <f t="shared" si="52"/>
        <v>,{"CollectableType":"HomeCollector.Models.StampBase, HomeCollector, Version=1.0.0.0, Culture=neutral, PublicKeyToken=null","DisplayName":"4-corner lace" ,"Description":"unwk" ,"Country":"USA" ,"IsPostageStamp":true ,"ScottNumber":"J59" ,"AlternateId":"" ,"IssueYearStart":1916,"IssueYearEnd":0,"FirstDayOfIssue":" " ,"Perforation":"" ,"IsWatermarked":false ,"CatalogImageCode":"" ,"Color":"rose" ,"Denomination":"1" }</v>
      </c>
    </row>
    <row r="87" spans="1:38" x14ac:dyDescent="0.25">
      <c r="A87" s="44" t="s">
        <v>152</v>
      </c>
      <c r="B87" s="29">
        <v>2</v>
      </c>
      <c r="C87" s="19" t="s">
        <v>151</v>
      </c>
      <c r="D87" s="31"/>
      <c r="E87" s="32"/>
      <c r="F87" s="41"/>
      <c r="G87" s="38" t="s">
        <v>446</v>
      </c>
      <c r="H87" s="19" t="s">
        <v>443</v>
      </c>
      <c r="I87" s="29">
        <v>1916</v>
      </c>
      <c r="J87" s="29">
        <v>1916</v>
      </c>
      <c r="K87" s="33" t="s">
        <v>51</v>
      </c>
      <c r="L87" s="34"/>
      <c r="M87" s="29"/>
      <c r="N87" s="28" t="str">
        <f t="shared" si="53"/>
        <v>,{"CollectableType":"HomeCollector.Models.StampBase, HomeCollector, Version=1.0.0.0, Culture=neutral, PublicKeyToken=null"</v>
      </c>
      <c r="O87" s="16" t="str">
        <f t="shared" si="32"/>
        <v xml:space="preserve">,"DisplayName":"4-corner lace" </v>
      </c>
      <c r="P87" s="16" t="str">
        <f t="shared" si="33"/>
        <v xml:space="preserve">,"Description":"unwk" </v>
      </c>
      <c r="Q87" s="16" t="str">
        <f t="shared" si="34"/>
        <v xml:space="preserve">,"Country":"USA" </v>
      </c>
      <c r="R87" s="16" t="str">
        <f t="shared" si="35"/>
        <v xml:space="preserve">,"IsPostageStamp":true </v>
      </c>
      <c r="S87" s="16" t="str">
        <f t="shared" si="36"/>
        <v xml:space="preserve">,"ScottNumber":"J60" </v>
      </c>
      <c r="T87" s="16" t="str">
        <f t="shared" si="37"/>
        <v xml:space="preserve">,"AlternateId":"" </v>
      </c>
      <c r="U87" s="16" t="str">
        <f t="shared" si="38"/>
        <v>,"IssueYearStart":1916</v>
      </c>
      <c r="V87" s="16" t="str">
        <f t="shared" si="39"/>
        <v>,"IssueYearEnd":0</v>
      </c>
      <c r="W87" s="16" t="str">
        <f t="shared" si="40"/>
        <v xml:space="preserve">,"FirstDayOfIssue":" " </v>
      </c>
      <c r="X87" s="16" t="str">
        <f t="shared" si="30"/>
        <v xml:space="preserve">,"Perforation":"" </v>
      </c>
      <c r="Y87" s="16" t="str">
        <f t="shared" si="41"/>
        <v xml:space="preserve">,"IsWatermarked":false </v>
      </c>
      <c r="Z87" s="16" t="str">
        <f t="shared" si="42"/>
        <v xml:space="preserve">,"CatalogImageCode":"" </v>
      </c>
      <c r="AA87" s="16" t="str">
        <f t="shared" si="43"/>
        <v xml:space="preserve">,"Color":"rose" </v>
      </c>
      <c r="AB87" s="16" t="str">
        <f t="shared" si="44"/>
        <v xml:space="preserve">,"Denomination":"2" </v>
      </c>
      <c r="AD87" s="16" t="str">
        <f t="shared" si="45"/>
        <v/>
      </c>
      <c r="AE87" s="16" t="str">
        <f t="shared" si="46"/>
        <v>{"CollectableType":"HomeCollector.Models.StampBase, HomeCollector, Version=1.0.0.0, Culture=neutral, PublicKeyToken=null"</v>
      </c>
      <c r="AF87" s="16" t="str">
        <f t="shared" si="47"/>
        <v xml:space="preserve">,"ItemDetails":"unwk" </v>
      </c>
      <c r="AG87" s="16" t="str">
        <f t="shared" si="48"/>
        <v xml:space="preserve">,"IsFavorite":false </v>
      </c>
      <c r="AH87" s="16" t="str">
        <f t="shared" si="49"/>
        <v xml:space="preserve">,"EstimatedValue":0 </v>
      </c>
      <c r="AI87" s="16" t="str">
        <f t="shared" si="50"/>
        <v xml:space="preserve">,"IsMintCondition":false </v>
      </c>
      <c r="AJ87" s="16" t="str">
        <f t="shared" si="51"/>
        <v xml:space="preserve">,"Condition":"UNDEFINED" </v>
      </c>
      <c r="AK87" s="16" t="str">
        <f xml:space="preserve"> IF($D87+$E87&gt;0,  CONCATENATE($AD87,$AE87,$AF87,$AG87,$AH87,$AI87,$AJ87) &amp; "} ]}","}")</f>
        <v>}</v>
      </c>
      <c r="AL87" s="16" t="str">
        <f t="shared" si="52"/>
        <v>,{"CollectableType":"HomeCollector.Models.StampBase, HomeCollector, Version=1.0.0.0, Culture=neutral, PublicKeyToken=null","DisplayName":"4-corner lace" ,"Description":"unwk" ,"Country":"USA" ,"IsPostageStamp":true ,"ScottNumber":"J60" ,"AlternateId":"" ,"IssueYearStart":1916,"IssueYearEnd":0,"FirstDayOfIssue":" " ,"Perforation":"" ,"IsWatermarked":false ,"CatalogImageCode":"" ,"Color":"rose" ,"Denomination":"2" }</v>
      </c>
    </row>
    <row r="88" spans="1:38" x14ac:dyDescent="0.25">
      <c r="A88" s="44" t="s">
        <v>153</v>
      </c>
      <c r="B88" s="29">
        <v>1</v>
      </c>
      <c r="C88" s="19" t="s">
        <v>154</v>
      </c>
      <c r="D88" s="31"/>
      <c r="E88" s="32">
        <v>1</v>
      </c>
      <c r="F88" s="41" t="s">
        <v>47</v>
      </c>
      <c r="G88" s="38"/>
      <c r="H88" s="19" t="s">
        <v>443</v>
      </c>
      <c r="I88" s="29">
        <v>1917</v>
      </c>
      <c r="J88" s="29">
        <v>1917</v>
      </c>
      <c r="K88" s="33" t="s">
        <v>51</v>
      </c>
      <c r="L88" s="34"/>
      <c r="M88" s="29"/>
      <c r="N88" s="28" t="str">
        <f t="shared" si="53"/>
        <v>,{"CollectableType":"HomeCollector.Models.StampBase, HomeCollector, Version=1.0.0.0, Culture=neutral, PublicKeyToken=null"</v>
      </c>
      <c r="O88" s="16" t="str">
        <f t="shared" si="32"/>
        <v xml:space="preserve">,"DisplayName":"4-corner lace" </v>
      </c>
      <c r="P88" s="16" t="str">
        <f t="shared" si="33"/>
        <v xml:space="preserve">,"Description":"" </v>
      </c>
      <c r="Q88" s="16" t="str">
        <f t="shared" si="34"/>
        <v xml:space="preserve">,"Country":"USA" </v>
      </c>
      <c r="R88" s="16" t="str">
        <f t="shared" si="35"/>
        <v xml:space="preserve">,"IsPostageStamp":true </v>
      </c>
      <c r="S88" s="16" t="str">
        <f t="shared" si="36"/>
        <v xml:space="preserve">,"ScottNumber":"J61" </v>
      </c>
      <c r="T88" s="16" t="str">
        <f t="shared" si="37"/>
        <v xml:space="preserve">,"AlternateId":"" </v>
      </c>
      <c r="U88" s="16" t="str">
        <f t="shared" si="38"/>
        <v>,"IssueYearStart":1917</v>
      </c>
      <c r="V88" s="16" t="str">
        <f t="shared" si="39"/>
        <v>,"IssueYearEnd":0</v>
      </c>
      <c r="W88" s="16" t="str">
        <f t="shared" si="40"/>
        <v xml:space="preserve">,"FirstDayOfIssue":" " </v>
      </c>
      <c r="X88" s="16" t="str">
        <f t="shared" si="30"/>
        <v xml:space="preserve">,"Perforation":"p11" </v>
      </c>
      <c r="Y88" s="16" t="str">
        <f t="shared" si="41"/>
        <v xml:space="preserve">,"IsWatermarked":false </v>
      </c>
      <c r="Z88" s="16" t="str">
        <f t="shared" si="42"/>
        <v xml:space="preserve">,"CatalogImageCode":"" </v>
      </c>
      <c r="AA88" s="16" t="str">
        <f t="shared" si="43"/>
        <v xml:space="preserve">,"Color":"carm rose" </v>
      </c>
      <c r="AB88" s="16" t="str">
        <f t="shared" si="44"/>
        <v xml:space="preserve">,"Denomination":"1" </v>
      </c>
      <c r="AD88" s="16" t="str">
        <f t="shared" si="45"/>
        <v>,"ItemInstances":[</v>
      </c>
      <c r="AE88" s="16" t="str">
        <f t="shared" si="46"/>
        <v>{"CollectableType":"HomeCollector.Models.StampBase, HomeCollector, Version=1.0.0.0, Culture=neutral, PublicKeyToken=null"</v>
      </c>
      <c r="AF88" s="16" t="str">
        <f t="shared" si="47"/>
        <v xml:space="preserve">,"ItemDetails":"" </v>
      </c>
      <c r="AG88" s="16" t="str">
        <f t="shared" si="48"/>
        <v xml:space="preserve">,"IsFavorite":false </v>
      </c>
      <c r="AH88" s="16" t="str">
        <f t="shared" si="49"/>
        <v xml:space="preserve">,"EstimatedValue":0 </v>
      </c>
      <c r="AI88" s="16" t="str">
        <f t="shared" si="50"/>
        <v xml:space="preserve">,"IsMintCondition":false </v>
      </c>
      <c r="AJ88" s="16" t="str">
        <f t="shared" si="51"/>
        <v xml:space="preserve">,"Condition":"UNDEFINED" </v>
      </c>
      <c r="AK88" s="16" t="str">
        <f xml:space="preserve"> IF($D88+$E88&gt;0,  CONCATENATE($AD88,$AE88,$AF88,$AG88,$AH88,$AI88,$AJ88)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8" s="16" t="str">
        <f t="shared" si="52"/>
        <v>,{"CollectableType":"HomeCollector.Models.StampBase, HomeCollector, Version=1.0.0.0, Culture=neutral, PublicKeyToken=null","DisplayName":"4-corner lace" ,"Description":"" ,"Country":"USA" ,"IsPostageStamp":true ,"ScottNumber":"J61" ,"AlternateId":"" ,"IssueYearStart":1917,"IssueYearEnd":0,"FirstDayOfIssue":" " ,"Perforation":"p11" ,"IsWatermarked":false ,"CatalogImageCode":"" ,"Color":"carm rose" ,"Denomination":"1"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9" spans="1:38" x14ac:dyDescent="0.25">
      <c r="A89" s="44" t="s">
        <v>155</v>
      </c>
      <c r="B89" s="29">
        <v>2</v>
      </c>
      <c r="C89" s="19" t="s">
        <v>154</v>
      </c>
      <c r="D89" s="31"/>
      <c r="E89" s="32">
        <v>1</v>
      </c>
      <c r="F89" s="41" t="s">
        <v>47</v>
      </c>
      <c r="G89" s="38"/>
      <c r="H89" s="19" t="s">
        <v>443</v>
      </c>
      <c r="I89" s="29">
        <v>1917</v>
      </c>
      <c r="J89" s="29">
        <v>1917</v>
      </c>
      <c r="K89" s="33" t="s">
        <v>51</v>
      </c>
      <c r="L89" s="34"/>
      <c r="M89" s="29"/>
      <c r="N89" s="28" t="str">
        <f t="shared" si="53"/>
        <v>,{"CollectableType":"HomeCollector.Models.StampBase, HomeCollector, Version=1.0.0.0, Culture=neutral, PublicKeyToken=null"</v>
      </c>
      <c r="O89" s="16" t="str">
        <f t="shared" si="32"/>
        <v xml:space="preserve">,"DisplayName":"4-corner lace" </v>
      </c>
      <c r="P89" s="16" t="str">
        <f t="shared" si="33"/>
        <v xml:space="preserve">,"Description":"" </v>
      </c>
      <c r="Q89" s="16" t="str">
        <f t="shared" si="34"/>
        <v xml:space="preserve">,"Country":"USA" </v>
      </c>
      <c r="R89" s="16" t="str">
        <f t="shared" si="35"/>
        <v xml:space="preserve">,"IsPostageStamp":true </v>
      </c>
      <c r="S89" s="16" t="str">
        <f t="shared" si="36"/>
        <v xml:space="preserve">,"ScottNumber":"J62" </v>
      </c>
      <c r="T89" s="16" t="str">
        <f t="shared" si="37"/>
        <v xml:space="preserve">,"AlternateId":"" </v>
      </c>
      <c r="U89" s="16" t="str">
        <f t="shared" si="38"/>
        <v>,"IssueYearStart":1917</v>
      </c>
      <c r="V89" s="16" t="str">
        <f t="shared" si="39"/>
        <v>,"IssueYearEnd":0</v>
      </c>
      <c r="W89" s="16" t="str">
        <f t="shared" si="40"/>
        <v xml:space="preserve">,"FirstDayOfIssue":" " </v>
      </c>
      <c r="X89" s="16" t="str">
        <f t="shared" si="30"/>
        <v xml:space="preserve">,"Perforation":"p11" </v>
      </c>
      <c r="Y89" s="16" t="str">
        <f t="shared" si="41"/>
        <v xml:space="preserve">,"IsWatermarked":false </v>
      </c>
      <c r="Z89" s="16" t="str">
        <f t="shared" si="42"/>
        <v xml:space="preserve">,"CatalogImageCode":"" </v>
      </c>
      <c r="AA89" s="16" t="str">
        <f t="shared" si="43"/>
        <v xml:space="preserve">,"Color":"carm rose" </v>
      </c>
      <c r="AB89" s="16" t="str">
        <f t="shared" si="44"/>
        <v xml:space="preserve">,"Denomination":"2" </v>
      </c>
      <c r="AD89" s="16" t="str">
        <f t="shared" si="45"/>
        <v>,"ItemInstances":[</v>
      </c>
      <c r="AE89" s="16" t="str">
        <f t="shared" si="46"/>
        <v>{"CollectableType":"HomeCollector.Models.StampBase, HomeCollector, Version=1.0.0.0, Culture=neutral, PublicKeyToken=null"</v>
      </c>
      <c r="AF89" s="16" t="str">
        <f t="shared" si="47"/>
        <v xml:space="preserve">,"ItemDetails":"" </v>
      </c>
      <c r="AG89" s="16" t="str">
        <f t="shared" si="48"/>
        <v xml:space="preserve">,"IsFavorite":false </v>
      </c>
      <c r="AH89" s="16" t="str">
        <f t="shared" si="49"/>
        <v xml:space="preserve">,"EstimatedValue":0 </v>
      </c>
      <c r="AI89" s="16" t="str">
        <f t="shared" si="50"/>
        <v xml:space="preserve">,"IsMintCondition":false </v>
      </c>
      <c r="AJ89" s="16" t="str">
        <f t="shared" si="51"/>
        <v xml:space="preserve">,"Condition":"UNDEFINED" </v>
      </c>
      <c r="AK89" s="16" t="str">
        <f xml:space="preserve"> IF($D89+$E89&gt;0,  CONCATENATE($AD89,$AE89,$AF89,$AG89,$AH89,$AI89,$AJ89)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9" s="16" t="str">
        <f t="shared" si="52"/>
        <v>,{"CollectableType":"HomeCollector.Models.StampBase, HomeCollector, Version=1.0.0.0, Culture=neutral, PublicKeyToken=null","DisplayName":"4-corner lace" ,"Description":"" ,"Country":"USA" ,"IsPostageStamp":true ,"ScottNumber":"J62" ,"AlternateId":"" ,"IssueYearStart":1917,"IssueYearEnd":0,"FirstDayOfIssue":" " ,"Perforation":"p11" ,"IsWatermarked":false ,"CatalogImageCode":"" ,"Color":"carm rose"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0" spans="1:38" x14ac:dyDescent="0.25">
      <c r="A90" s="44" t="s">
        <v>156</v>
      </c>
      <c r="B90" s="29">
        <v>3</v>
      </c>
      <c r="C90" s="19" t="s">
        <v>154</v>
      </c>
      <c r="D90" s="31"/>
      <c r="E90" s="32"/>
      <c r="F90" s="41" t="s">
        <v>47</v>
      </c>
      <c r="G90" s="38"/>
      <c r="H90" s="19" t="s">
        <v>443</v>
      </c>
      <c r="I90" s="29">
        <v>1917</v>
      </c>
      <c r="J90" s="29">
        <v>1917</v>
      </c>
      <c r="K90" s="33" t="s">
        <v>51</v>
      </c>
      <c r="L90" s="34"/>
      <c r="M90" s="29"/>
      <c r="N90" s="28" t="str">
        <f t="shared" si="53"/>
        <v>,{"CollectableType":"HomeCollector.Models.StampBase, HomeCollector, Version=1.0.0.0, Culture=neutral, PublicKeyToken=null"</v>
      </c>
      <c r="O90" s="16" t="str">
        <f t="shared" si="32"/>
        <v xml:space="preserve">,"DisplayName":"4-corner lace" </v>
      </c>
      <c r="P90" s="16" t="str">
        <f t="shared" si="33"/>
        <v xml:space="preserve">,"Description":"" </v>
      </c>
      <c r="Q90" s="16" t="str">
        <f t="shared" si="34"/>
        <v xml:space="preserve">,"Country":"USA" </v>
      </c>
      <c r="R90" s="16" t="str">
        <f t="shared" si="35"/>
        <v xml:space="preserve">,"IsPostageStamp":true </v>
      </c>
      <c r="S90" s="16" t="str">
        <f t="shared" si="36"/>
        <v xml:space="preserve">,"ScottNumber":"J63" </v>
      </c>
      <c r="T90" s="16" t="str">
        <f t="shared" si="37"/>
        <v xml:space="preserve">,"AlternateId":"" </v>
      </c>
      <c r="U90" s="16" t="str">
        <f t="shared" si="38"/>
        <v>,"IssueYearStart":1917</v>
      </c>
      <c r="V90" s="16" t="str">
        <f t="shared" si="39"/>
        <v>,"IssueYearEnd":0</v>
      </c>
      <c r="W90" s="16" t="str">
        <f t="shared" si="40"/>
        <v xml:space="preserve">,"FirstDayOfIssue":" " </v>
      </c>
      <c r="X90" s="16" t="str">
        <f t="shared" si="30"/>
        <v xml:space="preserve">,"Perforation":"p11" </v>
      </c>
      <c r="Y90" s="16" t="str">
        <f t="shared" si="41"/>
        <v xml:space="preserve">,"IsWatermarked":false </v>
      </c>
      <c r="Z90" s="16" t="str">
        <f t="shared" si="42"/>
        <v xml:space="preserve">,"CatalogImageCode":"" </v>
      </c>
      <c r="AA90" s="16" t="str">
        <f t="shared" si="43"/>
        <v xml:space="preserve">,"Color":"carm rose" </v>
      </c>
      <c r="AB90" s="16" t="str">
        <f t="shared" si="44"/>
        <v xml:space="preserve">,"Denomination":"3" </v>
      </c>
      <c r="AD90" s="16" t="str">
        <f t="shared" si="45"/>
        <v/>
      </c>
      <c r="AE90" s="16" t="str">
        <f t="shared" si="46"/>
        <v>{"CollectableType":"HomeCollector.Models.StampBase, HomeCollector, Version=1.0.0.0, Culture=neutral, PublicKeyToken=null"</v>
      </c>
      <c r="AF90" s="16" t="str">
        <f t="shared" si="47"/>
        <v xml:space="preserve">,"ItemDetails":"" </v>
      </c>
      <c r="AG90" s="16" t="str">
        <f t="shared" si="48"/>
        <v xml:space="preserve">,"IsFavorite":false </v>
      </c>
      <c r="AH90" s="16" t="str">
        <f t="shared" si="49"/>
        <v xml:space="preserve">,"EstimatedValue":0 </v>
      </c>
      <c r="AI90" s="16" t="str">
        <f t="shared" si="50"/>
        <v xml:space="preserve">,"IsMintCondition":false </v>
      </c>
      <c r="AJ90" s="16" t="str">
        <f t="shared" si="51"/>
        <v xml:space="preserve">,"Condition":"UNDEFINED" </v>
      </c>
      <c r="AK90" s="16" t="str">
        <f xml:space="preserve"> IF($D90+$E90&gt;0,  CONCATENATE($AD90,$AE90,$AF90,$AG90,$AH90,$AI90,$AJ90) &amp; "} ]}","}")</f>
        <v>}</v>
      </c>
      <c r="AL90" s="16" t="str">
        <f t="shared" si="52"/>
        <v>,{"CollectableType":"HomeCollector.Models.StampBase, HomeCollector, Version=1.0.0.0, Culture=neutral, PublicKeyToken=null","DisplayName":"4-corner lace" ,"Description":"" ,"Country":"USA" ,"IsPostageStamp":true ,"ScottNumber":"J63" ,"AlternateId":"" ,"IssueYearStart":1917,"IssueYearEnd":0,"FirstDayOfIssue":" " ,"Perforation":"p11" ,"IsWatermarked":false ,"CatalogImageCode":"" ,"Color":"carm rose" ,"Denomination":"3" }</v>
      </c>
    </row>
    <row r="91" spans="1:38" x14ac:dyDescent="0.25">
      <c r="A91" s="44" t="s">
        <v>157</v>
      </c>
      <c r="B91" s="29">
        <v>5</v>
      </c>
      <c r="C91" s="19" t="s">
        <v>154</v>
      </c>
      <c r="D91" s="31"/>
      <c r="E91" s="32">
        <v>1</v>
      </c>
      <c r="F91" s="41" t="s">
        <v>47</v>
      </c>
      <c r="G91" s="38"/>
      <c r="H91" s="19" t="s">
        <v>443</v>
      </c>
      <c r="I91" s="29">
        <v>1917</v>
      </c>
      <c r="J91" s="29">
        <v>1917</v>
      </c>
      <c r="K91" s="33" t="s">
        <v>51</v>
      </c>
      <c r="L91" s="34"/>
      <c r="M91" s="29"/>
      <c r="N91" s="28" t="str">
        <f t="shared" si="53"/>
        <v>,{"CollectableType":"HomeCollector.Models.StampBase, HomeCollector, Version=1.0.0.0, Culture=neutral, PublicKeyToken=null"</v>
      </c>
      <c r="O91" s="16" t="str">
        <f t="shared" si="32"/>
        <v xml:space="preserve">,"DisplayName":"4-corner lace" </v>
      </c>
      <c r="P91" s="16" t="str">
        <f t="shared" si="33"/>
        <v xml:space="preserve">,"Description":"" </v>
      </c>
      <c r="Q91" s="16" t="str">
        <f t="shared" si="34"/>
        <v xml:space="preserve">,"Country":"USA" </v>
      </c>
      <c r="R91" s="16" t="str">
        <f t="shared" si="35"/>
        <v xml:space="preserve">,"IsPostageStamp":true </v>
      </c>
      <c r="S91" s="16" t="str">
        <f t="shared" si="36"/>
        <v xml:space="preserve">,"ScottNumber":"J64" </v>
      </c>
      <c r="T91" s="16" t="str">
        <f t="shared" si="37"/>
        <v xml:space="preserve">,"AlternateId":"" </v>
      </c>
      <c r="U91" s="16" t="str">
        <f t="shared" si="38"/>
        <v>,"IssueYearStart":1917</v>
      </c>
      <c r="V91" s="16" t="str">
        <f t="shared" si="39"/>
        <v>,"IssueYearEnd":0</v>
      </c>
      <c r="W91" s="16" t="str">
        <f t="shared" si="40"/>
        <v xml:space="preserve">,"FirstDayOfIssue":" " </v>
      </c>
      <c r="X91" s="16" t="str">
        <f t="shared" si="30"/>
        <v xml:space="preserve">,"Perforation":"p11" </v>
      </c>
      <c r="Y91" s="16" t="str">
        <f t="shared" si="41"/>
        <v xml:space="preserve">,"IsWatermarked":false </v>
      </c>
      <c r="Z91" s="16" t="str">
        <f t="shared" si="42"/>
        <v xml:space="preserve">,"CatalogImageCode":"" </v>
      </c>
      <c r="AA91" s="16" t="str">
        <f t="shared" si="43"/>
        <v xml:space="preserve">,"Color":"carm rose" </v>
      </c>
      <c r="AB91" s="16" t="str">
        <f t="shared" si="44"/>
        <v xml:space="preserve">,"Denomination":"5" </v>
      </c>
      <c r="AD91" s="16" t="str">
        <f t="shared" si="45"/>
        <v>,"ItemInstances":[</v>
      </c>
      <c r="AE91" s="16" t="str">
        <f t="shared" si="46"/>
        <v>{"CollectableType":"HomeCollector.Models.StampBase, HomeCollector, Version=1.0.0.0, Culture=neutral, PublicKeyToken=null"</v>
      </c>
      <c r="AF91" s="16" t="str">
        <f t="shared" si="47"/>
        <v xml:space="preserve">,"ItemDetails":"" </v>
      </c>
      <c r="AG91" s="16" t="str">
        <f t="shared" si="48"/>
        <v xml:space="preserve">,"IsFavorite":false </v>
      </c>
      <c r="AH91" s="16" t="str">
        <f t="shared" si="49"/>
        <v xml:space="preserve">,"EstimatedValue":0 </v>
      </c>
      <c r="AI91" s="16" t="str">
        <f t="shared" si="50"/>
        <v xml:space="preserve">,"IsMintCondition":false </v>
      </c>
      <c r="AJ91" s="16" t="str">
        <f t="shared" si="51"/>
        <v xml:space="preserve">,"Condition":"UNDEFINED" </v>
      </c>
      <c r="AK91" s="16" t="str">
        <f xml:space="preserve"> IF($D91+$E91&gt;0,  CONCATENATE($AD91,$AE91,$AF91,$AG91,$AH91,$AI91,$AJ91)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1" s="16" t="str">
        <f t="shared" si="52"/>
        <v>,{"CollectableType":"HomeCollector.Models.StampBase, HomeCollector, Version=1.0.0.0, Culture=neutral, PublicKeyToken=null","DisplayName":"4-corner lace" ,"Description":"" ,"Country":"USA" ,"IsPostageStamp":true ,"ScottNumber":"J64" ,"AlternateId":"" ,"IssueYearStart":1917,"IssueYearEnd":0,"FirstDayOfIssue":" " ,"Perforation":"p11" ,"IsWatermarked":false ,"CatalogImageCode":"" ,"Color":"carm rose"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2" spans="1:38" x14ac:dyDescent="0.25">
      <c r="A92" s="44" t="s">
        <v>158</v>
      </c>
      <c r="B92" s="29">
        <v>10</v>
      </c>
      <c r="C92" s="19" t="s">
        <v>154</v>
      </c>
      <c r="D92" s="31"/>
      <c r="E92" s="32">
        <v>1</v>
      </c>
      <c r="F92" s="41" t="s">
        <v>47</v>
      </c>
      <c r="G92" s="38"/>
      <c r="H92" s="19" t="s">
        <v>443</v>
      </c>
      <c r="I92" s="29">
        <v>1917</v>
      </c>
      <c r="J92" s="29">
        <v>1917</v>
      </c>
      <c r="K92" s="33" t="s">
        <v>51</v>
      </c>
      <c r="L92" s="34"/>
      <c r="M92" s="29"/>
      <c r="N92" s="28" t="str">
        <f t="shared" si="53"/>
        <v>,{"CollectableType":"HomeCollector.Models.StampBase, HomeCollector, Version=1.0.0.0, Culture=neutral, PublicKeyToken=null"</v>
      </c>
      <c r="O92" s="16" t="str">
        <f t="shared" si="32"/>
        <v xml:space="preserve">,"DisplayName":"4-corner lace" </v>
      </c>
      <c r="P92" s="16" t="str">
        <f t="shared" si="33"/>
        <v xml:space="preserve">,"Description":"" </v>
      </c>
      <c r="Q92" s="16" t="str">
        <f t="shared" si="34"/>
        <v xml:space="preserve">,"Country":"USA" </v>
      </c>
      <c r="R92" s="16" t="str">
        <f t="shared" si="35"/>
        <v xml:space="preserve">,"IsPostageStamp":true </v>
      </c>
      <c r="S92" s="16" t="str">
        <f t="shared" si="36"/>
        <v xml:space="preserve">,"ScottNumber":"J65" </v>
      </c>
      <c r="T92" s="16" t="str">
        <f t="shared" si="37"/>
        <v xml:space="preserve">,"AlternateId":"" </v>
      </c>
      <c r="U92" s="16" t="str">
        <f t="shared" si="38"/>
        <v>,"IssueYearStart":1917</v>
      </c>
      <c r="V92" s="16" t="str">
        <f t="shared" si="39"/>
        <v>,"IssueYearEnd":0</v>
      </c>
      <c r="W92" s="16" t="str">
        <f t="shared" si="40"/>
        <v xml:space="preserve">,"FirstDayOfIssue":" " </v>
      </c>
      <c r="X92" s="16" t="str">
        <f t="shared" si="30"/>
        <v xml:space="preserve">,"Perforation":"p11" </v>
      </c>
      <c r="Y92" s="16" t="str">
        <f t="shared" si="41"/>
        <v xml:space="preserve">,"IsWatermarked":false </v>
      </c>
      <c r="Z92" s="16" t="str">
        <f t="shared" si="42"/>
        <v xml:space="preserve">,"CatalogImageCode":"" </v>
      </c>
      <c r="AA92" s="16" t="str">
        <f t="shared" si="43"/>
        <v xml:space="preserve">,"Color":"carm rose" </v>
      </c>
      <c r="AB92" s="16" t="str">
        <f t="shared" si="44"/>
        <v xml:space="preserve">,"Denomination":"10" </v>
      </c>
      <c r="AD92" s="16" t="str">
        <f t="shared" si="45"/>
        <v>,"ItemInstances":[</v>
      </c>
      <c r="AE92" s="16" t="str">
        <f t="shared" si="46"/>
        <v>{"CollectableType":"HomeCollector.Models.StampBase, HomeCollector, Version=1.0.0.0, Culture=neutral, PublicKeyToken=null"</v>
      </c>
      <c r="AF92" s="16" t="str">
        <f t="shared" si="47"/>
        <v xml:space="preserve">,"ItemDetails":"" </v>
      </c>
      <c r="AG92" s="16" t="str">
        <f t="shared" si="48"/>
        <v xml:space="preserve">,"IsFavorite":false </v>
      </c>
      <c r="AH92" s="16" t="str">
        <f t="shared" si="49"/>
        <v xml:space="preserve">,"EstimatedValue":0 </v>
      </c>
      <c r="AI92" s="16" t="str">
        <f t="shared" si="50"/>
        <v xml:space="preserve">,"IsMintCondition":false </v>
      </c>
      <c r="AJ92" s="16" t="str">
        <f t="shared" si="51"/>
        <v xml:space="preserve">,"Condition":"UNDEFINED" </v>
      </c>
      <c r="AK92" s="16" t="str">
        <f xml:space="preserve"> IF($D92+$E92&gt;0,  CONCATENATE($AD92,$AE92,$AF92,$AG92,$AH92,$AI92,$AJ92)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2" s="16" t="str">
        <f t="shared" si="52"/>
        <v>,{"CollectableType":"HomeCollector.Models.StampBase, HomeCollector, Version=1.0.0.0, Culture=neutral, PublicKeyToken=null","DisplayName":"4-corner lace" ,"Description":"" ,"Country":"USA" ,"IsPostageStamp":true ,"ScottNumber":"J65" ,"AlternateId":"" ,"IssueYearStart":1917,"IssueYearEnd":0,"FirstDayOfIssue":" " ,"Perforation":"p11" ,"IsWatermarked":false ,"CatalogImageCode":"" ,"Color":"carm rose"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3" spans="1:38" x14ac:dyDescent="0.25">
      <c r="A93" s="44" t="s">
        <v>159</v>
      </c>
      <c r="B93" s="29">
        <v>30</v>
      </c>
      <c r="C93" s="19" t="s">
        <v>154</v>
      </c>
      <c r="D93" s="31"/>
      <c r="E93" s="32">
        <v>1</v>
      </c>
      <c r="F93" s="41" t="s">
        <v>47</v>
      </c>
      <c r="G93" s="38"/>
      <c r="H93" s="19" t="s">
        <v>443</v>
      </c>
      <c r="I93" s="29">
        <v>1917</v>
      </c>
      <c r="J93" s="29">
        <v>1917</v>
      </c>
      <c r="K93" s="33" t="s">
        <v>51</v>
      </c>
      <c r="L93" s="34"/>
      <c r="M93" s="29"/>
      <c r="N93" s="28" t="str">
        <f t="shared" si="53"/>
        <v>,{"CollectableType":"HomeCollector.Models.StampBase, HomeCollector, Version=1.0.0.0, Culture=neutral, PublicKeyToken=null"</v>
      </c>
      <c r="O93" s="16" t="str">
        <f t="shared" si="32"/>
        <v xml:space="preserve">,"DisplayName":"4-corner lace" </v>
      </c>
      <c r="P93" s="16" t="str">
        <f t="shared" si="33"/>
        <v xml:space="preserve">,"Description":"" </v>
      </c>
      <c r="Q93" s="16" t="str">
        <f t="shared" si="34"/>
        <v xml:space="preserve">,"Country":"USA" </v>
      </c>
      <c r="R93" s="16" t="str">
        <f t="shared" si="35"/>
        <v xml:space="preserve">,"IsPostageStamp":true </v>
      </c>
      <c r="S93" s="16" t="str">
        <f t="shared" si="36"/>
        <v xml:space="preserve">,"ScottNumber":"J66" </v>
      </c>
      <c r="T93" s="16" t="str">
        <f t="shared" si="37"/>
        <v xml:space="preserve">,"AlternateId":"" </v>
      </c>
      <c r="U93" s="16" t="str">
        <f t="shared" si="38"/>
        <v>,"IssueYearStart":1917</v>
      </c>
      <c r="V93" s="16" t="str">
        <f t="shared" si="39"/>
        <v>,"IssueYearEnd":0</v>
      </c>
      <c r="W93" s="16" t="str">
        <f t="shared" si="40"/>
        <v xml:space="preserve">,"FirstDayOfIssue":" " </v>
      </c>
      <c r="X93" s="16" t="str">
        <f t="shared" si="30"/>
        <v xml:space="preserve">,"Perforation":"p11" </v>
      </c>
      <c r="Y93" s="16" t="str">
        <f t="shared" si="41"/>
        <v xml:space="preserve">,"IsWatermarked":false </v>
      </c>
      <c r="Z93" s="16" t="str">
        <f t="shared" si="42"/>
        <v xml:space="preserve">,"CatalogImageCode":"" </v>
      </c>
      <c r="AA93" s="16" t="str">
        <f t="shared" si="43"/>
        <v xml:space="preserve">,"Color":"carm rose" </v>
      </c>
      <c r="AB93" s="16" t="str">
        <f t="shared" si="44"/>
        <v xml:space="preserve">,"Denomination":"30" </v>
      </c>
      <c r="AD93" s="16" t="str">
        <f t="shared" si="45"/>
        <v>,"ItemInstances":[</v>
      </c>
      <c r="AE93" s="16" t="str">
        <f t="shared" si="46"/>
        <v>{"CollectableType":"HomeCollector.Models.StampBase, HomeCollector, Version=1.0.0.0, Culture=neutral, PublicKeyToken=null"</v>
      </c>
      <c r="AF93" s="16" t="str">
        <f t="shared" si="47"/>
        <v xml:space="preserve">,"ItemDetails":"" </v>
      </c>
      <c r="AG93" s="16" t="str">
        <f t="shared" si="48"/>
        <v xml:space="preserve">,"IsFavorite":false </v>
      </c>
      <c r="AH93" s="16" t="str">
        <f t="shared" si="49"/>
        <v xml:space="preserve">,"EstimatedValue":0 </v>
      </c>
      <c r="AI93" s="16" t="str">
        <f t="shared" si="50"/>
        <v xml:space="preserve">,"IsMintCondition":false </v>
      </c>
      <c r="AJ93" s="16" t="str">
        <f t="shared" si="51"/>
        <v xml:space="preserve">,"Condition":"UNDEFINED" </v>
      </c>
      <c r="AK93" s="16" t="str">
        <f xml:space="preserve"> IF($D93+$E93&gt;0,  CONCATENATE($AD93,$AE93,$AF93,$AG93,$AH93,$AI93,$AJ93)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3" s="16" t="str">
        <f t="shared" si="52"/>
        <v>,{"CollectableType":"HomeCollector.Models.StampBase, HomeCollector, Version=1.0.0.0, Culture=neutral, PublicKeyToken=null","DisplayName":"4-corner lace" ,"Description":"" ,"Country":"USA" ,"IsPostageStamp":true ,"ScottNumber":"J66" ,"AlternateId":"" ,"IssueYearStart":1917,"IssueYearEnd":0,"FirstDayOfIssue":" " ,"Perforation":"p11" ,"IsWatermarked":false ,"CatalogImageCode":"" ,"Color":"carm rose" ,"Denomination":"30"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4" spans="1:38" x14ac:dyDescent="0.25">
      <c r="A94" s="44" t="s">
        <v>160</v>
      </c>
      <c r="B94" s="29">
        <v>50</v>
      </c>
      <c r="C94" s="19" t="s">
        <v>154</v>
      </c>
      <c r="D94" s="31"/>
      <c r="E94" s="32">
        <v>1</v>
      </c>
      <c r="F94" s="41" t="s">
        <v>47</v>
      </c>
      <c r="G94" s="38"/>
      <c r="H94" s="19" t="s">
        <v>443</v>
      </c>
      <c r="I94" s="29">
        <v>1917</v>
      </c>
      <c r="J94" s="29">
        <v>1917</v>
      </c>
      <c r="K94" s="33" t="s">
        <v>51</v>
      </c>
      <c r="L94" s="34"/>
      <c r="M94" s="29"/>
      <c r="N94" s="28" t="str">
        <f t="shared" si="53"/>
        <v>,{"CollectableType":"HomeCollector.Models.StampBase, HomeCollector, Version=1.0.0.0, Culture=neutral, PublicKeyToken=null"</v>
      </c>
      <c r="O94" s="16" t="str">
        <f t="shared" si="32"/>
        <v xml:space="preserve">,"DisplayName":"4-corner lace" </v>
      </c>
      <c r="P94" s="16" t="str">
        <f t="shared" si="33"/>
        <v xml:space="preserve">,"Description":"" </v>
      </c>
      <c r="Q94" s="16" t="str">
        <f t="shared" si="34"/>
        <v xml:space="preserve">,"Country":"USA" </v>
      </c>
      <c r="R94" s="16" t="str">
        <f t="shared" si="35"/>
        <v xml:space="preserve">,"IsPostageStamp":true </v>
      </c>
      <c r="S94" s="16" t="str">
        <f t="shared" si="36"/>
        <v xml:space="preserve">,"ScottNumber":"J67" </v>
      </c>
      <c r="T94" s="16" t="str">
        <f t="shared" si="37"/>
        <v xml:space="preserve">,"AlternateId":"" </v>
      </c>
      <c r="U94" s="16" t="str">
        <f t="shared" si="38"/>
        <v>,"IssueYearStart":1917</v>
      </c>
      <c r="V94" s="16" t="str">
        <f t="shared" si="39"/>
        <v>,"IssueYearEnd":0</v>
      </c>
      <c r="W94" s="16" t="str">
        <f t="shared" si="40"/>
        <v xml:space="preserve">,"FirstDayOfIssue":" " </v>
      </c>
      <c r="X94" s="16" t="str">
        <f t="shared" si="30"/>
        <v xml:space="preserve">,"Perforation":"p11" </v>
      </c>
      <c r="Y94" s="16" t="str">
        <f t="shared" si="41"/>
        <v xml:space="preserve">,"IsWatermarked":false </v>
      </c>
      <c r="Z94" s="16" t="str">
        <f t="shared" si="42"/>
        <v xml:space="preserve">,"CatalogImageCode":"" </v>
      </c>
      <c r="AA94" s="16" t="str">
        <f t="shared" si="43"/>
        <v xml:space="preserve">,"Color":"carm rose" </v>
      </c>
      <c r="AB94" s="16" t="str">
        <f t="shared" si="44"/>
        <v xml:space="preserve">,"Denomination":"50" </v>
      </c>
      <c r="AD94" s="16" t="str">
        <f t="shared" si="45"/>
        <v>,"ItemInstances":[</v>
      </c>
      <c r="AE94" s="16" t="str">
        <f t="shared" si="46"/>
        <v>{"CollectableType":"HomeCollector.Models.StampBase, HomeCollector, Version=1.0.0.0, Culture=neutral, PublicKeyToken=null"</v>
      </c>
      <c r="AF94" s="16" t="str">
        <f t="shared" si="47"/>
        <v xml:space="preserve">,"ItemDetails":"" </v>
      </c>
      <c r="AG94" s="16" t="str">
        <f t="shared" si="48"/>
        <v xml:space="preserve">,"IsFavorite":false </v>
      </c>
      <c r="AH94" s="16" t="str">
        <f t="shared" si="49"/>
        <v xml:space="preserve">,"EstimatedValue":0 </v>
      </c>
      <c r="AI94" s="16" t="str">
        <f t="shared" si="50"/>
        <v xml:space="preserve">,"IsMintCondition":false </v>
      </c>
      <c r="AJ94" s="16" t="str">
        <f t="shared" si="51"/>
        <v xml:space="preserve">,"Condition":"UNDEFINED" </v>
      </c>
      <c r="AK94" s="16" t="str">
        <f xml:space="preserve"> IF($D94+$E94&gt;0,  CONCATENATE($AD94,$AE94,$AF94,$AG94,$AH94,$AI94,$AJ94)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4" s="16" t="str">
        <f t="shared" si="52"/>
        <v>,{"CollectableType":"HomeCollector.Models.StampBase, HomeCollector, Version=1.0.0.0, Culture=neutral, PublicKeyToken=null","DisplayName":"4-corner lace" ,"Description":"" ,"Country":"USA" ,"IsPostageStamp":true ,"ScottNumber":"J67" ,"AlternateId":"" ,"IssueYearStart":1917,"IssueYearEnd":0,"FirstDayOfIssue":" " ,"Perforation":"p11" ,"IsWatermarked":false ,"CatalogImageCode":"" ,"Color":"carm rose" ,"Denomination":"50"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5" spans="1:38" x14ac:dyDescent="0.25">
      <c r="A95" s="44" t="s">
        <v>161</v>
      </c>
      <c r="B95" s="45">
        <v>42737</v>
      </c>
      <c r="C95" s="19" t="s">
        <v>162</v>
      </c>
      <c r="D95" s="31"/>
      <c r="E95" s="32">
        <v>2</v>
      </c>
      <c r="F95" s="41" t="s">
        <v>47</v>
      </c>
      <c r="G95" s="38"/>
      <c r="H95" s="19" t="s">
        <v>443</v>
      </c>
      <c r="I95" s="29">
        <v>1925</v>
      </c>
      <c r="J95" s="29">
        <v>1925</v>
      </c>
      <c r="K95" s="33" t="s">
        <v>51</v>
      </c>
      <c r="L95" s="34"/>
      <c r="M95" s="29"/>
      <c r="N95" s="28" t="str">
        <f t="shared" si="53"/>
        <v>,{"CollectableType":"HomeCollector.Models.StampBase, HomeCollector, Version=1.0.0.0, Culture=neutral, PublicKeyToken=null"</v>
      </c>
      <c r="O95" s="16" t="str">
        <f t="shared" si="32"/>
        <v xml:space="preserve">,"DisplayName":"4-corner lace" </v>
      </c>
      <c r="P95" s="16" t="str">
        <f t="shared" si="33"/>
        <v xml:space="preserve">,"Description":"" </v>
      </c>
      <c r="Q95" s="16" t="str">
        <f t="shared" si="34"/>
        <v xml:space="preserve">,"Country":"USA" </v>
      </c>
      <c r="R95" s="16" t="str">
        <f t="shared" si="35"/>
        <v xml:space="preserve">,"IsPostageStamp":true </v>
      </c>
      <c r="S95" s="16" t="str">
        <f t="shared" si="36"/>
        <v xml:space="preserve">,"ScottNumber":"J68" </v>
      </c>
      <c r="T95" s="16" t="str">
        <f t="shared" si="37"/>
        <v xml:space="preserve">,"AlternateId":"" </v>
      </c>
      <c r="U95" s="16" t="str">
        <f t="shared" si="38"/>
        <v>,"IssueYearStart":1925</v>
      </c>
      <c r="V95" s="16" t="str">
        <f t="shared" si="39"/>
        <v>,"IssueYearEnd":0</v>
      </c>
      <c r="W95" s="16" t="str">
        <f t="shared" si="40"/>
        <v xml:space="preserve">,"FirstDayOfIssue":" " </v>
      </c>
      <c r="X95" s="16" t="str">
        <f t="shared" si="30"/>
        <v xml:space="preserve">,"Perforation":"p11" </v>
      </c>
      <c r="Y95" s="16" t="str">
        <f t="shared" si="41"/>
        <v xml:space="preserve">,"IsWatermarked":false </v>
      </c>
      <c r="Z95" s="16" t="str">
        <f t="shared" si="42"/>
        <v xml:space="preserve">,"CatalogImageCode":"" </v>
      </c>
      <c r="AA95" s="16" t="str">
        <f t="shared" si="43"/>
        <v xml:space="preserve">,"Color":"dull red" </v>
      </c>
      <c r="AB95" s="16" t="str">
        <f t="shared" si="44"/>
        <v xml:space="preserve">,"Denomination":"42737" </v>
      </c>
      <c r="AD95" s="16" t="str">
        <f t="shared" si="45"/>
        <v>,"ItemInstances":[</v>
      </c>
      <c r="AE95" s="16" t="str">
        <f t="shared" si="46"/>
        <v>{"CollectableType":"HomeCollector.Models.StampBase, HomeCollector, Version=1.0.0.0, Culture=neutral, PublicKeyToken=null"</v>
      </c>
      <c r="AF95" s="16" t="str">
        <f t="shared" si="47"/>
        <v xml:space="preserve">,"ItemDetails":"" </v>
      </c>
      <c r="AG95" s="16" t="str">
        <f t="shared" si="48"/>
        <v xml:space="preserve">,"IsFavorite":false </v>
      </c>
      <c r="AH95" s="16" t="str">
        <f t="shared" si="49"/>
        <v xml:space="preserve">,"EstimatedValue":0 </v>
      </c>
      <c r="AI95" s="16" t="str">
        <f t="shared" si="50"/>
        <v xml:space="preserve">,"IsMintCondition":false </v>
      </c>
      <c r="AJ95" s="16" t="str">
        <f t="shared" si="51"/>
        <v xml:space="preserve">,"Condition":"UNDEFINED" </v>
      </c>
      <c r="AK95" s="16" t="str">
        <f xml:space="preserve"> IF($D95+$E95&gt;0,  CONCATENATE($AD95,$AE95,$AF95,$AG95,$AH95,$AI95,$AJ95)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5" s="16" t="str">
        <f t="shared" si="52"/>
        <v>,{"CollectableType":"HomeCollector.Models.StampBase, HomeCollector, Version=1.0.0.0, Culture=neutral, PublicKeyToken=null","DisplayName":"4-corner lace" ,"Description":"" ,"Country":"USA" ,"IsPostageStamp":true ,"ScottNumber":"J68" ,"AlternateId":"" ,"IssueYearStart":1925,"IssueYearEnd":0,"FirstDayOfIssue":" " ,"Perforation":"p11" ,"IsWatermarked":false ,"CatalogImageCode":"" ,"Color":"dull red" ,"Denomination":"42737"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6" spans="1:38" x14ac:dyDescent="0.25">
      <c r="A96" s="44" t="s">
        <v>163</v>
      </c>
      <c r="B96" s="45">
        <v>42737</v>
      </c>
      <c r="C96" s="19" t="s">
        <v>45</v>
      </c>
      <c r="D96" s="31"/>
      <c r="E96" s="32"/>
      <c r="F96" s="41" t="s">
        <v>47</v>
      </c>
      <c r="G96" s="38"/>
      <c r="H96" s="19" t="s">
        <v>447</v>
      </c>
      <c r="I96" s="29" t="s">
        <v>543</v>
      </c>
      <c r="J96" s="29">
        <v>1930</v>
      </c>
      <c r="K96" s="33">
        <v>1931</v>
      </c>
      <c r="L96" s="34"/>
      <c r="M96" s="29"/>
      <c r="N96" s="28" t="str">
        <f t="shared" si="53"/>
        <v>,{"CollectableType":"HomeCollector.Models.StampBase, HomeCollector, Version=1.0.0.0, Culture=neutral, PublicKeyToken=null"</v>
      </c>
      <c r="O96" s="16" t="str">
        <f t="shared" si="32"/>
        <v xml:space="preserve">,"DisplayName":"arched" </v>
      </c>
      <c r="P96" s="16" t="str">
        <f t="shared" si="33"/>
        <v xml:space="preserve">,"Description":"" </v>
      </c>
      <c r="Q96" s="16" t="str">
        <f t="shared" si="34"/>
        <v xml:space="preserve">,"Country":"USA" </v>
      </c>
      <c r="R96" s="16" t="str">
        <f t="shared" si="35"/>
        <v xml:space="preserve">,"IsPostageStamp":true </v>
      </c>
      <c r="S96" s="16" t="str">
        <f t="shared" si="36"/>
        <v xml:space="preserve">,"ScottNumber":"J69" </v>
      </c>
      <c r="T96" s="16" t="str">
        <f t="shared" si="37"/>
        <v xml:space="preserve">,"AlternateId":"" </v>
      </c>
      <c r="U96" s="16" t="str">
        <f t="shared" si="38"/>
        <v>,"IssueYearStart":1930</v>
      </c>
      <c r="V96" s="16" t="str">
        <f t="shared" si="39"/>
        <v>,"IssueYearEnd":1931</v>
      </c>
      <c r="W96" s="16" t="str">
        <f t="shared" si="40"/>
        <v xml:space="preserve">,"FirstDayOfIssue":" " </v>
      </c>
      <c r="X96" s="16" t="str">
        <f t="shared" si="30"/>
        <v xml:space="preserve">,"Perforation":"p11" </v>
      </c>
      <c r="Y96" s="16" t="str">
        <f t="shared" si="41"/>
        <v xml:space="preserve">,"IsWatermarked":false </v>
      </c>
      <c r="Z96" s="16" t="str">
        <f t="shared" si="42"/>
        <v xml:space="preserve">,"CatalogImageCode":"" </v>
      </c>
      <c r="AA96" s="16" t="str">
        <f t="shared" si="43"/>
        <v xml:space="preserve">,"Color":"carmine" </v>
      </c>
      <c r="AB96" s="16" t="str">
        <f t="shared" si="44"/>
        <v xml:space="preserve">,"Denomination":"42737" </v>
      </c>
      <c r="AD96" s="16" t="str">
        <f t="shared" si="45"/>
        <v/>
      </c>
      <c r="AE96" s="16" t="str">
        <f t="shared" si="46"/>
        <v>{"CollectableType":"HomeCollector.Models.StampBase, HomeCollector, Version=1.0.0.0, Culture=neutral, PublicKeyToken=null"</v>
      </c>
      <c r="AF96" s="16" t="str">
        <f t="shared" si="47"/>
        <v xml:space="preserve">,"ItemDetails":"" </v>
      </c>
      <c r="AG96" s="16" t="str">
        <f t="shared" si="48"/>
        <v xml:space="preserve">,"IsFavorite":false </v>
      </c>
      <c r="AH96" s="16" t="str">
        <f t="shared" si="49"/>
        <v xml:space="preserve">,"EstimatedValue":0 </v>
      </c>
      <c r="AI96" s="16" t="str">
        <f t="shared" si="50"/>
        <v xml:space="preserve">,"IsMintCondition":false </v>
      </c>
      <c r="AJ96" s="16" t="str">
        <f t="shared" si="51"/>
        <v xml:space="preserve">,"Condition":"UNDEFINED" </v>
      </c>
      <c r="AK96" s="16" t="str">
        <f xml:space="preserve"> IF($D96+$E96&gt;0,  CONCATENATE($AD96,$AE96,$AF96,$AG96,$AH96,$AI96,$AJ96) &amp; "} ]}","}")</f>
        <v>}</v>
      </c>
      <c r="AL96" s="16" t="str">
        <f t="shared" si="52"/>
        <v>,{"CollectableType":"HomeCollector.Models.StampBase, HomeCollector, Version=1.0.0.0, Culture=neutral, PublicKeyToken=null","DisplayName":"arched" ,"Description":"" ,"Country":"USA" ,"IsPostageStamp":true ,"ScottNumber":"J69" ,"AlternateId":"" ,"IssueYearStart":1930,"IssueYearEnd":1931,"FirstDayOfIssue":" " ,"Perforation":"p11" ,"IsWatermarked":false ,"CatalogImageCode":"" ,"Color":"carmine" ,"Denomination":"42737" }</v>
      </c>
    </row>
    <row r="97" spans="1:38" x14ac:dyDescent="0.25">
      <c r="A97" s="44" t="s">
        <v>164</v>
      </c>
      <c r="B97" s="29">
        <v>1</v>
      </c>
      <c r="C97" s="19" t="s">
        <v>45</v>
      </c>
      <c r="D97" s="31"/>
      <c r="E97" s="32"/>
      <c r="F97" s="41" t="s">
        <v>47</v>
      </c>
      <c r="G97" s="38"/>
      <c r="H97" s="19" t="s">
        <v>447</v>
      </c>
      <c r="I97" s="29" t="s">
        <v>543</v>
      </c>
      <c r="J97" s="29">
        <v>1930</v>
      </c>
      <c r="K97" s="33">
        <v>1931</v>
      </c>
      <c r="L97" s="34"/>
      <c r="M97" s="29"/>
      <c r="N97" s="28" t="str">
        <f t="shared" si="53"/>
        <v>,{"CollectableType":"HomeCollector.Models.StampBase, HomeCollector, Version=1.0.0.0, Culture=neutral, PublicKeyToken=null"</v>
      </c>
      <c r="O97" s="16" t="str">
        <f t="shared" si="32"/>
        <v xml:space="preserve">,"DisplayName":"arched" </v>
      </c>
      <c r="P97" s="16" t="str">
        <f t="shared" si="33"/>
        <v xml:space="preserve">,"Description":"" </v>
      </c>
      <c r="Q97" s="16" t="str">
        <f t="shared" si="34"/>
        <v xml:space="preserve">,"Country":"USA" </v>
      </c>
      <c r="R97" s="16" t="str">
        <f t="shared" si="35"/>
        <v xml:space="preserve">,"IsPostageStamp":true </v>
      </c>
      <c r="S97" s="16" t="str">
        <f t="shared" si="36"/>
        <v xml:space="preserve">,"ScottNumber":"J70" </v>
      </c>
      <c r="T97" s="16" t="str">
        <f t="shared" si="37"/>
        <v xml:space="preserve">,"AlternateId":"" </v>
      </c>
      <c r="U97" s="16" t="str">
        <f t="shared" si="38"/>
        <v>,"IssueYearStart":1930</v>
      </c>
      <c r="V97" s="16" t="str">
        <f t="shared" si="39"/>
        <v>,"IssueYearEnd":1931</v>
      </c>
      <c r="W97" s="16" t="str">
        <f t="shared" si="40"/>
        <v xml:space="preserve">,"FirstDayOfIssue":" " </v>
      </c>
      <c r="X97" s="16" t="str">
        <f t="shared" si="30"/>
        <v xml:space="preserve">,"Perforation":"p11" </v>
      </c>
      <c r="Y97" s="16" t="str">
        <f t="shared" si="41"/>
        <v xml:space="preserve">,"IsWatermarked":false </v>
      </c>
      <c r="Z97" s="16" t="str">
        <f t="shared" si="42"/>
        <v xml:space="preserve">,"CatalogImageCode":"" </v>
      </c>
      <c r="AA97" s="16" t="str">
        <f t="shared" si="43"/>
        <v xml:space="preserve">,"Color":"carmine" </v>
      </c>
      <c r="AB97" s="16" t="str">
        <f t="shared" si="44"/>
        <v xml:space="preserve">,"Denomination":"1" </v>
      </c>
      <c r="AD97" s="16" t="str">
        <f t="shared" si="45"/>
        <v/>
      </c>
      <c r="AE97" s="16" t="str">
        <f t="shared" si="46"/>
        <v>{"CollectableType":"HomeCollector.Models.StampBase, HomeCollector, Version=1.0.0.0, Culture=neutral, PublicKeyToken=null"</v>
      </c>
      <c r="AF97" s="16" t="str">
        <f t="shared" si="47"/>
        <v xml:space="preserve">,"ItemDetails":"" </v>
      </c>
      <c r="AG97" s="16" t="str">
        <f t="shared" si="48"/>
        <v xml:space="preserve">,"IsFavorite":false </v>
      </c>
      <c r="AH97" s="16" t="str">
        <f t="shared" si="49"/>
        <v xml:space="preserve">,"EstimatedValue":0 </v>
      </c>
      <c r="AI97" s="16" t="str">
        <f t="shared" si="50"/>
        <v xml:space="preserve">,"IsMintCondition":false </v>
      </c>
      <c r="AJ97" s="16" t="str">
        <f t="shared" si="51"/>
        <v xml:space="preserve">,"Condition":"UNDEFINED" </v>
      </c>
      <c r="AK97" s="16" t="str">
        <f xml:space="preserve"> IF($D97+$E97&gt;0,  CONCATENATE($AD97,$AE97,$AF97,$AG97,$AH97,$AI97,$AJ97) &amp; "} ]}","}")</f>
        <v>}</v>
      </c>
      <c r="AL97" s="16" t="str">
        <f t="shared" si="52"/>
        <v>,{"CollectableType":"HomeCollector.Models.StampBase, HomeCollector, Version=1.0.0.0, Culture=neutral, PublicKeyToken=null","DisplayName":"arched" ,"Description":"" ,"Country":"USA" ,"IsPostageStamp":true ,"ScottNumber":"J70" ,"AlternateId":"" ,"IssueYearStart":1930,"IssueYearEnd":1931,"FirstDayOfIssue":" " ,"Perforation":"p11" ,"IsWatermarked":false ,"CatalogImageCode":"" ,"Color":"carmine" ,"Denomination":"1" }</v>
      </c>
    </row>
    <row r="98" spans="1:38" x14ac:dyDescent="0.25">
      <c r="A98" s="44" t="s">
        <v>165</v>
      </c>
      <c r="B98" s="29">
        <v>2</v>
      </c>
      <c r="C98" s="19" t="s">
        <v>45</v>
      </c>
      <c r="D98" s="31"/>
      <c r="E98" s="32"/>
      <c r="F98" s="41" t="s">
        <v>47</v>
      </c>
      <c r="G98" s="38"/>
      <c r="H98" s="19" t="s">
        <v>447</v>
      </c>
      <c r="I98" s="29" t="s">
        <v>543</v>
      </c>
      <c r="J98" s="29">
        <v>1930</v>
      </c>
      <c r="K98" s="33">
        <v>1931</v>
      </c>
      <c r="L98" s="34"/>
      <c r="M98" s="29"/>
      <c r="N98" s="28" t="str">
        <f t="shared" si="53"/>
        <v>,{"CollectableType":"HomeCollector.Models.StampBase, HomeCollector, Version=1.0.0.0, Culture=neutral, PublicKeyToken=null"</v>
      </c>
      <c r="O98" s="16" t="str">
        <f t="shared" si="32"/>
        <v xml:space="preserve">,"DisplayName":"arched" </v>
      </c>
      <c r="P98" s="16" t="str">
        <f t="shared" si="33"/>
        <v xml:space="preserve">,"Description":"" </v>
      </c>
      <c r="Q98" s="16" t="str">
        <f t="shared" si="34"/>
        <v xml:space="preserve">,"Country":"USA" </v>
      </c>
      <c r="R98" s="16" t="str">
        <f t="shared" si="35"/>
        <v xml:space="preserve">,"IsPostageStamp":true </v>
      </c>
      <c r="S98" s="16" t="str">
        <f t="shared" si="36"/>
        <v xml:space="preserve">,"ScottNumber":"J71" </v>
      </c>
      <c r="T98" s="16" t="str">
        <f t="shared" si="37"/>
        <v xml:space="preserve">,"AlternateId":"" </v>
      </c>
      <c r="U98" s="16" t="str">
        <f t="shared" si="38"/>
        <v>,"IssueYearStart":1930</v>
      </c>
      <c r="V98" s="16" t="str">
        <f t="shared" si="39"/>
        <v>,"IssueYearEnd":1931</v>
      </c>
      <c r="W98" s="16" t="str">
        <f t="shared" si="40"/>
        <v xml:space="preserve">,"FirstDayOfIssue":" " </v>
      </c>
      <c r="X98" s="16" t="str">
        <f t="shared" si="30"/>
        <v xml:space="preserve">,"Perforation":"p11" </v>
      </c>
      <c r="Y98" s="16" t="str">
        <f t="shared" si="41"/>
        <v xml:space="preserve">,"IsWatermarked":false </v>
      </c>
      <c r="Z98" s="16" t="str">
        <f t="shared" si="42"/>
        <v xml:space="preserve">,"CatalogImageCode":"" </v>
      </c>
      <c r="AA98" s="16" t="str">
        <f t="shared" si="43"/>
        <v xml:space="preserve">,"Color":"carmine" </v>
      </c>
      <c r="AB98" s="16" t="str">
        <f t="shared" si="44"/>
        <v xml:space="preserve">,"Denomination":"2" </v>
      </c>
      <c r="AD98" s="16" t="str">
        <f t="shared" si="45"/>
        <v/>
      </c>
      <c r="AE98" s="16" t="str">
        <f t="shared" si="46"/>
        <v>{"CollectableType":"HomeCollector.Models.StampBase, HomeCollector, Version=1.0.0.0, Culture=neutral, PublicKeyToken=null"</v>
      </c>
      <c r="AF98" s="16" t="str">
        <f t="shared" si="47"/>
        <v xml:space="preserve">,"ItemDetails":"" </v>
      </c>
      <c r="AG98" s="16" t="str">
        <f t="shared" si="48"/>
        <v xml:space="preserve">,"IsFavorite":false </v>
      </c>
      <c r="AH98" s="16" t="str">
        <f t="shared" si="49"/>
        <v xml:space="preserve">,"EstimatedValue":0 </v>
      </c>
      <c r="AI98" s="16" t="str">
        <f t="shared" si="50"/>
        <v xml:space="preserve">,"IsMintCondition":false </v>
      </c>
      <c r="AJ98" s="16" t="str">
        <f t="shared" si="51"/>
        <v xml:space="preserve">,"Condition":"UNDEFINED" </v>
      </c>
      <c r="AK98" s="16" t="str">
        <f xml:space="preserve"> IF($D98+$E98&gt;0,  CONCATENATE($AD98,$AE98,$AF98,$AG98,$AH98,$AI98,$AJ98) &amp; "} ]}","}")</f>
        <v>}</v>
      </c>
      <c r="AL98" s="16" t="str">
        <f t="shared" si="52"/>
        <v>,{"CollectableType":"HomeCollector.Models.StampBase, HomeCollector, Version=1.0.0.0, Culture=neutral, PublicKeyToken=null","DisplayName":"arched" ,"Description":"" ,"Country":"USA" ,"IsPostageStamp":true ,"ScottNumber":"J71" ,"AlternateId":"" ,"IssueYearStart":1930,"IssueYearEnd":1931,"FirstDayOfIssue":" " ,"Perforation":"p11" ,"IsWatermarked":false ,"CatalogImageCode":"" ,"Color":"carmine" ,"Denomination":"2" }</v>
      </c>
    </row>
    <row r="99" spans="1:38" x14ac:dyDescent="0.25">
      <c r="A99" s="44" t="s">
        <v>166</v>
      </c>
      <c r="B99" s="29">
        <v>3</v>
      </c>
      <c r="C99" s="19" t="s">
        <v>45</v>
      </c>
      <c r="D99" s="31"/>
      <c r="E99" s="32"/>
      <c r="F99" s="41" t="s">
        <v>47</v>
      </c>
      <c r="G99" s="38"/>
      <c r="H99" s="19" t="s">
        <v>447</v>
      </c>
      <c r="I99" s="29" t="s">
        <v>543</v>
      </c>
      <c r="J99" s="29">
        <v>1930</v>
      </c>
      <c r="K99" s="33">
        <v>1931</v>
      </c>
      <c r="L99" s="34"/>
      <c r="M99" s="29"/>
      <c r="N99" s="28" t="str">
        <f t="shared" si="53"/>
        <v>,{"CollectableType":"HomeCollector.Models.StampBase, HomeCollector, Version=1.0.0.0, Culture=neutral, PublicKeyToken=null"</v>
      </c>
      <c r="O99" s="16" t="str">
        <f t="shared" si="32"/>
        <v xml:space="preserve">,"DisplayName":"arched" </v>
      </c>
      <c r="P99" s="16" t="str">
        <f t="shared" si="33"/>
        <v xml:space="preserve">,"Description":"" </v>
      </c>
      <c r="Q99" s="16" t="str">
        <f t="shared" si="34"/>
        <v xml:space="preserve">,"Country":"USA" </v>
      </c>
      <c r="R99" s="16" t="str">
        <f t="shared" si="35"/>
        <v xml:space="preserve">,"IsPostageStamp":true </v>
      </c>
      <c r="S99" s="16" t="str">
        <f t="shared" si="36"/>
        <v xml:space="preserve">,"ScottNumber":"J72" </v>
      </c>
      <c r="T99" s="16" t="str">
        <f t="shared" si="37"/>
        <v xml:space="preserve">,"AlternateId":"" </v>
      </c>
      <c r="U99" s="16" t="str">
        <f t="shared" si="38"/>
        <v>,"IssueYearStart":1930</v>
      </c>
      <c r="V99" s="16" t="str">
        <f t="shared" si="39"/>
        <v>,"IssueYearEnd":1931</v>
      </c>
      <c r="W99" s="16" t="str">
        <f t="shared" si="40"/>
        <v xml:space="preserve">,"FirstDayOfIssue":" " </v>
      </c>
      <c r="X99" s="16" t="str">
        <f t="shared" si="30"/>
        <v xml:space="preserve">,"Perforation":"p11" </v>
      </c>
      <c r="Y99" s="16" t="str">
        <f t="shared" si="41"/>
        <v xml:space="preserve">,"IsWatermarked":false </v>
      </c>
      <c r="Z99" s="16" t="str">
        <f t="shared" si="42"/>
        <v xml:space="preserve">,"CatalogImageCode":"" </v>
      </c>
      <c r="AA99" s="16" t="str">
        <f t="shared" si="43"/>
        <v xml:space="preserve">,"Color":"carmine" </v>
      </c>
      <c r="AB99" s="16" t="str">
        <f t="shared" si="44"/>
        <v xml:space="preserve">,"Denomination":"3" </v>
      </c>
      <c r="AD99" s="16" t="str">
        <f t="shared" si="45"/>
        <v/>
      </c>
      <c r="AE99" s="16" t="str">
        <f t="shared" si="46"/>
        <v>{"CollectableType":"HomeCollector.Models.StampBase, HomeCollector, Version=1.0.0.0, Culture=neutral, PublicKeyToken=null"</v>
      </c>
      <c r="AF99" s="16" t="str">
        <f t="shared" si="47"/>
        <v xml:space="preserve">,"ItemDetails":"" </v>
      </c>
      <c r="AG99" s="16" t="str">
        <f t="shared" si="48"/>
        <v xml:space="preserve">,"IsFavorite":false </v>
      </c>
      <c r="AH99" s="16" t="str">
        <f t="shared" si="49"/>
        <v xml:space="preserve">,"EstimatedValue":0 </v>
      </c>
      <c r="AI99" s="16" t="str">
        <f t="shared" si="50"/>
        <v xml:space="preserve">,"IsMintCondition":false </v>
      </c>
      <c r="AJ99" s="16" t="str">
        <f t="shared" si="51"/>
        <v xml:space="preserve">,"Condition":"UNDEFINED" </v>
      </c>
      <c r="AK99" s="16" t="str">
        <f xml:space="preserve"> IF($D99+$E99&gt;0,  CONCATENATE($AD99,$AE99,$AF99,$AG99,$AH99,$AI99,$AJ99) &amp; "} ]}","}")</f>
        <v>}</v>
      </c>
      <c r="AL99" s="16" t="str">
        <f t="shared" si="52"/>
        <v>,{"CollectableType":"HomeCollector.Models.StampBase, HomeCollector, Version=1.0.0.0, Culture=neutral, PublicKeyToken=null","DisplayName":"arched" ,"Description":"" ,"Country":"USA" ,"IsPostageStamp":true ,"ScottNumber":"J72" ,"AlternateId":"" ,"IssueYearStart":1930,"IssueYearEnd":1931,"FirstDayOfIssue":" " ,"Perforation":"p11" ,"IsWatermarked":false ,"CatalogImageCode":"" ,"Color":"carmine" ,"Denomination":"3" }</v>
      </c>
    </row>
    <row r="100" spans="1:38" x14ac:dyDescent="0.25">
      <c r="A100" s="44" t="s">
        <v>167</v>
      </c>
      <c r="B100" s="29">
        <v>5</v>
      </c>
      <c r="C100" s="19" t="s">
        <v>45</v>
      </c>
      <c r="D100" s="31"/>
      <c r="E100" s="32"/>
      <c r="F100" s="41" t="s">
        <v>47</v>
      </c>
      <c r="G100" s="38"/>
      <c r="H100" s="19" t="s">
        <v>447</v>
      </c>
      <c r="I100" s="29" t="s">
        <v>543</v>
      </c>
      <c r="J100" s="29">
        <v>1930</v>
      </c>
      <c r="K100" s="33">
        <v>1931</v>
      </c>
      <c r="L100" s="34"/>
      <c r="M100" s="29"/>
      <c r="N100" s="28" t="str">
        <f t="shared" si="53"/>
        <v>,{"CollectableType":"HomeCollector.Models.StampBase, HomeCollector, Version=1.0.0.0, Culture=neutral, PublicKeyToken=null"</v>
      </c>
      <c r="O100" s="16" t="str">
        <f t="shared" si="32"/>
        <v xml:space="preserve">,"DisplayName":"arched" </v>
      </c>
      <c r="P100" s="16" t="str">
        <f t="shared" si="33"/>
        <v xml:space="preserve">,"Description":"" </v>
      </c>
      <c r="Q100" s="16" t="str">
        <f t="shared" si="34"/>
        <v xml:space="preserve">,"Country":"USA" </v>
      </c>
      <c r="R100" s="16" t="str">
        <f t="shared" si="35"/>
        <v xml:space="preserve">,"IsPostageStamp":true </v>
      </c>
      <c r="S100" s="16" t="str">
        <f t="shared" si="36"/>
        <v xml:space="preserve">,"ScottNumber":"J73" </v>
      </c>
      <c r="T100" s="16" t="str">
        <f t="shared" si="37"/>
        <v xml:space="preserve">,"AlternateId":"" </v>
      </c>
      <c r="U100" s="16" t="str">
        <f t="shared" si="38"/>
        <v>,"IssueYearStart":1930</v>
      </c>
      <c r="V100" s="16" t="str">
        <f t="shared" si="39"/>
        <v>,"IssueYearEnd":1931</v>
      </c>
      <c r="W100" s="16" t="str">
        <f t="shared" si="40"/>
        <v xml:space="preserve">,"FirstDayOfIssue":" " </v>
      </c>
      <c r="X100" s="16" t="str">
        <f t="shared" si="30"/>
        <v xml:space="preserve">,"Perforation":"p11" </v>
      </c>
      <c r="Y100" s="16" t="str">
        <f t="shared" si="41"/>
        <v xml:space="preserve">,"IsWatermarked":false </v>
      </c>
      <c r="Z100" s="16" t="str">
        <f t="shared" si="42"/>
        <v xml:space="preserve">,"CatalogImageCode":"" </v>
      </c>
      <c r="AA100" s="16" t="str">
        <f t="shared" si="43"/>
        <v xml:space="preserve">,"Color":"carmine" </v>
      </c>
      <c r="AB100" s="16" t="str">
        <f t="shared" si="44"/>
        <v xml:space="preserve">,"Denomination":"5" </v>
      </c>
      <c r="AD100" s="16" t="str">
        <f t="shared" si="45"/>
        <v/>
      </c>
      <c r="AE100" s="16" t="str">
        <f t="shared" si="46"/>
        <v>{"CollectableType":"HomeCollector.Models.StampBase, HomeCollector, Version=1.0.0.0, Culture=neutral, PublicKeyToken=null"</v>
      </c>
      <c r="AF100" s="16" t="str">
        <f t="shared" si="47"/>
        <v xml:space="preserve">,"ItemDetails":"" </v>
      </c>
      <c r="AG100" s="16" t="str">
        <f t="shared" si="48"/>
        <v xml:space="preserve">,"IsFavorite":false </v>
      </c>
      <c r="AH100" s="16" t="str">
        <f t="shared" si="49"/>
        <v xml:space="preserve">,"EstimatedValue":0 </v>
      </c>
      <c r="AI100" s="16" t="str">
        <f t="shared" si="50"/>
        <v xml:space="preserve">,"IsMintCondition":false </v>
      </c>
      <c r="AJ100" s="16" t="str">
        <f t="shared" si="51"/>
        <v xml:space="preserve">,"Condition":"UNDEFINED" </v>
      </c>
      <c r="AK100" s="16" t="str">
        <f xml:space="preserve"> IF($D100+$E100&gt;0,  CONCATENATE($AD100,$AE100,$AF100,$AG100,$AH100,$AI100,$AJ100) &amp; "} ]}","}")</f>
        <v>}</v>
      </c>
      <c r="AL100" s="16" t="str">
        <f t="shared" si="52"/>
        <v>,{"CollectableType":"HomeCollector.Models.StampBase, HomeCollector, Version=1.0.0.0, Culture=neutral, PublicKeyToken=null","DisplayName":"arched" ,"Description":"" ,"Country":"USA" ,"IsPostageStamp":true ,"ScottNumber":"J73" ,"AlternateId":"" ,"IssueYearStart":1930,"IssueYearEnd":1931,"FirstDayOfIssue":" " ,"Perforation":"p11" ,"IsWatermarked":false ,"CatalogImageCode":"" ,"Color":"carmine" ,"Denomination":"5" }</v>
      </c>
    </row>
    <row r="101" spans="1:38" x14ac:dyDescent="0.25">
      <c r="A101" s="44" t="s">
        <v>168</v>
      </c>
      <c r="B101" s="29">
        <v>10</v>
      </c>
      <c r="C101" s="19" t="s">
        <v>45</v>
      </c>
      <c r="D101" s="31"/>
      <c r="E101" s="32">
        <v>2</v>
      </c>
      <c r="F101" s="41" t="s">
        <v>47</v>
      </c>
      <c r="G101" s="38"/>
      <c r="H101" s="19" t="s">
        <v>447</v>
      </c>
      <c r="I101" s="29" t="s">
        <v>543</v>
      </c>
      <c r="J101" s="29">
        <v>1930</v>
      </c>
      <c r="K101" s="33">
        <v>1931</v>
      </c>
      <c r="L101" s="34"/>
      <c r="M101" s="29"/>
      <c r="N101" s="28" t="str">
        <f t="shared" si="53"/>
        <v>,{"CollectableType":"HomeCollector.Models.StampBase, HomeCollector, Version=1.0.0.0, Culture=neutral, PublicKeyToken=null"</v>
      </c>
      <c r="O101" s="16" t="str">
        <f t="shared" si="32"/>
        <v xml:space="preserve">,"DisplayName":"arched" </v>
      </c>
      <c r="P101" s="16" t="str">
        <f t="shared" si="33"/>
        <v xml:space="preserve">,"Description":"" </v>
      </c>
      <c r="Q101" s="16" t="str">
        <f t="shared" si="34"/>
        <v xml:space="preserve">,"Country":"USA" </v>
      </c>
      <c r="R101" s="16" t="str">
        <f t="shared" si="35"/>
        <v xml:space="preserve">,"IsPostageStamp":true </v>
      </c>
      <c r="S101" s="16" t="str">
        <f t="shared" si="36"/>
        <v xml:space="preserve">,"ScottNumber":"J74" </v>
      </c>
      <c r="T101" s="16" t="str">
        <f t="shared" si="37"/>
        <v xml:space="preserve">,"AlternateId":"" </v>
      </c>
      <c r="U101" s="16" t="str">
        <f t="shared" si="38"/>
        <v>,"IssueYearStart":1930</v>
      </c>
      <c r="V101" s="16" t="str">
        <f t="shared" si="39"/>
        <v>,"IssueYearEnd":1931</v>
      </c>
      <c r="W101" s="16" t="str">
        <f t="shared" si="40"/>
        <v xml:space="preserve">,"FirstDayOfIssue":" " </v>
      </c>
      <c r="X101" s="16" t="str">
        <f t="shared" si="30"/>
        <v xml:space="preserve">,"Perforation":"p11" </v>
      </c>
      <c r="Y101" s="16" t="str">
        <f t="shared" si="41"/>
        <v xml:space="preserve">,"IsWatermarked":false </v>
      </c>
      <c r="Z101" s="16" t="str">
        <f t="shared" si="42"/>
        <v xml:space="preserve">,"CatalogImageCode":"" </v>
      </c>
      <c r="AA101" s="16" t="str">
        <f t="shared" si="43"/>
        <v xml:space="preserve">,"Color":"carmine" </v>
      </c>
      <c r="AB101" s="16" t="str">
        <f t="shared" si="44"/>
        <v xml:space="preserve">,"Denomination":"10" </v>
      </c>
      <c r="AD101" s="16" t="str">
        <f t="shared" si="45"/>
        <v>,"ItemInstances":[</v>
      </c>
      <c r="AE101" s="16" t="str">
        <f t="shared" si="46"/>
        <v>{"CollectableType":"HomeCollector.Models.StampBase, HomeCollector, Version=1.0.0.0, Culture=neutral, PublicKeyToken=null"</v>
      </c>
      <c r="AF101" s="16" t="str">
        <f t="shared" si="47"/>
        <v xml:space="preserve">,"ItemDetails":"" </v>
      </c>
      <c r="AG101" s="16" t="str">
        <f t="shared" si="48"/>
        <v xml:space="preserve">,"IsFavorite":false </v>
      </c>
      <c r="AH101" s="16" t="str">
        <f t="shared" si="49"/>
        <v xml:space="preserve">,"EstimatedValue":0 </v>
      </c>
      <c r="AI101" s="16" t="str">
        <f t="shared" si="50"/>
        <v xml:space="preserve">,"IsMintCondition":false </v>
      </c>
      <c r="AJ101" s="16" t="str">
        <f t="shared" si="51"/>
        <v xml:space="preserve">,"Condition":"UNDEFINED" </v>
      </c>
      <c r="AK101" s="16" t="str">
        <f xml:space="preserve"> IF($D101+$E101&gt;0,  CONCATENATE($AD101,$AE101,$AF101,$AG101,$AH101,$AI101,$AJ101)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1" s="16" t="str">
        <f t="shared" si="52"/>
        <v>,{"CollectableType":"HomeCollector.Models.StampBase, HomeCollector, Version=1.0.0.0, Culture=neutral, PublicKeyToken=null","DisplayName":"arched" ,"Description":"" ,"Country":"USA" ,"IsPostageStamp":true ,"ScottNumber":"J74" ,"AlternateId":"" ,"IssueYearStart":1930,"IssueYearEnd":1931,"FirstDayOfIssue":" " ,"Perforation":"p11" ,"IsWatermarked":false ,"CatalogImageCode":"" ,"Color":"carmine"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2" spans="1:38" x14ac:dyDescent="0.25">
      <c r="A102" s="44" t="s">
        <v>169</v>
      </c>
      <c r="B102" s="29">
        <v>30</v>
      </c>
      <c r="C102" s="19" t="s">
        <v>45</v>
      </c>
      <c r="D102" s="31"/>
      <c r="E102" s="32"/>
      <c r="F102" s="41" t="s">
        <v>47</v>
      </c>
      <c r="G102" s="38"/>
      <c r="H102" s="19" t="s">
        <v>447</v>
      </c>
      <c r="I102" s="29" t="s">
        <v>543</v>
      </c>
      <c r="J102" s="29">
        <v>1930</v>
      </c>
      <c r="K102" s="33">
        <v>1931</v>
      </c>
      <c r="L102" s="34"/>
      <c r="M102" s="29"/>
      <c r="N102" s="28" t="str">
        <f t="shared" si="53"/>
        <v>,{"CollectableType":"HomeCollector.Models.StampBase, HomeCollector, Version=1.0.0.0, Culture=neutral, PublicKeyToken=null"</v>
      </c>
      <c r="O102" s="16" t="str">
        <f t="shared" si="32"/>
        <v xml:space="preserve">,"DisplayName":"arched" </v>
      </c>
      <c r="P102" s="16" t="str">
        <f t="shared" si="33"/>
        <v xml:space="preserve">,"Description":"" </v>
      </c>
      <c r="Q102" s="16" t="str">
        <f t="shared" si="34"/>
        <v xml:space="preserve">,"Country":"USA" </v>
      </c>
      <c r="R102" s="16" t="str">
        <f t="shared" si="35"/>
        <v xml:space="preserve">,"IsPostageStamp":true </v>
      </c>
      <c r="S102" s="16" t="str">
        <f t="shared" si="36"/>
        <v xml:space="preserve">,"ScottNumber":"J75" </v>
      </c>
      <c r="T102" s="16" t="str">
        <f t="shared" si="37"/>
        <v xml:space="preserve">,"AlternateId":"" </v>
      </c>
      <c r="U102" s="16" t="str">
        <f t="shared" si="38"/>
        <v>,"IssueYearStart":1930</v>
      </c>
      <c r="V102" s="16" t="str">
        <f t="shared" si="39"/>
        <v>,"IssueYearEnd":1931</v>
      </c>
      <c r="W102" s="16" t="str">
        <f t="shared" si="40"/>
        <v xml:space="preserve">,"FirstDayOfIssue":" " </v>
      </c>
      <c r="X102" s="16" t="str">
        <f t="shared" si="30"/>
        <v xml:space="preserve">,"Perforation":"p11" </v>
      </c>
      <c r="Y102" s="16" t="str">
        <f t="shared" si="41"/>
        <v xml:space="preserve">,"IsWatermarked":false </v>
      </c>
      <c r="Z102" s="16" t="str">
        <f t="shared" si="42"/>
        <v xml:space="preserve">,"CatalogImageCode":"" </v>
      </c>
      <c r="AA102" s="16" t="str">
        <f t="shared" si="43"/>
        <v xml:space="preserve">,"Color":"carmine" </v>
      </c>
      <c r="AB102" s="16" t="str">
        <f t="shared" si="44"/>
        <v xml:space="preserve">,"Denomination":"30" </v>
      </c>
      <c r="AD102" s="16" t="str">
        <f t="shared" si="45"/>
        <v/>
      </c>
      <c r="AE102" s="16" t="str">
        <f t="shared" si="46"/>
        <v>{"CollectableType":"HomeCollector.Models.StampBase, HomeCollector, Version=1.0.0.0, Culture=neutral, PublicKeyToken=null"</v>
      </c>
      <c r="AF102" s="16" t="str">
        <f t="shared" si="47"/>
        <v xml:space="preserve">,"ItemDetails":"" </v>
      </c>
      <c r="AG102" s="16" t="str">
        <f t="shared" si="48"/>
        <v xml:space="preserve">,"IsFavorite":false </v>
      </c>
      <c r="AH102" s="16" t="str">
        <f t="shared" si="49"/>
        <v xml:space="preserve">,"EstimatedValue":0 </v>
      </c>
      <c r="AI102" s="16" t="str">
        <f t="shared" si="50"/>
        <v xml:space="preserve">,"IsMintCondition":false </v>
      </c>
      <c r="AJ102" s="16" t="str">
        <f t="shared" si="51"/>
        <v xml:space="preserve">,"Condition":"UNDEFINED" </v>
      </c>
      <c r="AK102" s="16" t="str">
        <f xml:space="preserve"> IF($D102+$E102&gt;0,  CONCATENATE($AD102,$AE102,$AF102,$AG102,$AH102,$AI102,$AJ102) &amp; "} ]}","}")</f>
        <v>}</v>
      </c>
      <c r="AL102" s="16" t="str">
        <f t="shared" si="52"/>
        <v>,{"CollectableType":"HomeCollector.Models.StampBase, HomeCollector, Version=1.0.0.0, Culture=neutral, PublicKeyToken=null","DisplayName":"arched" ,"Description":"" ,"Country":"USA" ,"IsPostageStamp":true ,"ScottNumber":"J75" ,"AlternateId":"" ,"IssueYearStart":1930,"IssueYearEnd":1931,"FirstDayOfIssue":" " ,"Perforation":"p11" ,"IsWatermarked":false ,"CatalogImageCode":"" ,"Color":"carmine" ,"Denomination":"30" }</v>
      </c>
    </row>
    <row r="103" spans="1:38" x14ac:dyDescent="0.25">
      <c r="A103" s="44" t="s">
        <v>170</v>
      </c>
      <c r="B103" s="29">
        <v>50</v>
      </c>
      <c r="C103" s="19" t="s">
        <v>45</v>
      </c>
      <c r="D103" s="31"/>
      <c r="E103" s="32"/>
      <c r="F103" s="41" t="s">
        <v>47</v>
      </c>
      <c r="G103" s="38"/>
      <c r="H103" s="19" t="s">
        <v>447</v>
      </c>
      <c r="I103" s="29" t="s">
        <v>543</v>
      </c>
      <c r="J103" s="29">
        <v>1930</v>
      </c>
      <c r="K103" s="33">
        <v>1931</v>
      </c>
      <c r="L103" s="34"/>
      <c r="M103" s="29"/>
      <c r="N103" s="28" t="str">
        <f t="shared" si="53"/>
        <v>,{"CollectableType":"HomeCollector.Models.StampBase, HomeCollector, Version=1.0.0.0, Culture=neutral, PublicKeyToken=null"</v>
      </c>
      <c r="O103" s="16" t="str">
        <f t="shared" si="32"/>
        <v xml:space="preserve">,"DisplayName":"arched" </v>
      </c>
      <c r="P103" s="16" t="str">
        <f t="shared" si="33"/>
        <v xml:space="preserve">,"Description":"" </v>
      </c>
      <c r="Q103" s="16" t="str">
        <f t="shared" si="34"/>
        <v xml:space="preserve">,"Country":"USA" </v>
      </c>
      <c r="R103" s="16" t="str">
        <f t="shared" si="35"/>
        <v xml:space="preserve">,"IsPostageStamp":true </v>
      </c>
      <c r="S103" s="16" t="str">
        <f t="shared" si="36"/>
        <v xml:space="preserve">,"ScottNumber":"J76" </v>
      </c>
      <c r="T103" s="16" t="str">
        <f t="shared" si="37"/>
        <v xml:space="preserve">,"AlternateId":"" </v>
      </c>
      <c r="U103" s="16" t="str">
        <f t="shared" si="38"/>
        <v>,"IssueYearStart":1930</v>
      </c>
      <c r="V103" s="16" t="str">
        <f t="shared" si="39"/>
        <v>,"IssueYearEnd":1931</v>
      </c>
      <c r="W103" s="16" t="str">
        <f t="shared" si="40"/>
        <v xml:space="preserve">,"FirstDayOfIssue":" " </v>
      </c>
      <c r="X103" s="16" t="str">
        <f t="shared" si="30"/>
        <v xml:space="preserve">,"Perforation":"p11" </v>
      </c>
      <c r="Y103" s="16" t="str">
        <f t="shared" si="41"/>
        <v xml:space="preserve">,"IsWatermarked":false </v>
      </c>
      <c r="Z103" s="16" t="str">
        <f t="shared" si="42"/>
        <v xml:space="preserve">,"CatalogImageCode":"" </v>
      </c>
      <c r="AA103" s="16" t="str">
        <f t="shared" si="43"/>
        <v xml:space="preserve">,"Color":"carmine" </v>
      </c>
      <c r="AB103" s="16" t="str">
        <f t="shared" si="44"/>
        <v xml:space="preserve">,"Denomination":"50" </v>
      </c>
      <c r="AD103" s="16" t="str">
        <f t="shared" si="45"/>
        <v/>
      </c>
      <c r="AE103" s="16" t="str">
        <f t="shared" si="46"/>
        <v>{"CollectableType":"HomeCollector.Models.StampBase, HomeCollector, Version=1.0.0.0, Culture=neutral, PublicKeyToken=null"</v>
      </c>
      <c r="AF103" s="16" t="str">
        <f t="shared" si="47"/>
        <v xml:space="preserve">,"ItemDetails":"" </v>
      </c>
      <c r="AG103" s="16" t="str">
        <f t="shared" si="48"/>
        <v xml:space="preserve">,"IsFavorite":false </v>
      </c>
      <c r="AH103" s="16" t="str">
        <f t="shared" si="49"/>
        <v xml:space="preserve">,"EstimatedValue":0 </v>
      </c>
      <c r="AI103" s="16" t="str">
        <f t="shared" si="50"/>
        <v xml:space="preserve">,"IsMintCondition":false </v>
      </c>
      <c r="AJ103" s="16" t="str">
        <f t="shared" si="51"/>
        <v xml:space="preserve">,"Condition":"UNDEFINED" </v>
      </c>
      <c r="AK103" s="16" t="str">
        <f xml:space="preserve"> IF($D103+$E103&gt;0,  CONCATENATE($AD103,$AE103,$AF103,$AG103,$AH103,$AI103,$AJ103) &amp; "} ]}","}")</f>
        <v>}</v>
      </c>
      <c r="AL103" s="16" t="str">
        <f t="shared" si="52"/>
        <v>,{"CollectableType":"HomeCollector.Models.StampBase, HomeCollector, Version=1.0.0.0, Culture=neutral, PublicKeyToken=null","DisplayName":"arched" ,"Description":"" ,"Country":"USA" ,"IsPostageStamp":true ,"ScottNumber":"J76" ,"AlternateId":"" ,"IssueYearStart":1930,"IssueYearEnd":1931,"FirstDayOfIssue":" " ,"Perforation":"p11" ,"IsWatermarked":false ,"CatalogImageCode":"" ,"Color":"carmine" ,"Denomination":"50" }</v>
      </c>
    </row>
    <row r="104" spans="1:38" x14ac:dyDescent="0.25">
      <c r="A104" s="44" t="s">
        <v>171</v>
      </c>
      <c r="B104" s="47">
        <v>1</v>
      </c>
      <c r="C104" s="19" t="s">
        <v>45</v>
      </c>
      <c r="D104" s="31"/>
      <c r="E104" s="32"/>
      <c r="F104" s="41" t="s">
        <v>47</v>
      </c>
      <c r="G104" s="38"/>
      <c r="H104" s="19" t="s">
        <v>447</v>
      </c>
      <c r="I104" s="29" t="s">
        <v>543</v>
      </c>
      <c r="J104" s="29">
        <v>1930</v>
      </c>
      <c r="K104" s="33">
        <v>1931</v>
      </c>
      <c r="L104" s="34"/>
      <c r="M104" s="29"/>
      <c r="N104" s="28" t="str">
        <f t="shared" si="53"/>
        <v>,{"CollectableType":"HomeCollector.Models.StampBase, HomeCollector, Version=1.0.0.0, Culture=neutral, PublicKeyToken=null"</v>
      </c>
      <c r="O104" s="16" t="str">
        <f t="shared" si="32"/>
        <v xml:space="preserve">,"DisplayName":"arched" </v>
      </c>
      <c r="P104" s="16" t="str">
        <f t="shared" si="33"/>
        <v xml:space="preserve">,"Description":"" </v>
      </c>
      <c r="Q104" s="16" t="str">
        <f t="shared" si="34"/>
        <v xml:space="preserve">,"Country":"USA" </v>
      </c>
      <c r="R104" s="16" t="str">
        <f t="shared" si="35"/>
        <v xml:space="preserve">,"IsPostageStamp":true </v>
      </c>
      <c r="S104" s="16" t="str">
        <f t="shared" si="36"/>
        <v xml:space="preserve">,"ScottNumber":"J77" </v>
      </c>
      <c r="T104" s="16" t="str">
        <f t="shared" si="37"/>
        <v xml:space="preserve">,"AlternateId":"" </v>
      </c>
      <c r="U104" s="16" t="str">
        <f t="shared" si="38"/>
        <v>,"IssueYearStart":1930</v>
      </c>
      <c r="V104" s="16" t="str">
        <f t="shared" si="39"/>
        <v>,"IssueYearEnd":1931</v>
      </c>
      <c r="W104" s="16" t="str">
        <f t="shared" si="40"/>
        <v xml:space="preserve">,"FirstDayOfIssue":" " </v>
      </c>
      <c r="X104" s="16" t="str">
        <f t="shared" si="30"/>
        <v xml:space="preserve">,"Perforation":"p11" </v>
      </c>
      <c r="Y104" s="16" t="str">
        <f t="shared" si="41"/>
        <v xml:space="preserve">,"IsWatermarked":false </v>
      </c>
      <c r="Z104" s="16" t="str">
        <f t="shared" si="42"/>
        <v xml:space="preserve">,"CatalogImageCode":"" </v>
      </c>
      <c r="AA104" s="16" t="str">
        <f t="shared" si="43"/>
        <v xml:space="preserve">,"Color":"carmine" </v>
      </c>
      <c r="AB104" s="16" t="str">
        <f t="shared" si="44"/>
        <v xml:space="preserve">,"Denomination":"1" </v>
      </c>
      <c r="AD104" s="16" t="str">
        <f t="shared" si="45"/>
        <v/>
      </c>
      <c r="AE104" s="16" t="str">
        <f t="shared" si="46"/>
        <v>{"CollectableType":"HomeCollector.Models.StampBase, HomeCollector, Version=1.0.0.0, Culture=neutral, PublicKeyToken=null"</v>
      </c>
      <c r="AF104" s="16" t="str">
        <f t="shared" si="47"/>
        <v xml:space="preserve">,"ItemDetails":"" </v>
      </c>
      <c r="AG104" s="16" t="str">
        <f t="shared" si="48"/>
        <v xml:space="preserve">,"IsFavorite":false </v>
      </c>
      <c r="AH104" s="16" t="str">
        <f t="shared" si="49"/>
        <v xml:space="preserve">,"EstimatedValue":0 </v>
      </c>
      <c r="AI104" s="16" t="str">
        <f t="shared" si="50"/>
        <v xml:space="preserve">,"IsMintCondition":false </v>
      </c>
      <c r="AJ104" s="16" t="str">
        <f t="shared" si="51"/>
        <v xml:space="preserve">,"Condition":"UNDEFINED" </v>
      </c>
      <c r="AK104" s="16" t="str">
        <f xml:space="preserve"> IF($D104+$E104&gt;0,  CONCATENATE($AD104,$AE104,$AF104,$AG104,$AH104,$AI104,$AJ104) &amp; "} ]}","}")</f>
        <v>}</v>
      </c>
      <c r="AL104" s="16" t="str">
        <f t="shared" si="52"/>
        <v>,{"CollectableType":"HomeCollector.Models.StampBase, HomeCollector, Version=1.0.0.0, Culture=neutral, PublicKeyToken=null","DisplayName":"arched" ,"Description":"" ,"Country":"USA" ,"IsPostageStamp":true ,"ScottNumber":"J77" ,"AlternateId":"" ,"IssueYearStart":1930,"IssueYearEnd":1931,"FirstDayOfIssue":" " ,"Perforation":"p11" ,"IsWatermarked":false ,"CatalogImageCode":"" ,"Color":"carmine" ,"Denomination":"1" }</v>
      </c>
    </row>
    <row r="105" spans="1:38" x14ac:dyDescent="0.25">
      <c r="A105" s="44" t="s">
        <v>172</v>
      </c>
      <c r="B105" s="47">
        <v>5</v>
      </c>
      <c r="C105" s="19" t="s">
        <v>45</v>
      </c>
      <c r="D105" s="31"/>
      <c r="E105" s="32"/>
      <c r="F105" s="41" t="s">
        <v>47</v>
      </c>
      <c r="G105" s="38"/>
      <c r="H105" s="19" t="s">
        <v>447</v>
      </c>
      <c r="I105" s="29" t="s">
        <v>543</v>
      </c>
      <c r="J105" s="29">
        <v>1930</v>
      </c>
      <c r="K105" s="33">
        <v>1931</v>
      </c>
      <c r="L105" s="34"/>
      <c r="M105" s="29"/>
      <c r="N105" s="28" t="str">
        <f t="shared" si="53"/>
        <v>,{"CollectableType":"HomeCollector.Models.StampBase, HomeCollector, Version=1.0.0.0, Culture=neutral, PublicKeyToken=null"</v>
      </c>
      <c r="O105" s="16" t="str">
        <f t="shared" si="32"/>
        <v xml:space="preserve">,"DisplayName":"arched" </v>
      </c>
      <c r="P105" s="16" t="str">
        <f t="shared" si="33"/>
        <v xml:space="preserve">,"Description":"" </v>
      </c>
      <c r="Q105" s="16" t="str">
        <f t="shared" si="34"/>
        <v xml:space="preserve">,"Country":"USA" </v>
      </c>
      <c r="R105" s="16" t="str">
        <f t="shared" si="35"/>
        <v xml:space="preserve">,"IsPostageStamp":true </v>
      </c>
      <c r="S105" s="16" t="str">
        <f t="shared" si="36"/>
        <v xml:space="preserve">,"ScottNumber":"J78" </v>
      </c>
      <c r="T105" s="16" t="str">
        <f t="shared" si="37"/>
        <v xml:space="preserve">,"AlternateId":"" </v>
      </c>
      <c r="U105" s="16" t="str">
        <f t="shared" si="38"/>
        <v>,"IssueYearStart":1930</v>
      </c>
      <c r="V105" s="16" t="str">
        <f t="shared" si="39"/>
        <v>,"IssueYearEnd":1931</v>
      </c>
      <c r="W105" s="16" t="str">
        <f t="shared" si="40"/>
        <v xml:space="preserve">,"FirstDayOfIssue":" " </v>
      </c>
      <c r="X105" s="16" t="str">
        <f t="shared" si="30"/>
        <v xml:space="preserve">,"Perforation":"p11" </v>
      </c>
      <c r="Y105" s="16" t="str">
        <f t="shared" si="41"/>
        <v xml:space="preserve">,"IsWatermarked":false </v>
      </c>
      <c r="Z105" s="16" t="str">
        <f t="shared" si="42"/>
        <v xml:space="preserve">,"CatalogImageCode":"" </v>
      </c>
      <c r="AA105" s="16" t="str">
        <f t="shared" si="43"/>
        <v xml:space="preserve">,"Color":"carmine" </v>
      </c>
      <c r="AB105" s="16" t="str">
        <f t="shared" si="44"/>
        <v xml:space="preserve">,"Denomination":"5" </v>
      </c>
      <c r="AD105" s="16" t="str">
        <f t="shared" si="45"/>
        <v/>
      </c>
      <c r="AE105" s="16" t="str">
        <f t="shared" si="46"/>
        <v>{"CollectableType":"HomeCollector.Models.StampBase, HomeCollector, Version=1.0.0.0, Culture=neutral, PublicKeyToken=null"</v>
      </c>
      <c r="AF105" s="16" t="str">
        <f t="shared" si="47"/>
        <v xml:space="preserve">,"ItemDetails":"" </v>
      </c>
      <c r="AG105" s="16" t="str">
        <f t="shared" si="48"/>
        <v xml:space="preserve">,"IsFavorite":false </v>
      </c>
      <c r="AH105" s="16" t="str">
        <f t="shared" si="49"/>
        <v xml:space="preserve">,"EstimatedValue":0 </v>
      </c>
      <c r="AI105" s="16" t="str">
        <f t="shared" si="50"/>
        <v xml:space="preserve">,"IsMintCondition":false </v>
      </c>
      <c r="AJ105" s="16" t="str">
        <f t="shared" si="51"/>
        <v xml:space="preserve">,"Condition":"UNDEFINED" </v>
      </c>
      <c r="AK105" s="16" t="str">
        <f xml:space="preserve"> IF($D105+$E105&gt;0,  CONCATENATE($AD105,$AE105,$AF105,$AG105,$AH105,$AI105,$AJ105) &amp; "} ]}","}")</f>
        <v>}</v>
      </c>
      <c r="AL105" s="16" t="str">
        <f t="shared" si="52"/>
        <v>,{"CollectableType":"HomeCollector.Models.StampBase, HomeCollector, Version=1.0.0.0, Culture=neutral, PublicKeyToken=null","DisplayName":"arched" ,"Description":"" ,"Country":"USA" ,"IsPostageStamp":true ,"ScottNumber":"J78" ,"AlternateId":"" ,"IssueYearStart":1930,"IssueYearEnd":1931,"FirstDayOfIssue":" " ,"Perforation":"p11" ,"IsWatermarked":false ,"CatalogImageCode":"" ,"Color":"carmine" ,"Denomination":"5" }</v>
      </c>
    </row>
    <row r="106" spans="1:38" x14ac:dyDescent="0.25">
      <c r="A106" s="44" t="s">
        <v>173</v>
      </c>
      <c r="B106" s="45">
        <v>42737</v>
      </c>
      <c r="C106" s="19" t="s">
        <v>174</v>
      </c>
      <c r="D106" s="31">
        <v>1</v>
      </c>
      <c r="E106" s="32"/>
      <c r="F106" s="41" t="s">
        <v>49</v>
      </c>
      <c r="G106" s="38"/>
      <c r="H106" s="19" t="s">
        <v>447</v>
      </c>
      <c r="I106" s="29" t="s">
        <v>544</v>
      </c>
      <c r="J106" s="29">
        <v>1931</v>
      </c>
      <c r="K106" s="33">
        <v>1956</v>
      </c>
      <c r="L106" s="34"/>
      <c r="M106" s="29"/>
      <c r="N106" s="28" t="str">
        <f t="shared" si="53"/>
        <v>,{"CollectableType":"HomeCollector.Models.StampBase, HomeCollector, Version=1.0.0.0, Culture=neutral, PublicKeyToken=null"</v>
      </c>
      <c r="O106" s="16" t="str">
        <f t="shared" si="32"/>
        <v xml:space="preserve">,"DisplayName":"arched" </v>
      </c>
      <c r="P106" s="16" t="str">
        <f t="shared" si="33"/>
        <v xml:space="preserve">,"Description":"" </v>
      </c>
      <c r="Q106" s="16" t="str">
        <f t="shared" si="34"/>
        <v xml:space="preserve">,"Country":"USA" </v>
      </c>
      <c r="R106" s="16" t="str">
        <f t="shared" si="35"/>
        <v xml:space="preserve">,"IsPostageStamp":true </v>
      </c>
      <c r="S106" s="16" t="str">
        <f t="shared" si="36"/>
        <v xml:space="preserve">,"ScottNumber":"J79" </v>
      </c>
      <c r="T106" s="16" t="str">
        <f t="shared" si="37"/>
        <v xml:space="preserve">,"AlternateId":"" </v>
      </c>
      <c r="U106" s="16" t="str">
        <f t="shared" si="38"/>
        <v>,"IssueYearStart":1931</v>
      </c>
      <c r="V106" s="16" t="str">
        <f t="shared" si="39"/>
        <v>,"IssueYearEnd":1956</v>
      </c>
      <c r="W106" s="16" t="str">
        <f t="shared" si="40"/>
        <v xml:space="preserve">,"FirstDayOfIssue":" " </v>
      </c>
      <c r="X106" s="16" t="str">
        <f t="shared" si="30"/>
        <v xml:space="preserve">,"Perforation":"p11x10.5" </v>
      </c>
      <c r="Y106" s="16" t="str">
        <f t="shared" si="41"/>
        <v xml:space="preserve">,"IsWatermarked":false </v>
      </c>
      <c r="Z106" s="16" t="str">
        <f t="shared" si="42"/>
        <v xml:space="preserve">,"CatalogImageCode":"" </v>
      </c>
      <c r="AA106" s="16" t="str">
        <f t="shared" si="43"/>
        <v xml:space="preserve">,"Color":"dull carmine" </v>
      </c>
      <c r="AB106" s="16" t="str">
        <f t="shared" si="44"/>
        <v xml:space="preserve">,"Denomination":"42737" </v>
      </c>
      <c r="AD106" s="16" t="str">
        <f t="shared" si="45"/>
        <v>,"ItemInstances":[</v>
      </c>
      <c r="AE106" s="16" t="str">
        <f t="shared" si="46"/>
        <v>{"CollectableType":"HomeCollector.Models.StampBase, HomeCollector, Version=1.0.0.0, Culture=neutral, PublicKeyToken=null"</v>
      </c>
      <c r="AF106" s="16" t="str">
        <f t="shared" si="47"/>
        <v xml:space="preserve">,"ItemDetails":"" </v>
      </c>
      <c r="AG106" s="16" t="str">
        <f t="shared" si="48"/>
        <v xml:space="preserve">,"IsFavorite":false </v>
      </c>
      <c r="AH106" s="16" t="str">
        <f t="shared" si="49"/>
        <v xml:space="preserve">,"EstimatedValue":0 </v>
      </c>
      <c r="AI106" s="16" t="str">
        <f t="shared" si="50"/>
        <v xml:space="preserve">,"IsMintCondition":true </v>
      </c>
      <c r="AJ106" s="16" t="str">
        <f t="shared" si="51"/>
        <v xml:space="preserve">,"Condition":"UNDEFINED" </v>
      </c>
      <c r="AK106" s="16" t="str">
        <f xml:space="preserve"> IF($D106+$E106&gt;0,  CONCATENATE($AD106,$AE106,$AF106,$AG106,$AH106,$AI106,$AJ106)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06" s="16" t="str">
        <f t="shared" si="52"/>
        <v>,{"CollectableType":"HomeCollector.Models.StampBase, HomeCollector, Version=1.0.0.0, Culture=neutral, PublicKeyToken=null","DisplayName":"arched" ,"Description":"" ,"Country":"USA" ,"IsPostageStamp":true ,"ScottNumber":"J79" ,"AlternateId":"" ,"IssueYearStart":1931,"IssueYearEnd":1956,"FirstDayOfIssue":" " ,"Perforation":"p11x10.5" ,"IsWatermarked":false ,"CatalogImageCode":"" ,"Color":"dull carmine" ,"Denomination":"42737"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07" spans="1:38" x14ac:dyDescent="0.25">
      <c r="A107" s="44" t="s">
        <v>175</v>
      </c>
      <c r="B107" s="29">
        <v>1</v>
      </c>
      <c r="C107" s="19" t="s">
        <v>174</v>
      </c>
      <c r="D107" s="31"/>
      <c r="E107" s="32">
        <v>1</v>
      </c>
      <c r="F107" s="41" t="s">
        <v>49</v>
      </c>
      <c r="G107" s="38"/>
      <c r="H107" s="19" t="s">
        <v>447</v>
      </c>
      <c r="I107" s="29" t="s">
        <v>544</v>
      </c>
      <c r="J107" s="29">
        <v>1931</v>
      </c>
      <c r="K107" s="33">
        <v>1956</v>
      </c>
      <c r="L107" s="34"/>
      <c r="M107" s="29"/>
      <c r="N107" s="28" t="str">
        <f t="shared" si="53"/>
        <v>,{"CollectableType":"HomeCollector.Models.StampBase, HomeCollector, Version=1.0.0.0, Culture=neutral, PublicKeyToken=null"</v>
      </c>
      <c r="O107" s="16" t="str">
        <f t="shared" si="32"/>
        <v xml:space="preserve">,"DisplayName":"arched" </v>
      </c>
      <c r="P107" s="16" t="str">
        <f t="shared" si="33"/>
        <v xml:space="preserve">,"Description":"" </v>
      </c>
      <c r="Q107" s="16" t="str">
        <f t="shared" si="34"/>
        <v xml:space="preserve">,"Country":"USA" </v>
      </c>
      <c r="R107" s="16" t="str">
        <f t="shared" si="35"/>
        <v xml:space="preserve">,"IsPostageStamp":true </v>
      </c>
      <c r="S107" s="16" t="str">
        <f t="shared" si="36"/>
        <v xml:space="preserve">,"ScottNumber":"J80" </v>
      </c>
      <c r="T107" s="16" t="str">
        <f t="shared" si="37"/>
        <v xml:space="preserve">,"AlternateId":"" </v>
      </c>
      <c r="U107" s="16" t="str">
        <f t="shared" si="38"/>
        <v>,"IssueYearStart":1931</v>
      </c>
      <c r="V107" s="16" t="str">
        <f t="shared" si="39"/>
        <v>,"IssueYearEnd":1956</v>
      </c>
      <c r="W107" s="16" t="str">
        <f t="shared" si="40"/>
        <v xml:space="preserve">,"FirstDayOfIssue":" " </v>
      </c>
      <c r="X107" s="16" t="str">
        <f t="shared" si="30"/>
        <v xml:space="preserve">,"Perforation":"p11x10.5" </v>
      </c>
      <c r="Y107" s="16" t="str">
        <f t="shared" si="41"/>
        <v xml:space="preserve">,"IsWatermarked":false </v>
      </c>
      <c r="Z107" s="16" t="str">
        <f t="shared" si="42"/>
        <v xml:space="preserve">,"CatalogImageCode":"" </v>
      </c>
      <c r="AA107" s="16" t="str">
        <f t="shared" si="43"/>
        <v xml:space="preserve">,"Color":"dull carmine" </v>
      </c>
      <c r="AB107" s="16" t="str">
        <f t="shared" si="44"/>
        <v xml:space="preserve">,"Denomination":"1" </v>
      </c>
      <c r="AD107" s="16" t="str">
        <f t="shared" si="45"/>
        <v>,"ItemInstances":[</v>
      </c>
      <c r="AE107" s="16" t="str">
        <f t="shared" si="46"/>
        <v>{"CollectableType":"HomeCollector.Models.StampBase, HomeCollector, Version=1.0.0.0, Culture=neutral, PublicKeyToken=null"</v>
      </c>
      <c r="AF107" s="16" t="str">
        <f t="shared" si="47"/>
        <v xml:space="preserve">,"ItemDetails":"" </v>
      </c>
      <c r="AG107" s="16" t="str">
        <f t="shared" si="48"/>
        <v xml:space="preserve">,"IsFavorite":false </v>
      </c>
      <c r="AH107" s="16" t="str">
        <f t="shared" si="49"/>
        <v xml:space="preserve">,"EstimatedValue":0 </v>
      </c>
      <c r="AI107" s="16" t="str">
        <f t="shared" si="50"/>
        <v xml:space="preserve">,"IsMintCondition":false </v>
      </c>
      <c r="AJ107" s="16" t="str">
        <f t="shared" si="51"/>
        <v xml:space="preserve">,"Condition":"UNDEFINED" </v>
      </c>
      <c r="AK107" s="16" t="str">
        <f xml:space="preserve"> IF($D107+$E107&gt;0,  CONCATENATE($AD107,$AE107,$AF107,$AG107,$AH107,$AI107,$AJ107)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7" s="16" t="str">
        <f t="shared" si="52"/>
        <v>,{"CollectableType":"HomeCollector.Models.StampBase, HomeCollector, Version=1.0.0.0, Culture=neutral, PublicKeyToken=null","DisplayName":"arched" ,"Description":"" ,"Country":"USA" ,"IsPostageStamp":true ,"ScottNumber":"J80" ,"AlternateId":"" ,"IssueYearStart":1931,"IssueYearEnd":1956,"FirstDayOfIssue":" " ,"Perforation":"p11x10.5" ,"IsWatermarked":false ,"CatalogImageCode":"" ,"Color":"dull carmine" ,"Denomination":"1"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8" spans="1:38" x14ac:dyDescent="0.25">
      <c r="A108" s="44" t="s">
        <v>176</v>
      </c>
      <c r="B108" s="29">
        <v>2</v>
      </c>
      <c r="C108" s="19" t="s">
        <v>174</v>
      </c>
      <c r="D108" s="31"/>
      <c r="E108" s="32">
        <v>2</v>
      </c>
      <c r="F108" s="41" t="s">
        <v>49</v>
      </c>
      <c r="G108" s="38"/>
      <c r="H108" s="19" t="s">
        <v>447</v>
      </c>
      <c r="I108" s="29" t="s">
        <v>544</v>
      </c>
      <c r="J108" s="29">
        <v>1931</v>
      </c>
      <c r="K108" s="33">
        <v>1956</v>
      </c>
      <c r="L108" s="34"/>
      <c r="M108" s="29"/>
      <c r="N108" s="28" t="str">
        <f t="shared" si="53"/>
        <v>,{"CollectableType":"HomeCollector.Models.StampBase, HomeCollector, Version=1.0.0.0, Culture=neutral, PublicKeyToken=null"</v>
      </c>
      <c r="O108" s="16" t="str">
        <f t="shared" si="32"/>
        <v xml:space="preserve">,"DisplayName":"arched" </v>
      </c>
      <c r="P108" s="16" t="str">
        <f t="shared" si="33"/>
        <v xml:space="preserve">,"Description":"" </v>
      </c>
      <c r="Q108" s="16" t="str">
        <f t="shared" si="34"/>
        <v xml:space="preserve">,"Country":"USA" </v>
      </c>
      <c r="R108" s="16" t="str">
        <f t="shared" si="35"/>
        <v xml:space="preserve">,"IsPostageStamp":true </v>
      </c>
      <c r="S108" s="16" t="str">
        <f t="shared" si="36"/>
        <v xml:space="preserve">,"ScottNumber":"J81" </v>
      </c>
      <c r="T108" s="16" t="str">
        <f t="shared" si="37"/>
        <v xml:space="preserve">,"AlternateId":"" </v>
      </c>
      <c r="U108" s="16" t="str">
        <f t="shared" si="38"/>
        <v>,"IssueYearStart":1931</v>
      </c>
      <c r="V108" s="16" t="str">
        <f t="shared" si="39"/>
        <v>,"IssueYearEnd":1956</v>
      </c>
      <c r="W108" s="16" t="str">
        <f t="shared" si="40"/>
        <v xml:space="preserve">,"FirstDayOfIssue":" " </v>
      </c>
      <c r="X108" s="16" t="str">
        <f t="shared" si="30"/>
        <v xml:space="preserve">,"Perforation":"p11x10.5" </v>
      </c>
      <c r="Y108" s="16" t="str">
        <f t="shared" si="41"/>
        <v xml:space="preserve">,"IsWatermarked":false </v>
      </c>
      <c r="Z108" s="16" t="str">
        <f t="shared" si="42"/>
        <v xml:space="preserve">,"CatalogImageCode":"" </v>
      </c>
      <c r="AA108" s="16" t="str">
        <f t="shared" si="43"/>
        <v xml:space="preserve">,"Color":"dull carmine" </v>
      </c>
      <c r="AB108" s="16" t="str">
        <f t="shared" si="44"/>
        <v xml:space="preserve">,"Denomination":"2" </v>
      </c>
      <c r="AD108" s="16" t="str">
        <f t="shared" si="45"/>
        <v>,"ItemInstances":[</v>
      </c>
      <c r="AE108" s="16" t="str">
        <f t="shared" si="46"/>
        <v>{"CollectableType":"HomeCollector.Models.StampBase, HomeCollector, Version=1.0.0.0, Culture=neutral, PublicKeyToken=null"</v>
      </c>
      <c r="AF108" s="16" t="str">
        <f t="shared" si="47"/>
        <v xml:space="preserve">,"ItemDetails":"" </v>
      </c>
      <c r="AG108" s="16" t="str">
        <f t="shared" si="48"/>
        <v xml:space="preserve">,"IsFavorite":false </v>
      </c>
      <c r="AH108" s="16" t="str">
        <f t="shared" si="49"/>
        <v xml:space="preserve">,"EstimatedValue":0 </v>
      </c>
      <c r="AI108" s="16" t="str">
        <f t="shared" si="50"/>
        <v xml:space="preserve">,"IsMintCondition":false </v>
      </c>
      <c r="AJ108" s="16" t="str">
        <f t="shared" si="51"/>
        <v xml:space="preserve">,"Condition":"UNDEFINED" </v>
      </c>
      <c r="AK108" s="16" t="str">
        <f xml:space="preserve"> IF($D108+$E108&gt;0,  CONCATENATE($AD108,$AE108,$AF108,$AG108,$AH108,$AI108,$AJ108)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8" s="16" t="str">
        <f t="shared" si="52"/>
        <v>,{"CollectableType":"HomeCollector.Models.StampBase, HomeCollector, Version=1.0.0.0, Culture=neutral, PublicKeyToken=null","DisplayName":"arched" ,"Description":"" ,"Country":"USA" ,"IsPostageStamp":true ,"ScottNumber":"J81" ,"AlternateId":"" ,"IssueYearStart":1931,"IssueYearEnd":1956,"FirstDayOfIssue":" " ,"Perforation":"p11x10.5" ,"IsWatermarked":false ,"CatalogImageCode":"" ,"Color":"dull carmine"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9" spans="1:38" x14ac:dyDescent="0.25">
      <c r="A109" s="44" t="s">
        <v>177</v>
      </c>
      <c r="B109" s="29">
        <v>3</v>
      </c>
      <c r="C109" s="19" t="s">
        <v>174</v>
      </c>
      <c r="D109" s="31"/>
      <c r="E109" s="32">
        <v>2</v>
      </c>
      <c r="F109" s="41" t="s">
        <v>49</v>
      </c>
      <c r="G109" s="38"/>
      <c r="H109" s="19" t="s">
        <v>447</v>
      </c>
      <c r="I109" s="29" t="s">
        <v>544</v>
      </c>
      <c r="J109" s="29">
        <v>1931</v>
      </c>
      <c r="K109" s="33">
        <v>1956</v>
      </c>
      <c r="L109" s="34"/>
      <c r="M109" s="29"/>
      <c r="N109" s="28" t="str">
        <f t="shared" si="53"/>
        <v>,{"CollectableType":"HomeCollector.Models.StampBase, HomeCollector, Version=1.0.0.0, Culture=neutral, PublicKeyToken=null"</v>
      </c>
      <c r="O109" s="16" t="str">
        <f t="shared" si="32"/>
        <v xml:space="preserve">,"DisplayName":"arched" </v>
      </c>
      <c r="P109" s="16" t="str">
        <f t="shared" si="33"/>
        <v xml:space="preserve">,"Description":"" </v>
      </c>
      <c r="Q109" s="16" t="str">
        <f t="shared" si="34"/>
        <v xml:space="preserve">,"Country":"USA" </v>
      </c>
      <c r="R109" s="16" t="str">
        <f t="shared" si="35"/>
        <v xml:space="preserve">,"IsPostageStamp":true </v>
      </c>
      <c r="S109" s="16" t="str">
        <f t="shared" si="36"/>
        <v xml:space="preserve">,"ScottNumber":"J82" </v>
      </c>
      <c r="T109" s="16" t="str">
        <f t="shared" si="37"/>
        <v xml:space="preserve">,"AlternateId":"" </v>
      </c>
      <c r="U109" s="16" t="str">
        <f t="shared" si="38"/>
        <v>,"IssueYearStart":1931</v>
      </c>
      <c r="V109" s="16" t="str">
        <f t="shared" si="39"/>
        <v>,"IssueYearEnd":1956</v>
      </c>
      <c r="W109" s="16" t="str">
        <f t="shared" si="40"/>
        <v xml:space="preserve">,"FirstDayOfIssue":" " </v>
      </c>
      <c r="X109" s="16" t="str">
        <f t="shared" si="30"/>
        <v xml:space="preserve">,"Perforation":"p11x10.5" </v>
      </c>
      <c r="Y109" s="16" t="str">
        <f t="shared" si="41"/>
        <v xml:space="preserve">,"IsWatermarked":false </v>
      </c>
      <c r="Z109" s="16" t="str">
        <f t="shared" si="42"/>
        <v xml:space="preserve">,"CatalogImageCode":"" </v>
      </c>
      <c r="AA109" s="16" t="str">
        <f t="shared" si="43"/>
        <v xml:space="preserve">,"Color":"dull carmine" </v>
      </c>
      <c r="AB109" s="16" t="str">
        <f t="shared" si="44"/>
        <v xml:space="preserve">,"Denomination":"3" </v>
      </c>
      <c r="AD109" s="16" t="str">
        <f t="shared" si="45"/>
        <v>,"ItemInstances":[</v>
      </c>
      <c r="AE109" s="16" t="str">
        <f t="shared" si="46"/>
        <v>{"CollectableType":"HomeCollector.Models.StampBase, HomeCollector, Version=1.0.0.0, Culture=neutral, PublicKeyToken=null"</v>
      </c>
      <c r="AF109" s="16" t="str">
        <f t="shared" si="47"/>
        <v xml:space="preserve">,"ItemDetails":"" </v>
      </c>
      <c r="AG109" s="16" t="str">
        <f t="shared" si="48"/>
        <v xml:space="preserve">,"IsFavorite":false </v>
      </c>
      <c r="AH109" s="16" t="str">
        <f t="shared" si="49"/>
        <v xml:space="preserve">,"EstimatedValue":0 </v>
      </c>
      <c r="AI109" s="16" t="str">
        <f t="shared" si="50"/>
        <v xml:space="preserve">,"IsMintCondition":false </v>
      </c>
      <c r="AJ109" s="16" t="str">
        <f t="shared" si="51"/>
        <v xml:space="preserve">,"Condition":"UNDEFINED" </v>
      </c>
      <c r="AK109" s="16" t="str">
        <f xml:space="preserve"> IF($D109+$E109&gt;0,  CONCATENATE($AD109,$AE109,$AF109,$AG109,$AH109,$AI109,$AJ109)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9" s="16" t="str">
        <f t="shared" si="52"/>
        <v>,{"CollectableType":"HomeCollector.Models.StampBase, HomeCollector, Version=1.0.0.0, Culture=neutral, PublicKeyToken=null","DisplayName":"arched" ,"Description":"" ,"Country":"USA" ,"IsPostageStamp":true ,"ScottNumber":"J82" ,"AlternateId":"" ,"IssueYearStart":1931,"IssueYearEnd":1956,"FirstDayOfIssue":" " ,"Perforation":"p11x10.5" ,"IsWatermarked":false ,"CatalogImageCode":"" ,"Color":"dull carmine"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0" spans="1:38" x14ac:dyDescent="0.25">
      <c r="A110" s="44" t="s">
        <v>178</v>
      </c>
      <c r="B110" s="29">
        <v>5</v>
      </c>
      <c r="C110" s="19" t="s">
        <v>174</v>
      </c>
      <c r="D110" s="28"/>
      <c r="E110" s="30">
        <v>2</v>
      </c>
      <c r="F110" s="41" t="s">
        <v>49</v>
      </c>
      <c r="G110" s="38"/>
      <c r="H110" s="19" t="s">
        <v>447</v>
      </c>
      <c r="I110" s="29" t="s">
        <v>544</v>
      </c>
      <c r="J110" s="29">
        <v>1931</v>
      </c>
      <c r="K110" s="33">
        <v>1956</v>
      </c>
      <c r="L110" s="34"/>
      <c r="M110" s="29"/>
      <c r="N110" s="28" t="str">
        <f t="shared" si="53"/>
        <v>,{"CollectableType":"HomeCollector.Models.StampBase, HomeCollector, Version=1.0.0.0, Culture=neutral, PublicKeyToken=null"</v>
      </c>
      <c r="O110" s="16" t="str">
        <f t="shared" si="32"/>
        <v xml:space="preserve">,"DisplayName":"arched" </v>
      </c>
      <c r="P110" s="16" t="str">
        <f t="shared" si="33"/>
        <v xml:space="preserve">,"Description":"" </v>
      </c>
      <c r="Q110" s="16" t="str">
        <f t="shared" si="34"/>
        <v xml:space="preserve">,"Country":"USA" </v>
      </c>
      <c r="R110" s="16" t="str">
        <f t="shared" si="35"/>
        <v xml:space="preserve">,"IsPostageStamp":true </v>
      </c>
      <c r="S110" s="16" t="str">
        <f t="shared" si="36"/>
        <v xml:space="preserve">,"ScottNumber":"J83" </v>
      </c>
      <c r="T110" s="16" t="str">
        <f t="shared" si="37"/>
        <v xml:space="preserve">,"AlternateId":"" </v>
      </c>
      <c r="U110" s="16" t="str">
        <f t="shared" si="38"/>
        <v>,"IssueYearStart":1931</v>
      </c>
      <c r="V110" s="16" t="str">
        <f t="shared" si="39"/>
        <v>,"IssueYearEnd":1956</v>
      </c>
      <c r="W110" s="16" t="str">
        <f t="shared" si="40"/>
        <v xml:space="preserve">,"FirstDayOfIssue":" " </v>
      </c>
      <c r="X110" s="16" t="str">
        <f t="shared" si="30"/>
        <v xml:space="preserve">,"Perforation":"p11x10.5" </v>
      </c>
      <c r="Y110" s="16" t="str">
        <f t="shared" si="41"/>
        <v xml:space="preserve">,"IsWatermarked":false </v>
      </c>
      <c r="Z110" s="16" t="str">
        <f t="shared" si="42"/>
        <v xml:space="preserve">,"CatalogImageCode":"" </v>
      </c>
      <c r="AA110" s="16" t="str">
        <f t="shared" si="43"/>
        <v xml:space="preserve">,"Color":"dull carmine" </v>
      </c>
      <c r="AB110" s="16" t="str">
        <f t="shared" si="44"/>
        <v xml:space="preserve">,"Denomination":"5" </v>
      </c>
      <c r="AD110" s="16" t="str">
        <f t="shared" si="45"/>
        <v>,"ItemInstances":[</v>
      </c>
      <c r="AE110" s="16" t="str">
        <f t="shared" si="46"/>
        <v>{"CollectableType":"HomeCollector.Models.StampBase, HomeCollector, Version=1.0.0.0, Culture=neutral, PublicKeyToken=null"</v>
      </c>
      <c r="AF110" s="16" t="str">
        <f t="shared" si="47"/>
        <v xml:space="preserve">,"ItemDetails":"" </v>
      </c>
      <c r="AG110" s="16" t="str">
        <f t="shared" si="48"/>
        <v xml:space="preserve">,"IsFavorite":false </v>
      </c>
      <c r="AH110" s="16" t="str">
        <f t="shared" si="49"/>
        <v xml:space="preserve">,"EstimatedValue":0 </v>
      </c>
      <c r="AI110" s="16" t="str">
        <f t="shared" si="50"/>
        <v xml:space="preserve">,"IsMintCondition":false </v>
      </c>
      <c r="AJ110" s="16" t="str">
        <f t="shared" si="51"/>
        <v xml:space="preserve">,"Condition":"UNDEFINED" </v>
      </c>
      <c r="AK110" s="16" t="str">
        <f xml:space="preserve"> IF($D110+$E110&gt;0,  CONCATENATE($AD110,$AE110,$AF110,$AG110,$AH110,$AI110,$AJ110)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0" s="16" t="str">
        <f t="shared" si="52"/>
        <v>,{"CollectableType":"HomeCollector.Models.StampBase, HomeCollector, Version=1.0.0.0, Culture=neutral, PublicKeyToken=null","DisplayName":"arched" ,"Description":"" ,"Country":"USA" ,"IsPostageStamp":true ,"ScottNumber":"J83" ,"AlternateId":"" ,"IssueYearStart":1931,"IssueYearEnd":1956,"FirstDayOfIssue":" " ,"Perforation":"p11x10.5" ,"IsWatermarked":false ,"CatalogImageCode":"" ,"Color":"dull carmine"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1" spans="1:38" x14ac:dyDescent="0.25">
      <c r="A111" s="44" t="s">
        <v>179</v>
      </c>
      <c r="B111" s="29">
        <v>10</v>
      </c>
      <c r="C111" s="19" t="s">
        <v>174</v>
      </c>
      <c r="D111" s="28"/>
      <c r="E111" s="30">
        <v>2</v>
      </c>
      <c r="F111" s="41" t="s">
        <v>49</v>
      </c>
      <c r="G111" s="38"/>
      <c r="H111" s="19" t="s">
        <v>447</v>
      </c>
      <c r="I111" s="29" t="s">
        <v>544</v>
      </c>
      <c r="J111" s="29">
        <v>1931</v>
      </c>
      <c r="K111" s="33">
        <v>1956</v>
      </c>
      <c r="L111" s="34"/>
      <c r="M111" s="29"/>
      <c r="N111" s="28" t="str">
        <f t="shared" si="53"/>
        <v>,{"CollectableType":"HomeCollector.Models.StampBase, HomeCollector, Version=1.0.0.0, Culture=neutral, PublicKeyToken=null"</v>
      </c>
      <c r="O111" s="16" t="str">
        <f t="shared" si="32"/>
        <v xml:space="preserve">,"DisplayName":"arched" </v>
      </c>
      <c r="P111" s="16" t="str">
        <f t="shared" si="33"/>
        <v xml:space="preserve">,"Description":"" </v>
      </c>
      <c r="Q111" s="16" t="str">
        <f t="shared" si="34"/>
        <v xml:space="preserve">,"Country":"USA" </v>
      </c>
      <c r="R111" s="16" t="str">
        <f t="shared" si="35"/>
        <v xml:space="preserve">,"IsPostageStamp":true </v>
      </c>
      <c r="S111" s="16" t="str">
        <f t="shared" si="36"/>
        <v xml:space="preserve">,"ScottNumber":"J84" </v>
      </c>
      <c r="T111" s="16" t="str">
        <f t="shared" si="37"/>
        <v xml:space="preserve">,"AlternateId":"" </v>
      </c>
      <c r="U111" s="16" t="str">
        <f t="shared" si="38"/>
        <v>,"IssueYearStart":1931</v>
      </c>
      <c r="V111" s="16" t="str">
        <f t="shared" si="39"/>
        <v>,"IssueYearEnd":1956</v>
      </c>
      <c r="W111" s="16" t="str">
        <f t="shared" si="40"/>
        <v xml:space="preserve">,"FirstDayOfIssue":" " </v>
      </c>
      <c r="X111" s="16" t="str">
        <f t="shared" si="30"/>
        <v xml:space="preserve">,"Perforation":"p11x10.5" </v>
      </c>
      <c r="Y111" s="16" t="str">
        <f t="shared" si="41"/>
        <v xml:space="preserve">,"IsWatermarked":false </v>
      </c>
      <c r="Z111" s="16" t="str">
        <f t="shared" si="42"/>
        <v xml:space="preserve">,"CatalogImageCode":"" </v>
      </c>
      <c r="AA111" s="16" t="str">
        <f t="shared" si="43"/>
        <v xml:space="preserve">,"Color":"dull carmine" </v>
      </c>
      <c r="AB111" s="16" t="str">
        <f t="shared" si="44"/>
        <v xml:space="preserve">,"Denomination":"10" </v>
      </c>
      <c r="AD111" s="16" t="str">
        <f t="shared" si="45"/>
        <v>,"ItemInstances":[</v>
      </c>
      <c r="AE111" s="16" t="str">
        <f t="shared" si="46"/>
        <v>{"CollectableType":"HomeCollector.Models.StampBase, HomeCollector, Version=1.0.0.0, Culture=neutral, PublicKeyToken=null"</v>
      </c>
      <c r="AF111" s="16" t="str">
        <f t="shared" si="47"/>
        <v xml:space="preserve">,"ItemDetails":"" </v>
      </c>
      <c r="AG111" s="16" t="str">
        <f t="shared" si="48"/>
        <v xml:space="preserve">,"IsFavorite":false </v>
      </c>
      <c r="AH111" s="16" t="str">
        <f t="shared" si="49"/>
        <v xml:space="preserve">,"EstimatedValue":0 </v>
      </c>
      <c r="AI111" s="16" t="str">
        <f t="shared" si="50"/>
        <v xml:space="preserve">,"IsMintCondition":false </v>
      </c>
      <c r="AJ111" s="16" t="str">
        <f t="shared" si="51"/>
        <v xml:space="preserve">,"Condition":"UNDEFINED" </v>
      </c>
      <c r="AK111" s="16" t="str">
        <f xml:space="preserve"> IF($D111+$E111&gt;0,  CONCATENATE($AD111,$AE111,$AF111,$AG111,$AH111,$AI111,$AJ111)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1" s="16" t="str">
        <f t="shared" si="52"/>
        <v>,{"CollectableType":"HomeCollector.Models.StampBase, HomeCollector, Version=1.0.0.0, Culture=neutral, PublicKeyToken=null","DisplayName":"arched" ,"Description":"" ,"Country":"USA" ,"IsPostageStamp":true ,"ScottNumber":"J84" ,"AlternateId":"" ,"IssueYearStart":1931,"IssueYearEnd":1956,"FirstDayOfIssue":" " ,"Perforation":"p11x10.5" ,"IsWatermarked":false ,"CatalogImageCode":"" ,"Color":"dull carmine"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2" spans="1:38" x14ac:dyDescent="0.25">
      <c r="A112" s="44" t="s">
        <v>180</v>
      </c>
      <c r="B112" s="29">
        <v>30</v>
      </c>
      <c r="C112" s="19" t="s">
        <v>174</v>
      </c>
      <c r="D112" s="28"/>
      <c r="E112" s="30"/>
      <c r="F112" s="41" t="s">
        <v>49</v>
      </c>
      <c r="G112" s="38"/>
      <c r="H112" s="19" t="s">
        <v>447</v>
      </c>
      <c r="I112" s="29" t="s">
        <v>544</v>
      </c>
      <c r="J112" s="29">
        <v>1931</v>
      </c>
      <c r="K112" s="33">
        <v>1956</v>
      </c>
      <c r="L112" s="34"/>
      <c r="M112" s="29"/>
      <c r="N112" s="28" t="str">
        <f t="shared" si="53"/>
        <v>,{"CollectableType":"HomeCollector.Models.StampBase, HomeCollector, Version=1.0.0.0, Culture=neutral, PublicKeyToken=null"</v>
      </c>
      <c r="O112" s="16" t="str">
        <f t="shared" si="32"/>
        <v xml:space="preserve">,"DisplayName":"arched" </v>
      </c>
      <c r="P112" s="16" t="str">
        <f t="shared" si="33"/>
        <v xml:space="preserve">,"Description":"" </v>
      </c>
      <c r="Q112" s="16" t="str">
        <f t="shared" si="34"/>
        <v xml:space="preserve">,"Country":"USA" </v>
      </c>
      <c r="R112" s="16" t="str">
        <f t="shared" si="35"/>
        <v xml:space="preserve">,"IsPostageStamp":true </v>
      </c>
      <c r="S112" s="16" t="str">
        <f t="shared" si="36"/>
        <v xml:space="preserve">,"ScottNumber":"J85" </v>
      </c>
      <c r="T112" s="16" t="str">
        <f t="shared" si="37"/>
        <v xml:space="preserve">,"AlternateId":"" </v>
      </c>
      <c r="U112" s="16" t="str">
        <f t="shared" si="38"/>
        <v>,"IssueYearStart":1931</v>
      </c>
      <c r="V112" s="16" t="str">
        <f t="shared" si="39"/>
        <v>,"IssueYearEnd":1956</v>
      </c>
      <c r="W112" s="16" t="str">
        <f t="shared" si="40"/>
        <v xml:space="preserve">,"FirstDayOfIssue":" " </v>
      </c>
      <c r="X112" s="16" t="str">
        <f t="shared" si="30"/>
        <v xml:space="preserve">,"Perforation":"p11x10.5" </v>
      </c>
      <c r="Y112" s="16" t="str">
        <f t="shared" si="41"/>
        <v xml:space="preserve">,"IsWatermarked":false </v>
      </c>
      <c r="Z112" s="16" t="str">
        <f t="shared" si="42"/>
        <v xml:space="preserve">,"CatalogImageCode":"" </v>
      </c>
      <c r="AA112" s="16" t="str">
        <f t="shared" si="43"/>
        <v xml:space="preserve">,"Color":"dull carmine" </v>
      </c>
      <c r="AB112" s="16" t="str">
        <f t="shared" si="44"/>
        <v xml:space="preserve">,"Denomination":"30" </v>
      </c>
      <c r="AD112" s="16" t="str">
        <f t="shared" si="45"/>
        <v/>
      </c>
      <c r="AE112" s="16" t="str">
        <f t="shared" si="46"/>
        <v>{"CollectableType":"HomeCollector.Models.StampBase, HomeCollector, Version=1.0.0.0, Culture=neutral, PublicKeyToken=null"</v>
      </c>
      <c r="AF112" s="16" t="str">
        <f t="shared" si="47"/>
        <v xml:space="preserve">,"ItemDetails":"" </v>
      </c>
      <c r="AG112" s="16" t="str">
        <f t="shared" si="48"/>
        <v xml:space="preserve">,"IsFavorite":false </v>
      </c>
      <c r="AH112" s="16" t="str">
        <f t="shared" si="49"/>
        <v xml:space="preserve">,"EstimatedValue":0 </v>
      </c>
      <c r="AI112" s="16" t="str">
        <f t="shared" si="50"/>
        <v xml:space="preserve">,"IsMintCondition":false </v>
      </c>
      <c r="AJ112" s="16" t="str">
        <f t="shared" si="51"/>
        <v xml:space="preserve">,"Condition":"UNDEFINED" </v>
      </c>
      <c r="AK112" s="16" t="str">
        <f xml:space="preserve"> IF($D112+$E112&gt;0,  CONCATENATE($AD112,$AE112,$AF112,$AG112,$AH112,$AI112,$AJ112) &amp; "} ]}","}")</f>
        <v>}</v>
      </c>
      <c r="AL112" s="16" t="str">
        <f t="shared" si="52"/>
        <v>,{"CollectableType":"HomeCollector.Models.StampBase, HomeCollector, Version=1.0.0.0, Culture=neutral, PublicKeyToken=null","DisplayName":"arched" ,"Description":"" ,"Country":"USA" ,"IsPostageStamp":true ,"ScottNumber":"J85" ,"AlternateId":"" ,"IssueYearStart":1931,"IssueYearEnd":1956,"FirstDayOfIssue":" " ,"Perforation":"p11x10.5" ,"IsWatermarked":false ,"CatalogImageCode":"" ,"Color":"dull carmine" ,"Denomination":"30" }</v>
      </c>
    </row>
    <row r="113" spans="1:38" x14ac:dyDescent="0.25">
      <c r="A113" s="44" t="s">
        <v>181</v>
      </c>
      <c r="B113" s="29">
        <v>50</v>
      </c>
      <c r="C113" s="19" t="s">
        <v>174</v>
      </c>
      <c r="D113" s="28"/>
      <c r="E113" s="30">
        <v>1</v>
      </c>
      <c r="F113" s="41" t="s">
        <v>49</v>
      </c>
      <c r="G113" s="38"/>
      <c r="H113" s="19" t="s">
        <v>447</v>
      </c>
      <c r="I113" s="29" t="s">
        <v>544</v>
      </c>
      <c r="J113" s="29">
        <v>1931</v>
      </c>
      <c r="K113" s="33">
        <v>1956</v>
      </c>
      <c r="L113" s="34"/>
      <c r="M113" s="29"/>
      <c r="N113" s="28" t="str">
        <f t="shared" si="53"/>
        <v>,{"CollectableType":"HomeCollector.Models.StampBase, HomeCollector, Version=1.0.0.0, Culture=neutral, PublicKeyToken=null"</v>
      </c>
      <c r="O113" s="16" t="str">
        <f t="shared" si="32"/>
        <v xml:space="preserve">,"DisplayName":"arched" </v>
      </c>
      <c r="P113" s="16" t="str">
        <f t="shared" si="33"/>
        <v xml:space="preserve">,"Description":"" </v>
      </c>
      <c r="Q113" s="16" t="str">
        <f t="shared" si="34"/>
        <v xml:space="preserve">,"Country":"USA" </v>
      </c>
      <c r="R113" s="16" t="str">
        <f t="shared" si="35"/>
        <v xml:space="preserve">,"IsPostageStamp":true </v>
      </c>
      <c r="S113" s="16" t="str">
        <f t="shared" si="36"/>
        <v xml:space="preserve">,"ScottNumber":"J86" </v>
      </c>
      <c r="T113" s="16" t="str">
        <f t="shared" si="37"/>
        <v xml:space="preserve">,"AlternateId":"" </v>
      </c>
      <c r="U113" s="16" t="str">
        <f t="shared" si="38"/>
        <v>,"IssueYearStart":1931</v>
      </c>
      <c r="V113" s="16" t="str">
        <f t="shared" si="39"/>
        <v>,"IssueYearEnd":1956</v>
      </c>
      <c r="W113" s="16" t="str">
        <f t="shared" si="40"/>
        <v xml:space="preserve">,"FirstDayOfIssue":" " </v>
      </c>
      <c r="X113" s="16" t="str">
        <f t="shared" si="30"/>
        <v xml:space="preserve">,"Perforation":"p11x10.5" </v>
      </c>
      <c r="Y113" s="16" t="str">
        <f t="shared" si="41"/>
        <v xml:space="preserve">,"IsWatermarked":false </v>
      </c>
      <c r="Z113" s="16" t="str">
        <f t="shared" si="42"/>
        <v xml:space="preserve">,"CatalogImageCode":"" </v>
      </c>
      <c r="AA113" s="16" t="str">
        <f t="shared" si="43"/>
        <v xml:space="preserve">,"Color":"dull carmine" </v>
      </c>
      <c r="AB113" s="16" t="str">
        <f t="shared" si="44"/>
        <v xml:space="preserve">,"Denomination":"50" </v>
      </c>
      <c r="AD113" s="16" t="str">
        <f t="shared" si="45"/>
        <v>,"ItemInstances":[</v>
      </c>
      <c r="AE113" s="16" t="str">
        <f t="shared" si="46"/>
        <v>{"CollectableType":"HomeCollector.Models.StampBase, HomeCollector, Version=1.0.0.0, Culture=neutral, PublicKeyToken=null"</v>
      </c>
      <c r="AF113" s="16" t="str">
        <f t="shared" si="47"/>
        <v xml:space="preserve">,"ItemDetails":"" </v>
      </c>
      <c r="AG113" s="16" t="str">
        <f t="shared" si="48"/>
        <v xml:space="preserve">,"IsFavorite":false </v>
      </c>
      <c r="AH113" s="16" t="str">
        <f t="shared" si="49"/>
        <v xml:space="preserve">,"EstimatedValue":0 </v>
      </c>
      <c r="AI113" s="16" t="str">
        <f t="shared" si="50"/>
        <v xml:space="preserve">,"IsMintCondition":false </v>
      </c>
      <c r="AJ113" s="16" t="str">
        <f t="shared" si="51"/>
        <v xml:space="preserve">,"Condition":"UNDEFINED" </v>
      </c>
      <c r="AK113" s="16" t="str">
        <f xml:space="preserve"> IF($D113+$E113&gt;0,  CONCATENATE($AD113,$AE113,$AF113,$AG113,$AH113,$AI113,$AJ113)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3" s="16" t="str">
        <f t="shared" si="52"/>
        <v>,{"CollectableType":"HomeCollector.Models.StampBase, HomeCollector, Version=1.0.0.0, Culture=neutral, PublicKeyToken=null","DisplayName":"arched" ,"Description":"" ,"Country":"USA" ,"IsPostageStamp":true ,"ScottNumber":"J86" ,"AlternateId":"" ,"IssueYearStart":1931,"IssueYearEnd":1956,"FirstDayOfIssue":" " ,"Perforation":"p11x10.5" ,"IsWatermarked":false ,"CatalogImageCode":"" ,"Color":"dull carmine" ,"Denomination":"50"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4" spans="1:38" x14ac:dyDescent="0.25">
      <c r="A114" s="44" t="s">
        <v>182</v>
      </c>
      <c r="B114" s="47">
        <v>1</v>
      </c>
      <c r="C114" s="19" t="s">
        <v>183</v>
      </c>
      <c r="D114" s="28"/>
      <c r="E114" s="30"/>
      <c r="F114" s="41" t="s">
        <v>48</v>
      </c>
      <c r="G114" s="38"/>
      <c r="H114" s="19" t="s">
        <v>447</v>
      </c>
      <c r="I114" s="29" t="s">
        <v>544</v>
      </c>
      <c r="J114" s="29">
        <v>1931</v>
      </c>
      <c r="K114" s="33">
        <v>1956</v>
      </c>
      <c r="L114" s="34"/>
      <c r="M114" s="29"/>
      <c r="N114" s="28" t="str">
        <f t="shared" si="53"/>
        <v>,{"CollectableType":"HomeCollector.Models.StampBase, HomeCollector, Version=1.0.0.0, Culture=neutral, PublicKeyToken=null"</v>
      </c>
      <c r="O114" s="16" t="str">
        <f t="shared" si="32"/>
        <v xml:space="preserve">,"DisplayName":"arched" </v>
      </c>
      <c r="P114" s="16" t="str">
        <f t="shared" si="33"/>
        <v xml:space="preserve">,"Description":"" </v>
      </c>
      <c r="Q114" s="16" t="str">
        <f t="shared" si="34"/>
        <v xml:space="preserve">,"Country":"USA" </v>
      </c>
      <c r="R114" s="16" t="str">
        <f t="shared" si="35"/>
        <v xml:space="preserve">,"IsPostageStamp":true </v>
      </c>
      <c r="S114" s="16" t="str">
        <f t="shared" si="36"/>
        <v xml:space="preserve">,"ScottNumber":"J87" </v>
      </c>
      <c r="T114" s="16" t="str">
        <f t="shared" si="37"/>
        <v xml:space="preserve">,"AlternateId":"" </v>
      </c>
      <c r="U114" s="16" t="str">
        <f t="shared" si="38"/>
        <v>,"IssueYearStart":1931</v>
      </c>
      <c r="V114" s="16" t="str">
        <f t="shared" si="39"/>
        <v>,"IssueYearEnd":1956</v>
      </c>
      <c r="W114" s="16" t="str">
        <f t="shared" si="40"/>
        <v xml:space="preserve">,"FirstDayOfIssue":" " </v>
      </c>
      <c r="X114" s="16" t="str">
        <f t="shared" si="30"/>
        <v xml:space="preserve">,"Perforation":"p10.5x11" </v>
      </c>
      <c r="Y114" s="16" t="str">
        <f t="shared" si="41"/>
        <v xml:space="preserve">,"IsWatermarked":false </v>
      </c>
      <c r="Z114" s="16" t="str">
        <f t="shared" si="42"/>
        <v xml:space="preserve">,"CatalogImageCode":"" </v>
      </c>
      <c r="AA114" s="16" t="str">
        <f t="shared" si="43"/>
        <v xml:space="preserve">,"Color":"scarlet" </v>
      </c>
      <c r="AB114" s="16" t="str">
        <f t="shared" si="44"/>
        <v xml:space="preserve">,"Denomination":"1" </v>
      </c>
      <c r="AD114" s="16" t="str">
        <f t="shared" si="45"/>
        <v/>
      </c>
      <c r="AE114" s="16" t="str">
        <f t="shared" si="46"/>
        <v>{"CollectableType":"HomeCollector.Models.StampBase, HomeCollector, Version=1.0.0.0, Culture=neutral, PublicKeyToken=null"</v>
      </c>
      <c r="AF114" s="16" t="str">
        <f t="shared" si="47"/>
        <v xml:space="preserve">,"ItemDetails":"" </v>
      </c>
      <c r="AG114" s="16" t="str">
        <f t="shared" si="48"/>
        <v xml:space="preserve">,"IsFavorite":false </v>
      </c>
      <c r="AH114" s="16" t="str">
        <f t="shared" si="49"/>
        <v xml:space="preserve">,"EstimatedValue":0 </v>
      </c>
      <c r="AI114" s="16" t="str">
        <f t="shared" si="50"/>
        <v xml:space="preserve">,"IsMintCondition":false </v>
      </c>
      <c r="AJ114" s="16" t="str">
        <f t="shared" si="51"/>
        <v xml:space="preserve">,"Condition":"UNDEFINED" </v>
      </c>
      <c r="AK114" s="16" t="str">
        <f xml:space="preserve"> IF($D114+$E114&gt;0,  CONCATENATE($AD114,$AE114,$AF114,$AG114,$AH114,$AI114,$AJ114) &amp; "} ]}","}")</f>
        <v>}</v>
      </c>
      <c r="AL114" s="16" t="str">
        <f t="shared" si="52"/>
        <v>,{"CollectableType":"HomeCollector.Models.StampBase, HomeCollector, Version=1.0.0.0, Culture=neutral, PublicKeyToken=null","DisplayName":"arched" ,"Description":"" ,"Country":"USA" ,"IsPostageStamp":true ,"ScottNumber":"J87" ,"AlternateId":"" ,"IssueYearStart":1931,"IssueYearEnd":1956,"FirstDayOfIssue":" " ,"Perforation":"p10.5x11" ,"IsWatermarked":false ,"CatalogImageCode":"" ,"Color":"scarlet" ,"Denomination":"1" }</v>
      </c>
    </row>
    <row r="115" spans="1:38" x14ac:dyDescent="0.25">
      <c r="A115" s="44" t="s">
        <v>184</v>
      </c>
      <c r="B115" s="45">
        <v>42737</v>
      </c>
      <c r="C115" s="19" t="s">
        <v>154</v>
      </c>
      <c r="D115" s="28"/>
      <c r="E115" s="30"/>
      <c r="F115" s="41" t="s">
        <v>49</v>
      </c>
      <c r="G115" s="38"/>
      <c r="H115" s="19" t="s">
        <v>448</v>
      </c>
      <c r="I115" s="29">
        <v>1959</v>
      </c>
      <c r="J115" s="29">
        <v>1959</v>
      </c>
      <c r="K115" s="33" t="s">
        <v>51</v>
      </c>
      <c r="L115" s="34"/>
      <c r="M115" s="29"/>
      <c r="N115" s="28" t="str">
        <f t="shared" si="53"/>
        <v>,{"CollectableType":"HomeCollector.Models.StampBase, HomeCollector, Version=1.0.0.0, Culture=neutral, PublicKeyToken=null"</v>
      </c>
      <c r="O115" s="16" t="str">
        <f t="shared" si="32"/>
        <v xml:space="preserve">,"DisplayName":"black no.'s" </v>
      </c>
      <c r="P115" s="16" t="str">
        <f t="shared" si="33"/>
        <v xml:space="preserve">,"Description":"" </v>
      </c>
      <c r="Q115" s="16" t="str">
        <f t="shared" si="34"/>
        <v xml:space="preserve">,"Country":"USA" </v>
      </c>
      <c r="R115" s="16" t="str">
        <f t="shared" si="35"/>
        <v xml:space="preserve">,"IsPostageStamp":true </v>
      </c>
      <c r="S115" s="16" t="str">
        <f t="shared" si="36"/>
        <v xml:space="preserve">,"ScottNumber":"J88" </v>
      </c>
      <c r="T115" s="16" t="str">
        <f t="shared" si="37"/>
        <v xml:space="preserve">,"AlternateId":"" </v>
      </c>
      <c r="U115" s="16" t="str">
        <f t="shared" si="38"/>
        <v>,"IssueYearStart":1959</v>
      </c>
      <c r="V115" s="16" t="str">
        <f t="shared" si="39"/>
        <v>,"IssueYearEnd":0</v>
      </c>
      <c r="W115" s="16" t="str">
        <f t="shared" si="40"/>
        <v xml:space="preserve">,"FirstDayOfIssue":" " </v>
      </c>
      <c r="X115" s="16" t="str">
        <f t="shared" si="30"/>
        <v xml:space="preserve">,"Perforation":"p11x10.5" </v>
      </c>
      <c r="Y115" s="16" t="str">
        <f>",""IsWatermarked"":" &amp; IF(ISNUMBER(FIND("mk",#REF!)) =1,"true","false") &amp; " "</f>
        <v xml:space="preserve">,"IsWatermarked":false </v>
      </c>
      <c r="Z115" s="16" t="str">
        <f t="shared" si="42"/>
        <v xml:space="preserve">,"CatalogImageCode":"" </v>
      </c>
      <c r="AA115" s="16" t="str">
        <f t="shared" si="43"/>
        <v xml:space="preserve">,"Color":"carm rose" </v>
      </c>
      <c r="AB115" s="16" t="str">
        <f t="shared" si="44"/>
        <v xml:space="preserve">,"Denomination":"42737" </v>
      </c>
      <c r="AD115" s="16" t="str">
        <f t="shared" si="45"/>
        <v/>
      </c>
      <c r="AE115" s="16" t="str">
        <f t="shared" si="46"/>
        <v>{"CollectableType":"HomeCollector.Models.StampBase, HomeCollector, Version=1.0.0.0, Culture=neutral, PublicKeyToken=null"</v>
      </c>
      <c r="AF115" s="16" t="str">
        <f t="shared" si="47"/>
        <v xml:space="preserve">,"ItemDetails":"" </v>
      </c>
      <c r="AG115" s="16" t="str">
        <f t="shared" si="48"/>
        <v xml:space="preserve">,"IsFavorite":false </v>
      </c>
      <c r="AH115" s="16" t="str">
        <f t="shared" si="49"/>
        <v xml:space="preserve">,"EstimatedValue":0 </v>
      </c>
      <c r="AI115" s="16" t="str">
        <f t="shared" si="50"/>
        <v xml:space="preserve">,"IsMintCondition":false </v>
      </c>
      <c r="AJ115" s="16" t="str">
        <f t="shared" si="51"/>
        <v xml:space="preserve">,"Condition":"UNDEFINED" </v>
      </c>
      <c r="AK115" s="16" t="str">
        <f xml:space="preserve"> IF($D115+$E115&gt;0,  CONCATENATE($AD115,$AE115,$AF115,$AG115,$AH115,$AI115,$AJ115) &amp; "} ]}","}")</f>
        <v>}</v>
      </c>
      <c r="AL115" s="16" t="str">
        <f t="shared" si="52"/>
        <v>,{"CollectableType":"HomeCollector.Models.StampBase, HomeCollector, Version=1.0.0.0, Culture=neutral, PublicKeyToken=null","DisplayName":"black no.'s" ,"Description":"" ,"Country":"USA" ,"IsPostageStamp":true ,"ScottNumber":"J88" ,"AlternateId":"" ,"IssueYearStart":1959,"IssueYearEnd":0,"FirstDayOfIssue":" " ,"Perforation":"p11x10.5" ,"IsWatermarked":false ,"CatalogImageCode":"" ,"Color":"carm rose" ,"Denomination":"42737" }</v>
      </c>
    </row>
    <row r="116" spans="1:38" x14ac:dyDescent="0.25">
      <c r="A116" s="44" t="s">
        <v>185</v>
      </c>
      <c r="B116" s="29">
        <v>1</v>
      </c>
      <c r="C116" s="19" t="s">
        <v>154</v>
      </c>
      <c r="D116" s="28"/>
      <c r="E116" s="30">
        <v>3</v>
      </c>
      <c r="F116" s="41" t="s">
        <v>49</v>
      </c>
      <c r="G116" s="38"/>
      <c r="H116" s="19" t="s">
        <v>448</v>
      </c>
      <c r="I116" s="29">
        <v>1959</v>
      </c>
      <c r="J116" s="29">
        <v>1959</v>
      </c>
      <c r="K116" s="33" t="s">
        <v>51</v>
      </c>
      <c r="L116" s="34"/>
      <c r="M116" s="29"/>
      <c r="N116" s="28" t="str">
        <f t="shared" si="53"/>
        <v>,{"CollectableType":"HomeCollector.Models.StampBase, HomeCollector, Version=1.0.0.0, Culture=neutral, PublicKeyToken=null"</v>
      </c>
      <c r="O116" s="16" t="str">
        <f t="shared" si="32"/>
        <v xml:space="preserve">,"DisplayName":"black no.'s" </v>
      </c>
      <c r="P116" s="16" t="str">
        <f t="shared" si="33"/>
        <v xml:space="preserve">,"Description":"" </v>
      </c>
      <c r="Q116" s="16" t="str">
        <f t="shared" si="34"/>
        <v xml:space="preserve">,"Country":"USA" </v>
      </c>
      <c r="R116" s="16" t="str">
        <f t="shared" si="35"/>
        <v xml:space="preserve">,"IsPostageStamp":true </v>
      </c>
      <c r="S116" s="16" t="str">
        <f t="shared" si="36"/>
        <v xml:space="preserve">,"ScottNumber":"J89" </v>
      </c>
      <c r="T116" s="16" t="str">
        <f t="shared" si="37"/>
        <v xml:space="preserve">,"AlternateId":"" </v>
      </c>
      <c r="U116" s="16" t="str">
        <f t="shared" si="38"/>
        <v>,"IssueYearStart":1959</v>
      </c>
      <c r="V116" s="16" t="str">
        <f t="shared" si="39"/>
        <v>,"IssueYearEnd":0</v>
      </c>
      <c r="W116" s="16" t="str">
        <f t="shared" si="40"/>
        <v xml:space="preserve">,"FirstDayOfIssue":" " </v>
      </c>
      <c r="X116" s="16" t="str">
        <f t="shared" si="30"/>
        <v xml:space="preserve">,"Perforation":"p11x10.5" </v>
      </c>
      <c r="Y116" s="16" t="str">
        <f>",""IsWatermarked"":" &amp; IF(ISNUMBER(FIND("mk",$G132)) =1,"true","false") &amp; " "</f>
        <v xml:space="preserve">,"IsWatermarked":false </v>
      </c>
      <c r="Z116" s="16" t="str">
        <f t="shared" si="42"/>
        <v xml:space="preserve">,"CatalogImageCode":"" </v>
      </c>
      <c r="AA116" s="16" t="str">
        <f t="shared" si="43"/>
        <v xml:space="preserve">,"Color":"carm rose" </v>
      </c>
      <c r="AB116" s="16" t="str">
        <f t="shared" si="44"/>
        <v xml:space="preserve">,"Denomination":"1" </v>
      </c>
      <c r="AD116" s="16" t="str">
        <f t="shared" si="45"/>
        <v>,"ItemInstances":[</v>
      </c>
      <c r="AE116" s="16" t="str">
        <f t="shared" si="46"/>
        <v>{"CollectableType":"HomeCollector.Models.StampBase, HomeCollector, Version=1.0.0.0, Culture=neutral, PublicKeyToken=null"</v>
      </c>
      <c r="AF116" s="16" t="str">
        <f t="shared" si="47"/>
        <v xml:space="preserve">,"ItemDetails":"" </v>
      </c>
      <c r="AG116" s="16" t="str">
        <f t="shared" si="48"/>
        <v xml:space="preserve">,"IsFavorite":false </v>
      </c>
      <c r="AH116" s="16" t="str">
        <f t="shared" si="49"/>
        <v xml:space="preserve">,"EstimatedValue":0 </v>
      </c>
      <c r="AI116" s="16" t="str">
        <f t="shared" si="50"/>
        <v xml:space="preserve">,"IsMintCondition":false </v>
      </c>
      <c r="AJ116" s="16" t="str">
        <f t="shared" si="51"/>
        <v xml:space="preserve">,"Condition":"UNDEFINED" </v>
      </c>
      <c r="AK116" s="16" t="str">
        <f xml:space="preserve"> IF($D116+$E116&gt;0,  CONCATENATE($AD116,$AE116,$AF116,$AG116,$AH116,$AI116,$AJ116)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6" s="16" t="str">
        <f t="shared" si="52"/>
        <v>,{"CollectableType":"HomeCollector.Models.StampBase, HomeCollector, Version=1.0.0.0, Culture=neutral, PublicKeyToken=null","DisplayName":"black no.'s" ,"Description":"" ,"Country":"USA" ,"IsPostageStamp":true ,"ScottNumber":"J89" ,"AlternateId":"" ,"IssueYearStart":1959,"IssueYearEnd":0,"FirstDayOfIssue":" " ,"Perforation":"p11x10.5" ,"IsWatermarked":false ,"CatalogImageCode":"" ,"Color":"carm rose" ,"Denomination":"1"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7" spans="1:38" x14ac:dyDescent="0.25">
      <c r="A117" s="44" t="s">
        <v>186</v>
      </c>
      <c r="B117" s="29">
        <v>2</v>
      </c>
      <c r="C117" s="19" t="s">
        <v>154</v>
      </c>
      <c r="D117" s="28"/>
      <c r="E117" s="30"/>
      <c r="F117" s="41" t="s">
        <v>49</v>
      </c>
      <c r="G117" s="38"/>
      <c r="H117" s="19" t="s">
        <v>448</v>
      </c>
      <c r="I117" s="29">
        <v>1959</v>
      </c>
      <c r="J117" s="29">
        <v>1959</v>
      </c>
      <c r="K117" s="33" t="s">
        <v>51</v>
      </c>
      <c r="L117" s="34"/>
      <c r="M117" s="29"/>
      <c r="N117" s="28" t="str">
        <f t="shared" si="53"/>
        <v>,{"CollectableType":"HomeCollector.Models.StampBase, HomeCollector, Version=1.0.0.0, Culture=neutral, PublicKeyToken=null"</v>
      </c>
      <c r="O117" s="16" t="str">
        <f t="shared" si="32"/>
        <v xml:space="preserve">,"DisplayName":"black no.'s" </v>
      </c>
      <c r="P117" s="16" t="str">
        <f t="shared" si="33"/>
        <v xml:space="preserve">,"Description":"" </v>
      </c>
      <c r="Q117" s="16" t="str">
        <f t="shared" si="34"/>
        <v xml:space="preserve">,"Country":"USA" </v>
      </c>
      <c r="R117" s="16" t="str">
        <f t="shared" si="35"/>
        <v xml:space="preserve">,"IsPostageStamp":true </v>
      </c>
      <c r="S117" s="16" t="str">
        <f t="shared" si="36"/>
        <v xml:space="preserve">,"ScottNumber":"J90" </v>
      </c>
      <c r="T117" s="16" t="str">
        <f t="shared" si="37"/>
        <v xml:space="preserve">,"AlternateId":"" </v>
      </c>
      <c r="U117" s="16" t="str">
        <f t="shared" si="38"/>
        <v>,"IssueYearStart":1959</v>
      </c>
      <c r="V117" s="16" t="str">
        <f t="shared" si="39"/>
        <v>,"IssueYearEnd":0</v>
      </c>
      <c r="W117" s="16" t="str">
        <f t="shared" si="40"/>
        <v xml:space="preserve">,"FirstDayOfIssue":" " </v>
      </c>
      <c r="X117" s="16" t="str">
        <f t="shared" si="30"/>
        <v xml:space="preserve">,"Perforation":"p11x10.5" </v>
      </c>
      <c r="Y117" s="16" t="str">
        <f>",""IsWatermarked"":" &amp; IF(ISNUMBER(FIND("mk",$G133)) =1,"true","false") &amp; " "</f>
        <v xml:space="preserve">,"IsWatermarked":false </v>
      </c>
      <c r="Z117" s="16" t="str">
        <f t="shared" si="42"/>
        <v xml:space="preserve">,"CatalogImageCode":"" </v>
      </c>
      <c r="AA117" s="16" t="str">
        <f t="shared" si="43"/>
        <v xml:space="preserve">,"Color":"carm rose" </v>
      </c>
      <c r="AB117" s="16" t="str">
        <f t="shared" si="44"/>
        <v xml:space="preserve">,"Denomination":"2" </v>
      </c>
      <c r="AD117" s="16" t="str">
        <f t="shared" si="45"/>
        <v/>
      </c>
      <c r="AE117" s="16" t="str">
        <f t="shared" si="46"/>
        <v>{"CollectableType":"HomeCollector.Models.StampBase, HomeCollector, Version=1.0.0.0, Culture=neutral, PublicKeyToken=null"</v>
      </c>
      <c r="AF117" s="16" t="str">
        <f t="shared" si="47"/>
        <v xml:space="preserve">,"ItemDetails":"" </v>
      </c>
      <c r="AG117" s="16" t="str">
        <f t="shared" si="48"/>
        <v xml:space="preserve">,"IsFavorite":false </v>
      </c>
      <c r="AH117" s="16" t="str">
        <f t="shared" si="49"/>
        <v xml:space="preserve">,"EstimatedValue":0 </v>
      </c>
      <c r="AI117" s="16" t="str">
        <f t="shared" si="50"/>
        <v xml:space="preserve">,"IsMintCondition":false </v>
      </c>
      <c r="AJ117" s="16" t="str">
        <f t="shared" si="51"/>
        <v xml:space="preserve">,"Condition":"UNDEFINED" </v>
      </c>
      <c r="AK117" s="16" t="str">
        <f xml:space="preserve"> IF($D117+$E117&gt;0,  CONCATENATE($AD117,$AE117,$AF117,$AG117,$AH117,$AI117,$AJ117) &amp; "} ]}","}")</f>
        <v>}</v>
      </c>
      <c r="AL117" s="16" t="str">
        <f t="shared" si="52"/>
        <v>,{"CollectableType":"HomeCollector.Models.StampBase, HomeCollector, Version=1.0.0.0, Culture=neutral, PublicKeyToken=null","DisplayName":"black no.'s" ,"Description":"" ,"Country":"USA" ,"IsPostageStamp":true ,"ScottNumber":"J90" ,"AlternateId":"" ,"IssueYearStart":1959,"IssueYearEnd":0,"FirstDayOfIssue":" " ,"Perforation":"p11x10.5" ,"IsWatermarked":false ,"CatalogImageCode":"" ,"Color":"carm rose" ,"Denomination":"2" }</v>
      </c>
    </row>
    <row r="118" spans="1:38" x14ac:dyDescent="0.25">
      <c r="A118" s="44" t="s">
        <v>187</v>
      </c>
      <c r="B118" s="29">
        <v>3</v>
      </c>
      <c r="C118" s="19" t="s">
        <v>154</v>
      </c>
      <c r="D118" s="28"/>
      <c r="E118" s="30"/>
      <c r="F118" s="41" t="s">
        <v>49</v>
      </c>
      <c r="G118" s="38"/>
      <c r="H118" s="19" t="s">
        <v>448</v>
      </c>
      <c r="I118" s="29">
        <v>1959</v>
      </c>
      <c r="J118" s="29">
        <v>1959</v>
      </c>
      <c r="K118" s="33" t="s">
        <v>51</v>
      </c>
      <c r="L118" s="34"/>
      <c r="M118" s="29"/>
      <c r="N118" s="28" t="str">
        <f t="shared" si="53"/>
        <v>,{"CollectableType":"HomeCollector.Models.StampBase, HomeCollector, Version=1.0.0.0, Culture=neutral, PublicKeyToken=null"</v>
      </c>
      <c r="O118" s="16" t="str">
        <f t="shared" si="32"/>
        <v xml:space="preserve">,"DisplayName":"black no.'s" </v>
      </c>
      <c r="P118" s="16" t="str">
        <f t="shared" si="33"/>
        <v xml:space="preserve">,"Description":"" </v>
      </c>
      <c r="Q118" s="16" t="str">
        <f t="shared" si="34"/>
        <v xml:space="preserve">,"Country":"USA" </v>
      </c>
      <c r="R118" s="16" t="str">
        <f t="shared" si="35"/>
        <v xml:space="preserve">,"IsPostageStamp":true </v>
      </c>
      <c r="S118" s="16" t="str">
        <f t="shared" si="36"/>
        <v xml:space="preserve">,"ScottNumber":"J91" </v>
      </c>
      <c r="T118" s="16" t="str">
        <f t="shared" si="37"/>
        <v xml:space="preserve">,"AlternateId":"" </v>
      </c>
      <c r="U118" s="16" t="str">
        <f t="shared" si="38"/>
        <v>,"IssueYearStart":1959</v>
      </c>
      <c r="V118" s="16" t="str">
        <f t="shared" si="39"/>
        <v>,"IssueYearEnd":0</v>
      </c>
      <c r="W118" s="16" t="str">
        <f t="shared" si="40"/>
        <v xml:space="preserve">,"FirstDayOfIssue":" " </v>
      </c>
      <c r="X118" s="16" t="str">
        <f t="shared" si="30"/>
        <v xml:space="preserve">,"Perforation":"p11x10.5" </v>
      </c>
      <c r="Y118" s="16" t="str">
        <f>",""IsWatermarked"":" &amp; IF(ISNUMBER(FIND("mk",$G134)) =1,"true","false") &amp; " "</f>
        <v xml:space="preserve">,"IsWatermarked":false </v>
      </c>
      <c r="Z118" s="16" t="str">
        <f t="shared" si="42"/>
        <v xml:space="preserve">,"CatalogImageCode":"" </v>
      </c>
      <c r="AA118" s="16" t="str">
        <f t="shared" si="43"/>
        <v xml:space="preserve">,"Color":"carm rose" </v>
      </c>
      <c r="AB118" s="16" t="str">
        <f t="shared" si="44"/>
        <v xml:space="preserve">,"Denomination":"3" </v>
      </c>
      <c r="AD118" s="16" t="str">
        <f t="shared" si="45"/>
        <v/>
      </c>
      <c r="AE118" s="16" t="str">
        <f t="shared" si="46"/>
        <v>{"CollectableType":"HomeCollector.Models.StampBase, HomeCollector, Version=1.0.0.0, Culture=neutral, PublicKeyToken=null"</v>
      </c>
      <c r="AF118" s="16" t="str">
        <f t="shared" si="47"/>
        <v xml:space="preserve">,"ItemDetails":"" </v>
      </c>
      <c r="AG118" s="16" t="str">
        <f t="shared" si="48"/>
        <v xml:space="preserve">,"IsFavorite":false </v>
      </c>
      <c r="AH118" s="16" t="str">
        <f t="shared" si="49"/>
        <v xml:space="preserve">,"EstimatedValue":0 </v>
      </c>
      <c r="AI118" s="16" t="str">
        <f t="shared" si="50"/>
        <v xml:space="preserve">,"IsMintCondition":false </v>
      </c>
      <c r="AJ118" s="16" t="str">
        <f t="shared" si="51"/>
        <v xml:space="preserve">,"Condition":"UNDEFINED" </v>
      </c>
      <c r="AK118" s="16" t="str">
        <f xml:space="preserve"> IF($D118+$E118&gt;0,  CONCATENATE($AD118,$AE118,$AF118,$AG118,$AH118,$AI118,$AJ118) &amp; "} ]}","}")</f>
        <v>}</v>
      </c>
      <c r="AL118" s="16" t="str">
        <f t="shared" si="52"/>
        <v>,{"CollectableType":"HomeCollector.Models.StampBase, HomeCollector, Version=1.0.0.0, Culture=neutral, PublicKeyToken=null","DisplayName":"black no.'s" ,"Description":"" ,"Country":"USA" ,"IsPostageStamp":true ,"ScottNumber":"J91" ,"AlternateId":"" ,"IssueYearStart":1959,"IssueYearEnd":0,"FirstDayOfIssue":" " ,"Perforation":"p11x10.5" ,"IsWatermarked":false ,"CatalogImageCode":"" ,"Color":"carm rose" ,"Denomination":"3" }</v>
      </c>
    </row>
    <row r="119" spans="1:38" x14ac:dyDescent="0.25">
      <c r="A119" s="44" t="s">
        <v>188</v>
      </c>
      <c r="B119" s="29">
        <v>4</v>
      </c>
      <c r="C119" s="19" t="s">
        <v>154</v>
      </c>
      <c r="D119" s="28"/>
      <c r="E119" s="30"/>
      <c r="F119" s="41" t="s">
        <v>49</v>
      </c>
      <c r="G119" s="38"/>
      <c r="H119" s="19" t="s">
        <v>448</v>
      </c>
      <c r="I119" s="29">
        <v>1959</v>
      </c>
      <c r="J119" s="29">
        <v>1959</v>
      </c>
      <c r="K119" s="33" t="s">
        <v>51</v>
      </c>
      <c r="L119" s="34"/>
      <c r="M119" s="29"/>
      <c r="N119" s="28" t="str">
        <f t="shared" si="53"/>
        <v>,{"CollectableType":"HomeCollector.Models.StampBase, HomeCollector, Version=1.0.0.0, Culture=neutral, PublicKeyToken=null"</v>
      </c>
      <c r="O119" s="16" t="str">
        <f t="shared" si="32"/>
        <v xml:space="preserve">,"DisplayName":"black no.'s" </v>
      </c>
      <c r="P119" s="16" t="str">
        <f t="shared" si="33"/>
        <v xml:space="preserve">,"Description":"" </v>
      </c>
      <c r="Q119" s="16" t="str">
        <f t="shared" si="34"/>
        <v xml:space="preserve">,"Country":"USA" </v>
      </c>
      <c r="R119" s="16" t="str">
        <f t="shared" si="35"/>
        <v xml:space="preserve">,"IsPostageStamp":true </v>
      </c>
      <c r="S119" s="16" t="str">
        <f t="shared" si="36"/>
        <v xml:space="preserve">,"ScottNumber":"J92" </v>
      </c>
      <c r="T119" s="16" t="str">
        <f t="shared" si="37"/>
        <v xml:space="preserve">,"AlternateId":"" </v>
      </c>
      <c r="U119" s="16" t="str">
        <f t="shared" si="38"/>
        <v>,"IssueYearStart":1959</v>
      </c>
      <c r="V119" s="16" t="str">
        <f t="shared" si="39"/>
        <v>,"IssueYearEnd":0</v>
      </c>
      <c r="W119" s="16" t="str">
        <f t="shared" si="40"/>
        <v xml:space="preserve">,"FirstDayOfIssue":" " </v>
      </c>
      <c r="X119" s="16" t="str">
        <f t="shared" si="30"/>
        <v xml:space="preserve">,"Perforation":"p11x10.5" </v>
      </c>
      <c r="Y119" s="16" t="str">
        <f>",""IsWatermarked"":" &amp; IF(ISNUMBER(FIND("mk",$G135)) =1,"true","false") &amp; " "</f>
        <v xml:space="preserve">,"IsWatermarked":false </v>
      </c>
      <c r="Z119" s="16" t="str">
        <f t="shared" si="42"/>
        <v xml:space="preserve">,"CatalogImageCode":"" </v>
      </c>
      <c r="AA119" s="16" t="str">
        <f t="shared" si="43"/>
        <v xml:space="preserve">,"Color":"carm rose" </v>
      </c>
      <c r="AB119" s="16" t="str">
        <f t="shared" si="44"/>
        <v xml:space="preserve">,"Denomination":"4" </v>
      </c>
      <c r="AD119" s="16" t="str">
        <f t="shared" si="45"/>
        <v/>
      </c>
      <c r="AE119" s="16" t="str">
        <f t="shared" si="46"/>
        <v>{"CollectableType":"HomeCollector.Models.StampBase, HomeCollector, Version=1.0.0.0, Culture=neutral, PublicKeyToken=null"</v>
      </c>
      <c r="AF119" s="16" t="str">
        <f t="shared" si="47"/>
        <v xml:space="preserve">,"ItemDetails":"" </v>
      </c>
      <c r="AG119" s="16" t="str">
        <f t="shared" si="48"/>
        <v xml:space="preserve">,"IsFavorite":false </v>
      </c>
      <c r="AH119" s="16" t="str">
        <f t="shared" si="49"/>
        <v xml:space="preserve">,"EstimatedValue":0 </v>
      </c>
      <c r="AI119" s="16" t="str">
        <f t="shared" si="50"/>
        <v xml:space="preserve">,"IsMintCondition":false </v>
      </c>
      <c r="AJ119" s="16" t="str">
        <f t="shared" si="51"/>
        <v xml:space="preserve">,"Condition":"UNDEFINED" </v>
      </c>
      <c r="AK119" s="16" t="str">
        <f xml:space="preserve"> IF($D119+$E119&gt;0,  CONCATENATE($AD119,$AE119,$AF119,$AG119,$AH119,$AI119,$AJ119) &amp; "} ]}","}")</f>
        <v>}</v>
      </c>
      <c r="AL119" s="16" t="str">
        <f t="shared" si="52"/>
        <v>,{"CollectableType":"HomeCollector.Models.StampBase, HomeCollector, Version=1.0.0.0, Culture=neutral, PublicKeyToken=null","DisplayName":"black no.'s" ,"Description":"" ,"Country":"USA" ,"IsPostageStamp":true ,"ScottNumber":"J92" ,"AlternateId":"" ,"IssueYearStart":1959,"IssueYearEnd":0,"FirstDayOfIssue":" " ,"Perforation":"p11x10.5" ,"IsWatermarked":false ,"CatalogImageCode":"" ,"Color":"carm rose" ,"Denomination":"4" }</v>
      </c>
    </row>
    <row r="120" spans="1:38" x14ac:dyDescent="0.25">
      <c r="A120" s="44" t="s">
        <v>189</v>
      </c>
      <c r="B120" s="29">
        <v>5</v>
      </c>
      <c r="C120" s="30" t="s">
        <v>154</v>
      </c>
      <c r="D120" s="31"/>
      <c r="E120" s="32"/>
      <c r="F120" s="41" t="s">
        <v>49</v>
      </c>
      <c r="G120" s="38"/>
      <c r="H120" s="19" t="s">
        <v>448</v>
      </c>
      <c r="I120" s="29">
        <v>1959</v>
      </c>
      <c r="J120" s="29">
        <v>1959</v>
      </c>
      <c r="K120" s="33" t="s">
        <v>51</v>
      </c>
      <c r="L120" s="34"/>
      <c r="M120" s="29"/>
      <c r="N120" s="28" t="str">
        <f t="shared" si="53"/>
        <v>,{"CollectableType":"HomeCollector.Models.StampBase, HomeCollector, Version=1.0.0.0, Culture=neutral, PublicKeyToken=null"</v>
      </c>
      <c r="O120" s="16" t="str">
        <f t="shared" si="32"/>
        <v xml:space="preserve">,"DisplayName":"black no.'s" </v>
      </c>
      <c r="P120" s="16" t="str">
        <f t="shared" si="33"/>
        <v xml:space="preserve">,"Description":"" </v>
      </c>
      <c r="Q120" s="16" t="str">
        <f t="shared" si="34"/>
        <v xml:space="preserve">,"Country":"USA" </v>
      </c>
      <c r="R120" s="16" t="str">
        <f t="shared" si="35"/>
        <v xml:space="preserve">,"IsPostageStamp":true </v>
      </c>
      <c r="S120" s="16" t="str">
        <f t="shared" si="36"/>
        <v xml:space="preserve">,"ScottNumber":"J93" </v>
      </c>
      <c r="T120" s="16" t="str">
        <f t="shared" si="37"/>
        <v xml:space="preserve">,"AlternateId":"" </v>
      </c>
      <c r="U120" s="16" t="str">
        <f t="shared" si="38"/>
        <v>,"IssueYearStart":1959</v>
      </c>
      <c r="V120" s="16" t="str">
        <f t="shared" si="39"/>
        <v>,"IssueYearEnd":0</v>
      </c>
      <c r="W120" s="16" t="str">
        <f t="shared" si="40"/>
        <v xml:space="preserve">,"FirstDayOfIssue":" " </v>
      </c>
      <c r="X120" s="16" t="str">
        <f t="shared" si="30"/>
        <v xml:space="preserve">,"Perforation":"p11x10.5" </v>
      </c>
      <c r="Y120" s="16" t="str">
        <f>",""IsWatermarked"":" &amp; IF(ISNUMBER(FIND("mk",$G136)) =1,"true","false") &amp; " "</f>
        <v xml:space="preserve">,"IsWatermarked":false </v>
      </c>
      <c r="Z120" s="16" t="str">
        <f t="shared" si="42"/>
        <v xml:space="preserve">,"CatalogImageCode":"" </v>
      </c>
      <c r="AA120" s="16" t="str">
        <f t="shared" si="43"/>
        <v xml:space="preserve">,"Color":"carm rose" </v>
      </c>
      <c r="AB120" s="16" t="str">
        <f t="shared" si="44"/>
        <v xml:space="preserve">,"Denomination":"5" </v>
      </c>
      <c r="AD120" s="16" t="str">
        <f t="shared" si="45"/>
        <v/>
      </c>
      <c r="AE120" s="16" t="str">
        <f t="shared" si="46"/>
        <v>{"CollectableType":"HomeCollector.Models.StampBase, HomeCollector, Version=1.0.0.0, Culture=neutral, PublicKeyToken=null"</v>
      </c>
      <c r="AF120" s="16" t="str">
        <f t="shared" si="47"/>
        <v xml:space="preserve">,"ItemDetails":"" </v>
      </c>
      <c r="AG120" s="16" t="str">
        <f t="shared" si="48"/>
        <v xml:space="preserve">,"IsFavorite":false </v>
      </c>
      <c r="AH120" s="16" t="str">
        <f t="shared" si="49"/>
        <v xml:space="preserve">,"EstimatedValue":0 </v>
      </c>
      <c r="AI120" s="16" t="str">
        <f t="shared" si="50"/>
        <v xml:space="preserve">,"IsMintCondition":false </v>
      </c>
      <c r="AJ120" s="16" t="str">
        <f t="shared" si="51"/>
        <v xml:space="preserve">,"Condition":"UNDEFINED" </v>
      </c>
      <c r="AK120" s="16" t="str">
        <f xml:space="preserve"> IF($D120+$E120&gt;0,  CONCATENATE($AD120,$AE120,$AF120,$AG120,$AH120,$AI120,$AJ120) &amp; "} ]}","}")</f>
        <v>}</v>
      </c>
      <c r="AL120" s="16" t="str">
        <f t="shared" si="52"/>
        <v>,{"CollectableType":"HomeCollector.Models.StampBase, HomeCollector, Version=1.0.0.0, Culture=neutral, PublicKeyToken=null","DisplayName":"black no.'s" ,"Description":"" ,"Country":"USA" ,"IsPostageStamp":true ,"ScottNumber":"J93" ,"AlternateId":"" ,"IssueYearStart":1959,"IssueYearEnd":0,"FirstDayOfIssue":" " ,"Perforation":"p11x10.5" ,"IsWatermarked":false ,"CatalogImageCode":"" ,"Color":"carm rose" ,"Denomination":"5" }</v>
      </c>
    </row>
    <row r="121" spans="1:38" x14ac:dyDescent="0.25">
      <c r="A121" s="44" t="s">
        <v>190</v>
      </c>
      <c r="B121" s="29">
        <v>6</v>
      </c>
      <c r="C121" s="30" t="s">
        <v>154</v>
      </c>
      <c r="D121" s="31"/>
      <c r="E121" s="32"/>
      <c r="F121" s="41" t="s">
        <v>49</v>
      </c>
      <c r="G121" s="38"/>
      <c r="H121" s="19" t="s">
        <v>448</v>
      </c>
      <c r="I121" s="29">
        <v>1959</v>
      </c>
      <c r="J121" s="29">
        <v>1959</v>
      </c>
      <c r="K121" s="33" t="s">
        <v>51</v>
      </c>
      <c r="L121" s="34"/>
      <c r="M121" s="29"/>
      <c r="N121" s="28" t="str">
        <f t="shared" si="53"/>
        <v>,{"CollectableType":"HomeCollector.Models.StampBase, HomeCollector, Version=1.0.0.0, Culture=neutral, PublicKeyToken=null"</v>
      </c>
      <c r="O121" s="16" t="str">
        <f t="shared" si="32"/>
        <v xml:space="preserve">,"DisplayName":"black no.'s" </v>
      </c>
      <c r="P121" s="16" t="str">
        <f t="shared" si="33"/>
        <v xml:space="preserve">,"Description":"" </v>
      </c>
      <c r="Q121" s="16" t="str">
        <f t="shared" si="34"/>
        <v xml:space="preserve">,"Country":"USA" </v>
      </c>
      <c r="R121" s="16" t="str">
        <f t="shared" si="35"/>
        <v xml:space="preserve">,"IsPostageStamp":true </v>
      </c>
      <c r="S121" s="16" t="str">
        <f t="shared" si="36"/>
        <v xml:space="preserve">,"ScottNumber":"J94" </v>
      </c>
      <c r="T121" s="16" t="str">
        <f t="shared" si="37"/>
        <v xml:space="preserve">,"AlternateId":"" </v>
      </c>
      <c r="U121" s="16" t="str">
        <f t="shared" si="38"/>
        <v>,"IssueYearStart":1959</v>
      </c>
      <c r="V121" s="16" t="str">
        <f t="shared" si="39"/>
        <v>,"IssueYearEnd":0</v>
      </c>
      <c r="W121" s="16" t="str">
        <f t="shared" si="40"/>
        <v xml:space="preserve">,"FirstDayOfIssue":" " </v>
      </c>
      <c r="X121" s="16" t="str">
        <f t="shared" si="30"/>
        <v xml:space="preserve">,"Perforation":"p11x10.5" </v>
      </c>
      <c r="Y121" s="16" t="str">
        <f>",""IsWatermarked"":" &amp; IF(ISNUMBER(FIND("mk",$G137)) =1,"true","false") &amp; " "</f>
        <v xml:space="preserve">,"IsWatermarked":false </v>
      </c>
      <c r="Z121" s="16" t="str">
        <f t="shared" si="42"/>
        <v xml:space="preserve">,"CatalogImageCode":"" </v>
      </c>
      <c r="AA121" s="16" t="str">
        <f t="shared" si="43"/>
        <v xml:space="preserve">,"Color":"carm rose" </v>
      </c>
      <c r="AB121" s="16" t="str">
        <f t="shared" si="44"/>
        <v xml:space="preserve">,"Denomination":"6" </v>
      </c>
      <c r="AD121" s="16" t="str">
        <f t="shared" si="45"/>
        <v/>
      </c>
      <c r="AE121" s="16" t="str">
        <f t="shared" si="46"/>
        <v>{"CollectableType":"HomeCollector.Models.StampBase, HomeCollector, Version=1.0.0.0, Culture=neutral, PublicKeyToken=null"</v>
      </c>
      <c r="AF121" s="16" t="str">
        <f t="shared" si="47"/>
        <v xml:space="preserve">,"ItemDetails":"" </v>
      </c>
      <c r="AG121" s="16" t="str">
        <f t="shared" si="48"/>
        <v xml:space="preserve">,"IsFavorite":false </v>
      </c>
      <c r="AH121" s="16" t="str">
        <f t="shared" si="49"/>
        <v xml:space="preserve">,"EstimatedValue":0 </v>
      </c>
      <c r="AI121" s="16" t="str">
        <f t="shared" si="50"/>
        <v xml:space="preserve">,"IsMintCondition":false </v>
      </c>
      <c r="AJ121" s="16" t="str">
        <f t="shared" si="51"/>
        <v xml:space="preserve">,"Condition":"UNDEFINED" </v>
      </c>
      <c r="AK121" s="16" t="str">
        <f xml:space="preserve"> IF($D121+$E121&gt;0,  CONCATENATE($AD121,$AE121,$AF121,$AG121,$AH121,$AI121,$AJ121) &amp; "} ]}","}")</f>
        <v>}</v>
      </c>
      <c r="AL121" s="16" t="str">
        <f t="shared" si="52"/>
        <v>,{"CollectableType":"HomeCollector.Models.StampBase, HomeCollector, Version=1.0.0.0, Culture=neutral, PublicKeyToken=null","DisplayName":"black no.'s" ,"Description":"" ,"Country":"USA" ,"IsPostageStamp":true ,"ScottNumber":"J94" ,"AlternateId":"" ,"IssueYearStart":1959,"IssueYearEnd":0,"FirstDayOfIssue":" " ,"Perforation":"p11x10.5" ,"IsWatermarked":false ,"CatalogImageCode":"" ,"Color":"carm rose" ,"Denomination":"6" }</v>
      </c>
    </row>
    <row r="122" spans="1:38" x14ac:dyDescent="0.25">
      <c r="A122" s="44" t="s">
        <v>191</v>
      </c>
      <c r="B122" s="29">
        <v>7</v>
      </c>
      <c r="C122" s="30" t="s">
        <v>154</v>
      </c>
      <c r="D122" s="31"/>
      <c r="E122" s="32"/>
      <c r="F122" s="41" t="s">
        <v>49</v>
      </c>
      <c r="G122" s="38"/>
      <c r="H122" s="19" t="s">
        <v>448</v>
      </c>
      <c r="I122" s="29">
        <v>1959</v>
      </c>
      <c r="J122" s="29">
        <v>1959</v>
      </c>
      <c r="K122" s="33" t="s">
        <v>51</v>
      </c>
      <c r="L122" s="34"/>
      <c r="M122" s="29"/>
      <c r="N122" s="28" t="str">
        <f t="shared" si="53"/>
        <v>,{"CollectableType":"HomeCollector.Models.StampBase, HomeCollector, Version=1.0.0.0, Culture=neutral, PublicKeyToken=null"</v>
      </c>
      <c r="O122" s="16" t="str">
        <f t="shared" si="32"/>
        <v xml:space="preserve">,"DisplayName":"black no.'s" </v>
      </c>
      <c r="P122" s="16" t="str">
        <f t="shared" si="33"/>
        <v xml:space="preserve">,"Description":"" </v>
      </c>
      <c r="Q122" s="16" t="str">
        <f t="shared" si="34"/>
        <v xml:space="preserve">,"Country":"USA" </v>
      </c>
      <c r="R122" s="16" t="str">
        <f t="shared" si="35"/>
        <v xml:space="preserve">,"IsPostageStamp":true </v>
      </c>
      <c r="S122" s="16" t="str">
        <f t="shared" si="36"/>
        <v xml:space="preserve">,"ScottNumber":"J95" </v>
      </c>
      <c r="T122" s="16" t="str">
        <f t="shared" si="37"/>
        <v xml:space="preserve">,"AlternateId":"" </v>
      </c>
      <c r="U122" s="16" t="str">
        <f t="shared" si="38"/>
        <v>,"IssueYearStart":1959</v>
      </c>
      <c r="V122" s="16" t="str">
        <f t="shared" si="39"/>
        <v>,"IssueYearEnd":0</v>
      </c>
      <c r="W122" s="16" t="str">
        <f t="shared" si="40"/>
        <v xml:space="preserve">,"FirstDayOfIssue":" " </v>
      </c>
      <c r="X122" s="16" t="str">
        <f t="shared" si="30"/>
        <v xml:space="preserve">,"Perforation":"p11x10.5" </v>
      </c>
      <c r="Y122" s="16" t="str">
        <f>",""IsWatermarked"":" &amp; IF(ISNUMBER(FIND("mk",$G138)) =1,"true","false") &amp; " "</f>
        <v xml:space="preserve">,"IsWatermarked":false </v>
      </c>
      <c r="Z122" s="16" t="str">
        <f t="shared" si="42"/>
        <v xml:space="preserve">,"CatalogImageCode":"" </v>
      </c>
      <c r="AA122" s="16" t="str">
        <f t="shared" si="43"/>
        <v xml:space="preserve">,"Color":"carm rose" </v>
      </c>
      <c r="AB122" s="16" t="str">
        <f t="shared" si="44"/>
        <v xml:space="preserve">,"Denomination":"7" </v>
      </c>
      <c r="AD122" s="16" t="str">
        <f t="shared" si="45"/>
        <v/>
      </c>
      <c r="AE122" s="16" t="str">
        <f t="shared" si="46"/>
        <v>{"CollectableType":"HomeCollector.Models.StampBase, HomeCollector, Version=1.0.0.0, Culture=neutral, PublicKeyToken=null"</v>
      </c>
      <c r="AF122" s="16" t="str">
        <f t="shared" si="47"/>
        <v xml:space="preserve">,"ItemDetails":"" </v>
      </c>
      <c r="AG122" s="16" t="str">
        <f t="shared" si="48"/>
        <v xml:space="preserve">,"IsFavorite":false </v>
      </c>
      <c r="AH122" s="16" t="str">
        <f t="shared" si="49"/>
        <v xml:space="preserve">,"EstimatedValue":0 </v>
      </c>
      <c r="AI122" s="16" t="str">
        <f t="shared" si="50"/>
        <v xml:space="preserve">,"IsMintCondition":false </v>
      </c>
      <c r="AJ122" s="16" t="str">
        <f t="shared" si="51"/>
        <v xml:space="preserve">,"Condition":"UNDEFINED" </v>
      </c>
      <c r="AK122" s="16" t="str">
        <f xml:space="preserve"> IF($D122+$E122&gt;0,  CONCATENATE($AD122,$AE122,$AF122,$AG122,$AH122,$AI122,$AJ122) &amp; "} ]}","}")</f>
        <v>}</v>
      </c>
      <c r="AL122" s="16" t="str">
        <f t="shared" si="52"/>
        <v>,{"CollectableType":"HomeCollector.Models.StampBase, HomeCollector, Version=1.0.0.0, Culture=neutral, PublicKeyToken=null","DisplayName":"black no.'s" ,"Description":"" ,"Country":"USA" ,"IsPostageStamp":true ,"ScottNumber":"J95" ,"AlternateId":"" ,"IssueYearStart":1959,"IssueYearEnd":0,"FirstDayOfIssue":" " ,"Perforation":"p11x10.5" ,"IsWatermarked":false ,"CatalogImageCode":"" ,"Color":"carm rose" ,"Denomination":"7" }</v>
      </c>
    </row>
    <row r="123" spans="1:38" x14ac:dyDescent="0.25">
      <c r="A123" s="44" t="s">
        <v>192</v>
      </c>
      <c r="B123" s="29">
        <v>8</v>
      </c>
      <c r="C123" s="30" t="s">
        <v>154</v>
      </c>
      <c r="D123" s="31"/>
      <c r="E123" s="32">
        <v>2</v>
      </c>
      <c r="F123" s="41" t="s">
        <v>49</v>
      </c>
      <c r="G123" s="38"/>
      <c r="H123" s="19" t="s">
        <v>448</v>
      </c>
      <c r="I123" s="29">
        <v>1959</v>
      </c>
      <c r="J123" s="29">
        <v>1959</v>
      </c>
      <c r="K123" s="33" t="s">
        <v>51</v>
      </c>
      <c r="L123" s="34"/>
      <c r="M123" s="29"/>
      <c r="N123" s="28" t="str">
        <f t="shared" si="53"/>
        <v>,{"CollectableType":"HomeCollector.Models.StampBase, HomeCollector, Version=1.0.0.0, Culture=neutral, PublicKeyToken=null"</v>
      </c>
      <c r="O123" s="16" t="str">
        <f t="shared" si="32"/>
        <v xml:space="preserve">,"DisplayName":"black no.'s" </v>
      </c>
      <c r="P123" s="16" t="str">
        <f t="shared" si="33"/>
        <v xml:space="preserve">,"Description":"" </v>
      </c>
      <c r="Q123" s="16" t="str">
        <f t="shared" si="34"/>
        <v xml:space="preserve">,"Country":"USA" </v>
      </c>
      <c r="R123" s="16" t="str">
        <f t="shared" si="35"/>
        <v xml:space="preserve">,"IsPostageStamp":true </v>
      </c>
      <c r="S123" s="16" t="str">
        <f t="shared" si="36"/>
        <v xml:space="preserve">,"ScottNumber":"J96" </v>
      </c>
      <c r="T123" s="16" t="str">
        <f t="shared" si="37"/>
        <v xml:space="preserve">,"AlternateId":"" </v>
      </c>
      <c r="U123" s="16" t="str">
        <f t="shared" si="38"/>
        <v>,"IssueYearStart":1959</v>
      </c>
      <c r="V123" s="16" t="str">
        <f t="shared" si="39"/>
        <v>,"IssueYearEnd":0</v>
      </c>
      <c r="W123" s="16" t="str">
        <f t="shared" si="40"/>
        <v xml:space="preserve">,"FirstDayOfIssue":" " </v>
      </c>
      <c r="X123" s="16" t="str">
        <f t="shared" si="30"/>
        <v xml:space="preserve">,"Perforation":"p11x10.5" </v>
      </c>
      <c r="Y123" s="16" t="str">
        <f>",""IsWatermarked"":" &amp; IF(ISNUMBER(FIND("mk",$G139)) =1,"true","false") &amp; " "</f>
        <v xml:space="preserve">,"IsWatermarked":false </v>
      </c>
      <c r="Z123" s="16" t="str">
        <f t="shared" si="42"/>
        <v xml:space="preserve">,"CatalogImageCode":"" </v>
      </c>
      <c r="AA123" s="16" t="str">
        <f t="shared" si="43"/>
        <v xml:space="preserve">,"Color":"carm rose" </v>
      </c>
      <c r="AB123" s="16" t="str">
        <f t="shared" si="44"/>
        <v xml:space="preserve">,"Denomination":"8" </v>
      </c>
      <c r="AD123" s="16" t="str">
        <f t="shared" si="45"/>
        <v>,"ItemInstances":[</v>
      </c>
      <c r="AE123" s="16" t="str">
        <f t="shared" si="46"/>
        <v>{"CollectableType":"HomeCollector.Models.StampBase, HomeCollector, Version=1.0.0.0, Culture=neutral, PublicKeyToken=null"</v>
      </c>
      <c r="AF123" s="16" t="str">
        <f t="shared" si="47"/>
        <v xml:space="preserve">,"ItemDetails":"" </v>
      </c>
      <c r="AG123" s="16" t="str">
        <f t="shared" si="48"/>
        <v xml:space="preserve">,"IsFavorite":false </v>
      </c>
      <c r="AH123" s="16" t="str">
        <f t="shared" si="49"/>
        <v xml:space="preserve">,"EstimatedValue":0 </v>
      </c>
      <c r="AI123" s="16" t="str">
        <f t="shared" si="50"/>
        <v xml:space="preserve">,"IsMintCondition":false </v>
      </c>
      <c r="AJ123" s="16" t="str">
        <f t="shared" si="51"/>
        <v xml:space="preserve">,"Condition":"UNDEFINED" </v>
      </c>
      <c r="AK123" s="16" t="str">
        <f xml:space="preserve"> IF($D123+$E123&gt;0,  CONCATENATE($AD123,$AE123,$AF123,$AG123,$AH123,$AI123,$AJ123)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3" s="16" t="str">
        <f t="shared" si="52"/>
        <v>,{"CollectableType":"HomeCollector.Models.StampBase, HomeCollector, Version=1.0.0.0, Culture=neutral, PublicKeyToken=null","DisplayName":"black no.'s" ,"Description":"" ,"Country":"USA" ,"IsPostageStamp":true ,"ScottNumber":"J96" ,"AlternateId":"" ,"IssueYearStart":1959,"IssueYearEnd":0,"FirstDayOfIssue":" " ,"Perforation":"p11x10.5" ,"IsWatermarked":false ,"CatalogImageCode":"" ,"Color":"carm rose"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4" spans="1:38" x14ac:dyDescent="0.25">
      <c r="A124" s="44" t="s">
        <v>193</v>
      </c>
      <c r="B124" s="29">
        <v>10</v>
      </c>
      <c r="C124" s="30" t="s">
        <v>154</v>
      </c>
      <c r="D124" s="31"/>
      <c r="E124" s="32">
        <v>4</v>
      </c>
      <c r="F124" s="41" t="s">
        <v>49</v>
      </c>
      <c r="G124" s="38"/>
      <c r="H124" s="19" t="s">
        <v>448</v>
      </c>
      <c r="I124" s="29">
        <v>1959</v>
      </c>
      <c r="J124" s="29">
        <v>1959</v>
      </c>
      <c r="K124" s="33" t="s">
        <v>51</v>
      </c>
      <c r="L124" s="34"/>
      <c r="M124" s="29"/>
      <c r="N124" s="28" t="str">
        <f t="shared" si="53"/>
        <v>,{"CollectableType":"HomeCollector.Models.StampBase, HomeCollector, Version=1.0.0.0, Culture=neutral, PublicKeyToken=null"</v>
      </c>
      <c r="O124" s="16" t="str">
        <f t="shared" si="32"/>
        <v xml:space="preserve">,"DisplayName":"black no.'s" </v>
      </c>
      <c r="P124" s="16" t="str">
        <f t="shared" si="33"/>
        <v xml:space="preserve">,"Description":"" </v>
      </c>
      <c r="Q124" s="16" t="str">
        <f t="shared" si="34"/>
        <v xml:space="preserve">,"Country":"USA" </v>
      </c>
      <c r="R124" s="16" t="str">
        <f t="shared" si="35"/>
        <v xml:space="preserve">,"IsPostageStamp":true </v>
      </c>
      <c r="S124" s="16" t="str">
        <f t="shared" si="36"/>
        <v xml:space="preserve">,"ScottNumber":"J97" </v>
      </c>
      <c r="T124" s="16" t="str">
        <f t="shared" si="37"/>
        <v xml:space="preserve">,"AlternateId":"" </v>
      </c>
      <c r="U124" s="16" t="str">
        <f t="shared" si="38"/>
        <v>,"IssueYearStart":1959</v>
      </c>
      <c r="V124" s="16" t="str">
        <f t="shared" si="39"/>
        <v>,"IssueYearEnd":0</v>
      </c>
      <c r="W124" s="16" t="str">
        <f t="shared" si="40"/>
        <v xml:space="preserve">,"FirstDayOfIssue":" " </v>
      </c>
      <c r="X124" s="16" t="str">
        <f t="shared" si="30"/>
        <v xml:space="preserve">,"Perforation":"p11x10.5" </v>
      </c>
      <c r="Y124" s="16" t="str">
        <f>",""IsWatermarked"":" &amp; IF(ISNUMBER(FIND("mk",$G140)) =1,"true","false") &amp; " "</f>
        <v xml:space="preserve">,"IsWatermarked":false </v>
      </c>
      <c r="Z124" s="16" t="str">
        <f t="shared" si="42"/>
        <v xml:space="preserve">,"CatalogImageCode":"" </v>
      </c>
      <c r="AA124" s="16" t="str">
        <f t="shared" si="43"/>
        <v xml:space="preserve">,"Color":"carm rose" </v>
      </c>
      <c r="AB124" s="16" t="str">
        <f t="shared" si="44"/>
        <v xml:space="preserve">,"Denomination":"10" </v>
      </c>
      <c r="AD124" s="16" t="str">
        <f t="shared" si="45"/>
        <v>,"ItemInstances":[</v>
      </c>
      <c r="AE124" s="16" t="str">
        <f t="shared" si="46"/>
        <v>{"CollectableType":"HomeCollector.Models.StampBase, HomeCollector, Version=1.0.0.0, Culture=neutral, PublicKeyToken=null"</v>
      </c>
      <c r="AF124" s="16" t="str">
        <f t="shared" si="47"/>
        <v xml:space="preserve">,"ItemDetails":"" </v>
      </c>
      <c r="AG124" s="16" t="str">
        <f t="shared" si="48"/>
        <v xml:space="preserve">,"IsFavorite":false </v>
      </c>
      <c r="AH124" s="16" t="str">
        <f t="shared" si="49"/>
        <v xml:space="preserve">,"EstimatedValue":0 </v>
      </c>
      <c r="AI124" s="16" t="str">
        <f t="shared" si="50"/>
        <v xml:space="preserve">,"IsMintCondition":false </v>
      </c>
      <c r="AJ124" s="16" t="str">
        <f t="shared" si="51"/>
        <v xml:space="preserve">,"Condition":"UNDEFINED" </v>
      </c>
      <c r="AK124" s="16" t="str">
        <f xml:space="preserve"> IF($D124+$E124&gt;0,  CONCATENATE($AD124,$AE124,$AF124,$AG124,$AH124,$AI124,$AJ124)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4" s="16" t="str">
        <f t="shared" si="52"/>
        <v>,{"CollectableType":"HomeCollector.Models.StampBase, HomeCollector, Version=1.0.0.0, Culture=neutral, PublicKeyToken=null","DisplayName":"black no.'s" ,"Description":"" ,"Country":"USA" ,"IsPostageStamp":true ,"ScottNumber":"J97" ,"AlternateId":"" ,"IssueYearStart":1959,"IssueYearEnd":0,"FirstDayOfIssue":" " ,"Perforation":"p11x10.5" ,"IsWatermarked":false ,"CatalogImageCode":"" ,"Color":"carm rose"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5" spans="1:38" x14ac:dyDescent="0.25">
      <c r="A125" s="44" t="s">
        <v>194</v>
      </c>
      <c r="B125" s="29">
        <v>30</v>
      </c>
      <c r="C125" s="30" t="s">
        <v>154</v>
      </c>
      <c r="D125" s="31"/>
      <c r="E125" s="32"/>
      <c r="F125" s="41" t="s">
        <v>49</v>
      </c>
      <c r="G125" s="38"/>
      <c r="H125" s="19" t="s">
        <v>448</v>
      </c>
      <c r="I125" s="29">
        <v>1959</v>
      </c>
      <c r="J125" s="29">
        <v>1959</v>
      </c>
      <c r="K125" s="33" t="s">
        <v>51</v>
      </c>
      <c r="L125" s="34"/>
      <c r="M125" s="29"/>
      <c r="N125" s="28" t="str">
        <f t="shared" si="53"/>
        <v>,{"CollectableType":"HomeCollector.Models.StampBase, HomeCollector, Version=1.0.0.0, Culture=neutral, PublicKeyToken=null"</v>
      </c>
      <c r="O125" s="16" t="str">
        <f t="shared" si="32"/>
        <v xml:space="preserve">,"DisplayName":"black no.'s" </v>
      </c>
      <c r="P125" s="16" t="str">
        <f t="shared" si="33"/>
        <v xml:space="preserve">,"Description":"" </v>
      </c>
      <c r="Q125" s="16" t="str">
        <f t="shared" si="34"/>
        <v xml:space="preserve">,"Country":"USA" </v>
      </c>
      <c r="R125" s="16" t="str">
        <f t="shared" si="35"/>
        <v xml:space="preserve">,"IsPostageStamp":true </v>
      </c>
      <c r="S125" s="16" t="str">
        <f t="shared" si="36"/>
        <v xml:space="preserve">,"ScottNumber":"J98" </v>
      </c>
      <c r="T125" s="16" t="str">
        <f t="shared" si="37"/>
        <v xml:space="preserve">,"AlternateId":"" </v>
      </c>
      <c r="U125" s="16" t="str">
        <f t="shared" si="38"/>
        <v>,"IssueYearStart":1959</v>
      </c>
      <c r="V125" s="16" t="str">
        <f t="shared" si="39"/>
        <v>,"IssueYearEnd":0</v>
      </c>
      <c r="W125" s="16" t="str">
        <f t="shared" si="40"/>
        <v xml:space="preserve">,"FirstDayOfIssue":" " </v>
      </c>
      <c r="X125" s="16" t="str">
        <f t="shared" si="30"/>
        <v xml:space="preserve">,"Perforation":"p11x10.5" </v>
      </c>
      <c r="Y125" s="16" t="str">
        <f>",""IsWatermarked"":" &amp; IF(ISNUMBER(FIND("mk",$G141)) =1,"true","false") &amp; " "</f>
        <v xml:space="preserve">,"IsWatermarked":false </v>
      </c>
      <c r="Z125" s="16" t="str">
        <f t="shared" si="42"/>
        <v xml:space="preserve">,"CatalogImageCode":"" </v>
      </c>
      <c r="AA125" s="16" t="str">
        <f t="shared" si="43"/>
        <v xml:space="preserve">,"Color":"carm rose" </v>
      </c>
      <c r="AB125" s="16" t="str">
        <f t="shared" si="44"/>
        <v xml:space="preserve">,"Denomination":"30" </v>
      </c>
      <c r="AD125" s="16" t="str">
        <f t="shared" si="45"/>
        <v/>
      </c>
      <c r="AE125" s="16" t="str">
        <f t="shared" si="46"/>
        <v>{"CollectableType":"HomeCollector.Models.StampBase, HomeCollector, Version=1.0.0.0, Culture=neutral, PublicKeyToken=null"</v>
      </c>
      <c r="AF125" s="16" t="str">
        <f t="shared" si="47"/>
        <v xml:space="preserve">,"ItemDetails":"" </v>
      </c>
      <c r="AG125" s="16" t="str">
        <f t="shared" si="48"/>
        <v xml:space="preserve">,"IsFavorite":false </v>
      </c>
      <c r="AH125" s="16" t="str">
        <f t="shared" si="49"/>
        <v xml:space="preserve">,"EstimatedValue":0 </v>
      </c>
      <c r="AI125" s="16" t="str">
        <f t="shared" si="50"/>
        <v xml:space="preserve">,"IsMintCondition":false </v>
      </c>
      <c r="AJ125" s="16" t="str">
        <f t="shared" si="51"/>
        <v xml:space="preserve">,"Condition":"UNDEFINED" </v>
      </c>
      <c r="AK125" s="16" t="str">
        <f xml:space="preserve"> IF($D125+$E125&gt;0,  CONCATENATE($AD125,$AE125,$AF125,$AG125,$AH125,$AI125,$AJ125) &amp; "} ]}","}")</f>
        <v>}</v>
      </c>
      <c r="AL125" s="16" t="str">
        <f t="shared" si="52"/>
        <v>,{"CollectableType":"HomeCollector.Models.StampBase, HomeCollector, Version=1.0.0.0, Culture=neutral, PublicKeyToken=null","DisplayName":"black no.'s" ,"Description":"" ,"Country":"USA" ,"IsPostageStamp":true ,"ScottNumber":"J98" ,"AlternateId":"" ,"IssueYearStart":1959,"IssueYearEnd":0,"FirstDayOfIssue":" " ,"Perforation":"p11x10.5" ,"IsWatermarked":false ,"CatalogImageCode":"" ,"Color":"carm rose" ,"Denomination":"30" }</v>
      </c>
    </row>
    <row r="126" spans="1:38" x14ac:dyDescent="0.25">
      <c r="A126" s="44" t="s">
        <v>195</v>
      </c>
      <c r="B126" s="29">
        <v>50</v>
      </c>
      <c r="C126" s="30" t="s">
        <v>154</v>
      </c>
      <c r="D126" s="31"/>
      <c r="E126" s="32">
        <v>1</v>
      </c>
      <c r="F126" s="41" t="s">
        <v>49</v>
      </c>
      <c r="G126" s="38"/>
      <c r="H126" s="19" t="s">
        <v>448</v>
      </c>
      <c r="I126" s="29">
        <v>1959</v>
      </c>
      <c r="J126" s="29">
        <v>1959</v>
      </c>
      <c r="K126" s="33" t="s">
        <v>51</v>
      </c>
      <c r="L126" s="34"/>
      <c r="M126" s="29"/>
      <c r="N126" s="28" t="str">
        <f t="shared" si="53"/>
        <v>,{"CollectableType":"HomeCollector.Models.StampBase, HomeCollector, Version=1.0.0.0, Culture=neutral, PublicKeyToken=null"</v>
      </c>
      <c r="O126" s="16" t="str">
        <f t="shared" si="32"/>
        <v xml:space="preserve">,"DisplayName":"black no.'s" </v>
      </c>
      <c r="P126" s="16" t="str">
        <f t="shared" si="33"/>
        <v xml:space="preserve">,"Description":"" </v>
      </c>
      <c r="Q126" s="16" t="str">
        <f t="shared" si="34"/>
        <v xml:space="preserve">,"Country":"USA" </v>
      </c>
      <c r="R126" s="16" t="str">
        <f t="shared" si="35"/>
        <v xml:space="preserve">,"IsPostageStamp":true </v>
      </c>
      <c r="S126" s="16" t="str">
        <f t="shared" si="36"/>
        <v xml:space="preserve">,"ScottNumber":"J99" </v>
      </c>
      <c r="T126" s="16" t="str">
        <f t="shared" si="37"/>
        <v xml:space="preserve">,"AlternateId":"" </v>
      </c>
      <c r="U126" s="16" t="str">
        <f t="shared" si="38"/>
        <v>,"IssueYearStart":1959</v>
      </c>
      <c r="V126" s="16" t="str">
        <f t="shared" si="39"/>
        <v>,"IssueYearEnd":0</v>
      </c>
      <c r="W126" s="16" t="str">
        <f t="shared" si="40"/>
        <v xml:space="preserve">,"FirstDayOfIssue":" " </v>
      </c>
      <c r="X126" s="16" t="str">
        <f t="shared" si="30"/>
        <v xml:space="preserve">,"Perforation":"p11x10.5" </v>
      </c>
      <c r="Y126" s="16" t="str">
        <f>",""IsWatermarked"":" &amp; IF(ISNUMBER(FIND("mk",$G142)) =1,"true","false") &amp; " "</f>
        <v xml:space="preserve">,"IsWatermarked":false </v>
      </c>
      <c r="Z126" s="16" t="str">
        <f t="shared" si="42"/>
        <v xml:space="preserve">,"CatalogImageCode":"" </v>
      </c>
      <c r="AA126" s="16" t="str">
        <f t="shared" si="43"/>
        <v xml:space="preserve">,"Color":"carm rose" </v>
      </c>
      <c r="AB126" s="16" t="str">
        <f t="shared" si="44"/>
        <v xml:space="preserve">,"Denomination":"50" </v>
      </c>
      <c r="AD126" s="16" t="str">
        <f t="shared" si="45"/>
        <v>,"ItemInstances":[</v>
      </c>
      <c r="AE126" s="16" t="str">
        <f t="shared" si="46"/>
        <v>{"CollectableType":"HomeCollector.Models.StampBase, HomeCollector, Version=1.0.0.0, Culture=neutral, PublicKeyToken=null"</v>
      </c>
      <c r="AF126" s="16" t="str">
        <f t="shared" si="47"/>
        <v xml:space="preserve">,"ItemDetails":"" </v>
      </c>
      <c r="AG126" s="16" t="str">
        <f t="shared" si="48"/>
        <v xml:space="preserve">,"IsFavorite":false </v>
      </c>
      <c r="AH126" s="16" t="str">
        <f t="shared" si="49"/>
        <v xml:space="preserve">,"EstimatedValue":0 </v>
      </c>
      <c r="AI126" s="16" t="str">
        <f t="shared" si="50"/>
        <v xml:space="preserve">,"IsMintCondition":false </v>
      </c>
      <c r="AJ126" s="16" t="str">
        <f t="shared" si="51"/>
        <v xml:space="preserve">,"Condition":"UNDEFINED" </v>
      </c>
      <c r="AK126" s="16" t="str">
        <f xml:space="preserve"> IF($D126+$E126&gt;0,  CONCATENATE($AD126,$AE126,$AF126,$AG126,$AH126,$AI126,$AJ126)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6" s="16" t="str">
        <f t="shared" si="52"/>
        <v>,{"CollectableType":"HomeCollector.Models.StampBase, HomeCollector, Version=1.0.0.0, Culture=neutral, PublicKeyToken=null","DisplayName":"black no.'s" ,"Description":"" ,"Country":"USA" ,"IsPostageStamp":true ,"ScottNumber":"J99" ,"AlternateId":"" ,"IssueYearStart":1959,"IssueYearEnd":0,"FirstDayOfIssue":" " ,"Perforation":"p11x10.5" ,"IsWatermarked":false ,"CatalogImageCode":"" ,"Color":"carm rose" ,"Denomination":"50"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7" spans="1:38" x14ac:dyDescent="0.25">
      <c r="A127" s="44" t="s">
        <v>196</v>
      </c>
      <c r="B127" s="47">
        <v>1</v>
      </c>
      <c r="C127" s="19" t="s">
        <v>154</v>
      </c>
      <c r="D127" s="31"/>
      <c r="E127" s="32"/>
      <c r="F127" s="41" t="s">
        <v>49</v>
      </c>
      <c r="G127" s="38"/>
      <c r="H127" s="19" t="s">
        <v>449</v>
      </c>
      <c r="I127" s="29">
        <v>1959</v>
      </c>
      <c r="J127" s="29">
        <v>1959</v>
      </c>
      <c r="K127" s="33" t="s">
        <v>51</v>
      </c>
      <c r="L127" s="34"/>
      <c r="M127" s="29"/>
      <c r="N127" s="28" t="str">
        <f t="shared" si="53"/>
        <v>,{"CollectableType":"HomeCollector.Models.StampBase, HomeCollector, Version=1.0.0.0, Culture=neutral, PublicKeyToken=null"</v>
      </c>
      <c r="O127" s="16" t="str">
        <f t="shared" si="32"/>
        <v xml:space="preserve">,"DisplayName":"outline no.'s" </v>
      </c>
      <c r="P127" s="16" t="str">
        <f t="shared" si="33"/>
        <v xml:space="preserve">,"Description":"" </v>
      </c>
      <c r="Q127" s="16" t="str">
        <f t="shared" si="34"/>
        <v xml:space="preserve">,"Country":"USA" </v>
      </c>
      <c r="R127" s="16" t="str">
        <f t="shared" si="35"/>
        <v xml:space="preserve">,"IsPostageStamp":true </v>
      </c>
      <c r="S127" s="16" t="str">
        <f t="shared" si="36"/>
        <v xml:space="preserve">,"ScottNumber":"J100" </v>
      </c>
      <c r="T127" s="16" t="str">
        <f t="shared" si="37"/>
        <v xml:space="preserve">,"AlternateId":"" </v>
      </c>
      <c r="U127" s="16" t="str">
        <f t="shared" si="38"/>
        <v>,"IssueYearStart":1959</v>
      </c>
      <c r="V127" s="16" t="str">
        <f t="shared" si="39"/>
        <v>,"IssueYearEnd":0</v>
      </c>
      <c r="W127" s="16" t="str">
        <f t="shared" si="40"/>
        <v xml:space="preserve">,"FirstDayOfIssue":" " </v>
      </c>
      <c r="X127" s="16" t="str">
        <f t="shared" si="30"/>
        <v xml:space="preserve">,"Perforation":"p11x10.5" </v>
      </c>
      <c r="Y127" s="16" t="str">
        <f>",""IsWatermarked"":" &amp; IF(ISNUMBER(FIND("mk",$G143)) =1,"true","false") &amp; " "</f>
        <v xml:space="preserve">,"IsWatermarked":false </v>
      </c>
      <c r="Z127" s="16" t="str">
        <f t="shared" si="42"/>
        <v xml:space="preserve">,"CatalogImageCode":"" </v>
      </c>
      <c r="AA127" s="16" t="str">
        <f t="shared" si="43"/>
        <v xml:space="preserve">,"Color":"carm rose" </v>
      </c>
      <c r="AB127" s="16" t="str">
        <f t="shared" si="44"/>
        <v xml:space="preserve">,"Denomination":"1" </v>
      </c>
      <c r="AD127" s="16" t="str">
        <f t="shared" si="45"/>
        <v/>
      </c>
      <c r="AE127" s="16" t="str">
        <f t="shared" si="46"/>
        <v>{"CollectableType":"HomeCollector.Models.StampBase, HomeCollector, Version=1.0.0.0, Culture=neutral, PublicKeyToken=null"</v>
      </c>
      <c r="AF127" s="16" t="str">
        <f t="shared" si="47"/>
        <v xml:space="preserve">,"ItemDetails":"" </v>
      </c>
      <c r="AG127" s="16" t="str">
        <f t="shared" si="48"/>
        <v xml:space="preserve">,"IsFavorite":false </v>
      </c>
      <c r="AH127" s="16" t="str">
        <f t="shared" si="49"/>
        <v xml:space="preserve">,"EstimatedValue":0 </v>
      </c>
      <c r="AI127" s="16" t="str">
        <f t="shared" si="50"/>
        <v xml:space="preserve">,"IsMintCondition":false </v>
      </c>
      <c r="AJ127" s="16" t="str">
        <f t="shared" si="51"/>
        <v xml:space="preserve">,"Condition":"UNDEFINED" </v>
      </c>
      <c r="AK127" s="16" t="str">
        <f xml:space="preserve"> IF($D127+$E127&gt;0,  CONCATENATE($AD127,$AE127,$AF127,$AG127,$AH127,$AI127,$AJ127) &amp; "} ]}","}")</f>
        <v>}</v>
      </c>
      <c r="AL127" s="16" t="str">
        <f t="shared" si="52"/>
        <v>,{"CollectableType":"HomeCollector.Models.StampBase, HomeCollector, Version=1.0.0.0, Culture=neutral, PublicKeyToken=null","DisplayName":"outline no.'s" ,"Description":"" ,"Country":"USA" ,"IsPostageStamp":true ,"ScottNumber":"J100" ,"AlternateId":"" ,"IssueYearStart":1959,"IssueYearEnd":0,"FirstDayOfIssue":" " ,"Perforation":"p11x10.5" ,"IsWatermarked":false ,"CatalogImageCode":"" ,"Color":"carm rose" ,"Denomination":"1" }</v>
      </c>
    </row>
    <row r="128" spans="1:38" x14ac:dyDescent="0.25">
      <c r="A128" s="44" t="s">
        <v>197</v>
      </c>
      <c r="B128" s="47">
        <v>5</v>
      </c>
      <c r="C128" s="30" t="s">
        <v>154</v>
      </c>
      <c r="D128" s="31"/>
      <c r="E128" s="32"/>
      <c r="F128" s="41" t="s">
        <v>49</v>
      </c>
      <c r="G128" s="30"/>
      <c r="H128" s="19" t="s">
        <v>449</v>
      </c>
      <c r="I128" s="29">
        <v>1959</v>
      </c>
      <c r="J128" s="29">
        <v>1959</v>
      </c>
      <c r="K128" s="33" t="s">
        <v>51</v>
      </c>
      <c r="L128" s="34"/>
      <c r="M128" s="29"/>
      <c r="N128" s="28" t="str">
        <f t="shared" si="53"/>
        <v>,{"CollectableType":"HomeCollector.Models.StampBase, HomeCollector, Version=1.0.0.0, Culture=neutral, PublicKeyToken=null"</v>
      </c>
      <c r="O128" s="16" t="str">
        <f t="shared" si="32"/>
        <v xml:space="preserve">,"DisplayName":"outline no.'s" </v>
      </c>
      <c r="P128" s="16" t="str">
        <f t="shared" si="33"/>
        <v xml:space="preserve">,"Description":"" </v>
      </c>
      <c r="Q128" s="16" t="str">
        <f t="shared" si="34"/>
        <v xml:space="preserve">,"Country":"USA" </v>
      </c>
      <c r="R128" s="16" t="str">
        <f t="shared" si="35"/>
        <v xml:space="preserve">,"IsPostageStamp":true </v>
      </c>
      <c r="S128" s="16" t="str">
        <f t="shared" si="36"/>
        <v xml:space="preserve">,"ScottNumber":"J101" </v>
      </c>
      <c r="T128" s="16" t="str">
        <f t="shared" si="37"/>
        <v xml:space="preserve">,"AlternateId":"" </v>
      </c>
      <c r="U128" s="16" t="str">
        <f t="shared" si="38"/>
        <v>,"IssueYearStart":1959</v>
      </c>
      <c r="V128" s="16" t="str">
        <f t="shared" si="39"/>
        <v>,"IssueYearEnd":0</v>
      </c>
      <c r="W128" s="16" t="str">
        <f t="shared" si="40"/>
        <v xml:space="preserve">,"FirstDayOfIssue":" " </v>
      </c>
      <c r="X128" s="16" t="str">
        <f t="shared" si="30"/>
        <v xml:space="preserve">,"Perforation":"p11x10.5" </v>
      </c>
      <c r="Y128" s="16" t="str">
        <f>",""IsWatermarked"":" &amp; IF(ISNUMBER(FIND("mk",$G144)) =1,"true","false") &amp; " "</f>
        <v xml:space="preserve">,"IsWatermarked":false </v>
      </c>
      <c r="Z128" s="16" t="str">
        <f t="shared" si="42"/>
        <v xml:space="preserve">,"CatalogImageCode":"" </v>
      </c>
      <c r="AA128" s="16" t="str">
        <f t="shared" si="43"/>
        <v xml:space="preserve">,"Color":"carm rose" </v>
      </c>
      <c r="AB128" s="16" t="str">
        <f t="shared" si="44"/>
        <v xml:space="preserve">,"Denomination":"5" </v>
      </c>
      <c r="AD128" s="16" t="str">
        <f t="shared" si="45"/>
        <v/>
      </c>
      <c r="AE128" s="16" t="str">
        <f t="shared" si="46"/>
        <v>{"CollectableType":"HomeCollector.Models.StampBase, HomeCollector, Version=1.0.0.0, Culture=neutral, PublicKeyToken=null"</v>
      </c>
      <c r="AF128" s="16" t="str">
        <f t="shared" si="47"/>
        <v xml:space="preserve">,"ItemDetails":"" </v>
      </c>
      <c r="AG128" s="16" t="str">
        <f t="shared" si="48"/>
        <v xml:space="preserve">,"IsFavorite":false </v>
      </c>
      <c r="AH128" s="16" t="str">
        <f t="shared" si="49"/>
        <v xml:space="preserve">,"EstimatedValue":0 </v>
      </c>
      <c r="AI128" s="16" t="str">
        <f t="shared" si="50"/>
        <v xml:space="preserve">,"IsMintCondition":false </v>
      </c>
      <c r="AJ128" s="16" t="str">
        <f t="shared" si="51"/>
        <v xml:space="preserve">,"Condition":"UNDEFINED" </v>
      </c>
      <c r="AK128" s="16" t="str">
        <f xml:space="preserve"> IF($D128+$E128&gt;0,  CONCATENATE($AD128,$AE128,$AF128,$AG128,$AH128,$AI128,$AJ128) &amp; "} ]}","}")</f>
        <v>}</v>
      </c>
      <c r="AL128" s="16" t="str">
        <f t="shared" si="52"/>
        <v>,{"CollectableType":"HomeCollector.Models.StampBase, HomeCollector, Version=1.0.0.0, Culture=neutral, PublicKeyToken=null","DisplayName":"outline no.'s" ,"Description":"" ,"Country":"USA" ,"IsPostageStamp":true ,"ScottNumber":"J101" ,"AlternateId":"" ,"IssueYearStart":1959,"IssueYearEnd":0,"FirstDayOfIssue":" " ,"Perforation":"p11x10.5" ,"IsWatermarked":false ,"CatalogImageCode":"" ,"Color":"carm rose" ,"Denomination":"5" }</v>
      </c>
    </row>
    <row r="129" spans="1:38" x14ac:dyDescent="0.25">
      <c r="A129" s="44" t="s">
        <v>198</v>
      </c>
      <c r="B129" s="29">
        <v>11</v>
      </c>
      <c r="C129" s="30" t="s">
        <v>154</v>
      </c>
      <c r="D129" s="31"/>
      <c r="E129" s="32"/>
      <c r="F129" s="41" t="s">
        <v>49</v>
      </c>
      <c r="G129" s="30"/>
      <c r="H129" s="19" t="s">
        <v>448</v>
      </c>
      <c r="I129" s="29">
        <v>1978</v>
      </c>
      <c r="J129" s="29">
        <v>1978</v>
      </c>
      <c r="K129" s="33" t="s">
        <v>51</v>
      </c>
      <c r="L129" s="34"/>
      <c r="M129" s="29"/>
      <c r="N129" s="28" t="str">
        <f t="shared" si="53"/>
        <v>,{"CollectableType":"HomeCollector.Models.StampBase, HomeCollector, Version=1.0.0.0, Culture=neutral, PublicKeyToken=null"</v>
      </c>
      <c r="O129" s="16" t="str">
        <f t="shared" si="32"/>
        <v xml:space="preserve">,"DisplayName":"black no.'s" </v>
      </c>
      <c r="P129" s="16" t="str">
        <f t="shared" si="33"/>
        <v xml:space="preserve">,"Description":"" </v>
      </c>
      <c r="Q129" s="16" t="str">
        <f t="shared" si="34"/>
        <v xml:space="preserve">,"Country":"USA" </v>
      </c>
      <c r="R129" s="16" t="str">
        <f t="shared" si="35"/>
        <v xml:space="preserve">,"IsPostageStamp":true </v>
      </c>
      <c r="S129" s="16" t="str">
        <f t="shared" si="36"/>
        <v xml:space="preserve">,"ScottNumber":"J102" </v>
      </c>
      <c r="T129" s="16" t="str">
        <f t="shared" si="37"/>
        <v xml:space="preserve">,"AlternateId":"" </v>
      </c>
      <c r="U129" s="16" t="str">
        <f t="shared" si="38"/>
        <v>,"IssueYearStart":1978</v>
      </c>
      <c r="V129" s="16" t="str">
        <f t="shared" si="39"/>
        <v>,"IssueYearEnd":0</v>
      </c>
      <c r="W129" s="16" t="str">
        <f t="shared" si="40"/>
        <v xml:space="preserve">,"FirstDayOfIssue":" " </v>
      </c>
      <c r="X129" s="16" t="str">
        <f t="shared" ref="X129:X191" si="54">",""Perforation"":""" &amp; IF(ISBLANK($F129)=1,"",$F129) &amp; """ "</f>
        <v xml:space="preserve">,"Perforation":"p11x10.5" </v>
      </c>
      <c r="Y129" s="16" t="str">
        <f>",""IsWatermarked"":" &amp; IF(ISNUMBER(FIND("mk",$G145)) =1,"true","false") &amp; " "</f>
        <v xml:space="preserve">,"IsWatermarked":false </v>
      </c>
      <c r="Z129" s="16" t="str">
        <f t="shared" si="42"/>
        <v xml:space="preserve">,"CatalogImageCode":"" </v>
      </c>
      <c r="AA129" s="16" t="str">
        <f t="shared" si="43"/>
        <v xml:space="preserve">,"Color":"carm rose" </v>
      </c>
      <c r="AB129" s="16" t="str">
        <f t="shared" si="44"/>
        <v xml:space="preserve">,"Denomination":"11" </v>
      </c>
      <c r="AD129" s="16" t="str">
        <f t="shared" si="45"/>
        <v/>
      </c>
      <c r="AE129" s="16" t="str">
        <f t="shared" si="46"/>
        <v>{"CollectableType":"HomeCollector.Models.StampBase, HomeCollector, Version=1.0.0.0, Culture=neutral, PublicKeyToken=null"</v>
      </c>
      <c r="AF129" s="16" t="str">
        <f t="shared" si="47"/>
        <v xml:space="preserve">,"ItemDetails":"" </v>
      </c>
      <c r="AG129" s="16" t="str">
        <f t="shared" si="48"/>
        <v xml:space="preserve">,"IsFavorite":false </v>
      </c>
      <c r="AH129" s="16" t="str">
        <f t="shared" si="49"/>
        <v xml:space="preserve">,"EstimatedValue":0 </v>
      </c>
      <c r="AI129" s="16" t="str">
        <f t="shared" si="50"/>
        <v xml:space="preserve">,"IsMintCondition":false </v>
      </c>
      <c r="AJ129" s="16" t="str">
        <f t="shared" si="51"/>
        <v xml:space="preserve">,"Condition":"UNDEFINED" </v>
      </c>
      <c r="AK129" s="16" t="str">
        <f xml:space="preserve"> IF($D129+$E129&gt;0,  CONCATENATE($AD129,$AE129,$AF129,$AG129,$AH129,$AI129,$AJ129) &amp; "} ]}","}")</f>
        <v>}</v>
      </c>
      <c r="AL129" s="16" t="str">
        <f t="shared" si="52"/>
        <v>,{"CollectableType":"HomeCollector.Models.StampBase, HomeCollector, Version=1.0.0.0, Culture=neutral, PublicKeyToken=null","DisplayName":"black no.'s" ,"Description":"" ,"Country":"USA" ,"IsPostageStamp":true ,"ScottNumber":"J102" ,"AlternateId":"" ,"IssueYearStart":1978,"IssueYearEnd":0,"FirstDayOfIssue":" " ,"Perforation":"p11x10.5" ,"IsWatermarked":false ,"CatalogImageCode":"" ,"Color":"carm rose" ,"Denomination":"11" }</v>
      </c>
    </row>
    <row r="130" spans="1:38" x14ac:dyDescent="0.25">
      <c r="A130" s="44" t="s">
        <v>199</v>
      </c>
      <c r="B130" s="29">
        <v>13</v>
      </c>
      <c r="C130" s="30" t="s">
        <v>154</v>
      </c>
      <c r="D130" s="31"/>
      <c r="E130" s="32"/>
      <c r="F130" s="41" t="s">
        <v>49</v>
      </c>
      <c r="G130" s="30"/>
      <c r="H130" s="19" t="s">
        <v>448</v>
      </c>
      <c r="I130" s="29">
        <v>1978</v>
      </c>
      <c r="J130" s="29">
        <v>1978</v>
      </c>
      <c r="K130" s="33" t="s">
        <v>51</v>
      </c>
      <c r="L130" s="34"/>
      <c r="M130" s="29"/>
      <c r="N130" s="28" t="str">
        <f t="shared" si="53"/>
        <v>,{"CollectableType":"HomeCollector.Models.StampBase, HomeCollector, Version=1.0.0.0, Culture=neutral, PublicKeyToken=null"</v>
      </c>
      <c r="O130" s="16" t="str">
        <f t="shared" ref="O130:O192" si="55">",""DisplayName"":""" &amp; $H130 &amp; """ "</f>
        <v xml:space="preserve">,"DisplayName":"black no.'s" </v>
      </c>
      <c r="P130" s="16" t="str">
        <f t="shared" ref="P130:P192" si="56">",""Description"":""" &amp; IF(ISBLANK($G130),"",$G130) &amp; """ "</f>
        <v xml:space="preserve">,"Description":"" </v>
      </c>
      <c r="Q130" s="16" t="str">
        <f t="shared" ref="Q130:Q192" si="57">",""Country"":""" &amp; $B$1 &amp; """ "</f>
        <v xml:space="preserve">,"Country":"USA" </v>
      </c>
      <c r="R130" s="16" t="str">
        <f t="shared" ref="R130:R192" si="58">",""IsPostageStamp"":" &amp; "true" &amp; " "</f>
        <v xml:space="preserve">,"IsPostageStamp":true </v>
      </c>
      <c r="S130" s="16" t="str">
        <f t="shared" ref="S130:S192" si="59">",""ScottNumber"":""" &amp; $A130 &amp; """ "</f>
        <v xml:space="preserve">,"ScottNumber":"J103" </v>
      </c>
      <c r="T130" s="16" t="str">
        <f t="shared" ref="T130:T192" si="60">",""AlternateId"":""" &amp; "" &amp; """ "</f>
        <v xml:space="preserve">,"AlternateId":"" </v>
      </c>
      <c r="U130" s="16" t="str">
        <f>",""IssueYearStart"":" &amp; TEXT(IF(ISNUMBER($J130)=0,0,$J130),"0")</f>
        <v>,"IssueYearStart":1978</v>
      </c>
      <c r="V130" s="16" t="str">
        <f>",""IssueYearEnd"":" &amp; TEXT(IF(ISNUMBER($K130)=0,0,$K130),"0")</f>
        <v>,"IssueYearEnd":0</v>
      </c>
      <c r="W130" s="16" t="str">
        <f t="shared" ref="W130:W192" si="61">",""FirstDayOfIssue"":""" &amp; " " &amp; """ "</f>
        <v xml:space="preserve">,"FirstDayOfIssue":" " </v>
      </c>
      <c r="X130" s="16" t="str">
        <f t="shared" si="54"/>
        <v xml:space="preserve">,"Perforation":"p11x10.5" </v>
      </c>
      <c r="Y130" s="16" t="str">
        <f>",""IsWatermarked"":" &amp; IF(ISNUMBER(FIND("mk",$G146)) =1,"true","false") &amp; " "</f>
        <v xml:space="preserve">,"IsWatermarked":false </v>
      </c>
      <c r="Z130" s="16" t="str">
        <f t="shared" ref="Z130:Z192" si="62">",""CatalogImageCode"":""" &amp; "" &amp; """ "</f>
        <v xml:space="preserve">,"CatalogImageCode":"" </v>
      </c>
      <c r="AA130" s="16" t="str">
        <f t="shared" ref="AA130:AA192" si="63">",""Color"":""" &amp; IF(ISBLANK($C130)=1,"",$C130) &amp; """ "</f>
        <v xml:space="preserve">,"Color":"carm rose" </v>
      </c>
      <c r="AB130" s="16" t="str">
        <f t="shared" ref="AB130:AB192" si="64">",""Denomination"":""" &amp; IF(ISNUMBER($B130),TEXT($B130,"0"),$B130) &amp; """ "</f>
        <v xml:space="preserve">,"Denomination":"13" </v>
      </c>
      <c r="AD130" s="16" t="str">
        <f t="shared" ref="AD130:AD192" si="65" xml:space="preserve"> IF($D130 + $E130 &gt; 0,",""ItemInstances"":[","")</f>
        <v/>
      </c>
      <c r="AE130" s="16" t="str">
        <f t="shared" ref="AE130:AE192" si="66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130" s="16" t="str">
        <f t="shared" ref="AF130:AF192" si="67">",""ItemDetails"":""" &amp; IF(ISBLANK($G130)=1,"",$G130) &amp; """ "</f>
        <v xml:space="preserve">,"ItemDetails":"" </v>
      </c>
      <c r="AG130" s="16" t="str">
        <f t="shared" ref="AG130:AG192" si="68">",""IsFavorite"":" &amp; "false" &amp; " "</f>
        <v xml:space="preserve">,"IsFavorite":false </v>
      </c>
      <c r="AH130" s="16" t="str">
        <f t="shared" ref="AH130:AH192" si="69">",""EstimatedValue"":" &amp; "0" &amp; " "</f>
        <v xml:space="preserve">,"EstimatedValue":0 </v>
      </c>
      <c r="AI130" s="16" t="str">
        <f t="shared" ref="AI130:AI192" si="70">",""IsMintCondition"":" &amp; IF($D130&gt;0,"true","false") &amp; " "</f>
        <v xml:space="preserve">,"IsMintCondition":false </v>
      </c>
      <c r="AJ130" s="16" t="str">
        <f t="shared" ref="AJ130:AJ192" si="71">",""Condition"":" &amp; """UNDEFINED""" &amp; " "</f>
        <v xml:space="preserve">,"Condition":"UNDEFINED" </v>
      </c>
      <c r="AK130" s="16" t="str">
        <f xml:space="preserve"> IF($D130+$E130&gt;0,  CONCATENATE($AD130,$AE130,$AF130,$AG130,$AH130,$AI130,$AJ130) &amp; "} ]}","}")</f>
        <v>}</v>
      </c>
      <c r="AL130" s="16" t="str">
        <f>CONCATENATE( $N130, $O130, $P130,$Q130,$R130,$S130,$T130,$U130,$V130,$W130,$X130, $Y130,$Z130,$AA130, $AB130) &amp; $AK130</f>
        <v>,{"CollectableType":"HomeCollector.Models.StampBase, HomeCollector, Version=1.0.0.0, Culture=neutral, PublicKeyToken=null","DisplayName":"black no.'s" ,"Description":"" ,"Country":"USA" ,"IsPostageStamp":true ,"ScottNumber":"J103" ,"AlternateId":"" ,"IssueYearStart":1978,"IssueYearEnd":0,"FirstDayOfIssue":" " ,"Perforation":"p11x10.5" ,"IsWatermarked":false ,"CatalogImageCode":"" ,"Color":"carm rose" ,"Denomination":"13" }</v>
      </c>
    </row>
    <row r="131" spans="1:38" x14ac:dyDescent="0.25">
      <c r="A131" s="44" t="s">
        <v>200</v>
      </c>
      <c r="B131" s="29">
        <v>17</v>
      </c>
      <c r="C131" s="19" t="s">
        <v>154</v>
      </c>
      <c r="D131" s="31"/>
      <c r="E131" s="32"/>
      <c r="F131" s="41" t="s">
        <v>49</v>
      </c>
      <c r="G131" s="38"/>
      <c r="H131" s="19" t="s">
        <v>448</v>
      </c>
      <c r="I131" s="29">
        <v>1985</v>
      </c>
      <c r="J131" s="29">
        <v>1985</v>
      </c>
      <c r="K131" s="33" t="s">
        <v>51</v>
      </c>
      <c r="L131" s="34"/>
      <c r="M131" s="29"/>
      <c r="N131" s="28" t="str">
        <f t="shared" ref="N131:N193" si="72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131" s="16" t="str">
        <f t="shared" si="55"/>
        <v xml:space="preserve">,"DisplayName":"black no.'s" </v>
      </c>
      <c r="P131" s="16" t="str">
        <f t="shared" si="56"/>
        <v xml:space="preserve">,"Description":"" </v>
      </c>
      <c r="Q131" s="16" t="str">
        <f t="shared" si="57"/>
        <v xml:space="preserve">,"Country":"USA" </v>
      </c>
      <c r="R131" s="16" t="str">
        <f t="shared" si="58"/>
        <v xml:space="preserve">,"IsPostageStamp":true </v>
      </c>
      <c r="S131" s="16" t="str">
        <f t="shared" si="59"/>
        <v xml:space="preserve">,"ScottNumber":"J104" </v>
      </c>
      <c r="T131" s="16" t="str">
        <f t="shared" si="60"/>
        <v xml:space="preserve">,"AlternateId":"" </v>
      </c>
      <c r="U131" s="16" t="str">
        <f>",""IssueYearStart"":" &amp; TEXT(IF(ISNUMBER($J131)=0,0,$J131),"0")</f>
        <v>,"IssueYearStart":1985</v>
      </c>
      <c r="V131" s="16" t="str">
        <f>",""IssueYearEnd"":" &amp; TEXT(IF(ISNUMBER($K131)=0,0,$K131),"0")</f>
        <v>,"IssueYearEnd":0</v>
      </c>
      <c r="W131" s="16" t="str">
        <f t="shared" si="61"/>
        <v xml:space="preserve">,"FirstDayOfIssue":" " </v>
      </c>
      <c r="X131" s="16" t="str">
        <f t="shared" si="54"/>
        <v xml:space="preserve">,"Perforation":"p11x10.5" </v>
      </c>
      <c r="Y131" s="16" t="str">
        <f>",""IsWatermarked"":" &amp; IF(ISNUMBER(FIND("mk",$G147)) =1,"true","false") &amp; " "</f>
        <v xml:space="preserve">,"IsWatermarked":false </v>
      </c>
      <c r="Z131" s="16" t="str">
        <f t="shared" si="62"/>
        <v xml:space="preserve">,"CatalogImageCode":"" </v>
      </c>
      <c r="AA131" s="16" t="str">
        <f t="shared" si="63"/>
        <v xml:space="preserve">,"Color":"carm rose" </v>
      </c>
      <c r="AB131" s="16" t="str">
        <f t="shared" si="64"/>
        <v xml:space="preserve">,"Denomination":"17" </v>
      </c>
      <c r="AD131" s="16" t="str">
        <f t="shared" si="65"/>
        <v/>
      </c>
      <c r="AE131" s="16" t="str">
        <f t="shared" si="66"/>
        <v>{"CollectableType":"HomeCollector.Models.StampBase, HomeCollector, Version=1.0.0.0, Culture=neutral, PublicKeyToken=null"</v>
      </c>
      <c r="AF131" s="16" t="str">
        <f t="shared" si="67"/>
        <v xml:space="preserve">,"ItemDetails":"" </v>
      </c>
      <c r="AG131" s="16" t="str">
        <f t="shared" si="68"/>
        <v xml:space="preserve">,"IsFavorite":false </v>
      </c>
      <c r="AH131" s="16" t="str">
        <f t="shared" si="69"/>
        <v xml:space="preserve">,"EstimatedValue":0 </v>
      </c>
      <c r="AI131" s="16" t="str">
        <f t="shared" si="70"/>
        <v xml:space="preserve">,"IsMintCondition":false </v>
      </c>
      <c r="AJ131" s="16" t="str">
        <f t="shared" si="71"/>
        <v xml:space="preserve">,"Condition":"UNDEFINED" </v>
      </c>
      <c r="AK131" s="16" t="str">
        <f xml:space="preserve"> IF($D131+$E131&gt;0,  CONCATENATE($AD131,$AE131,$AF131,$AG131,$AH131,$AI131,$AJ131) &amp; "} ]}","}")</f>
        <v>}</v>
      </c>
      <c r="AL131" s="16" t="str">
        <f>CONCATENATE( $N131, $O131, $P131,$Q131,$R131,$S131,$T131,$U131,$V131,$W131,$X131, $Y131,$Z131,$AA131, $AB131) &amp; $AK131</f>
        <v>,{"CollectableType":"HomeCollector.Models.StampBase, HomeCollector, Version=1.0.0.0, Culture=neutral, PublicKeyToken=null","DisplayName":"black no.'s" ,"Description":"" ,"Country":"USA" ,"IsPostageStamp":true ,"ScottNumber":"J104" ,"AlternateId":"" ,"IssueYearStart":1985,"IssueYearEnd":0,"FirstDayOfIssue":" " ,"Perforation":"p11x10.5" ,"IsWatermarked":false ,"CatalogImageCode":"" ,"Color":"carm rose" ,"Denomination":"17" }</v>
      </c>
    </row>
    <row r="132" spans="1:38" x14ac:dyDescent="0.25">
      <c r="A132" s="44" t="s">
        <v>201</v>
      </c>
      <c r="B132" s="29">
        <v>1</v>
      </c>
      <c r="C132" s="19" t="s">
        <v>202</v>
      </c>
      <c r="D132" s="31"/>
      <c r="E132" s="32"/>
      <c r="F132" s="41"/>
      <c r="G132" s="38" t="s">
        <v>450</v>
      </c>
      <c r="H132" s="19" t="s">
        <v>451</v>
      </c>
      <c r="I132" s="29">
        <v>1873</v>
      </c>
      <c r="J132" s="29">
        <v>1873</v>
      </c>
      <c r="K132" s="33" t="s">
        <v>51</v>
      </c>
      <c r="L132" s="34"/>
      <c r="M132" s="29"/>
      <c r="N132" s="28" t="str">
        <f t="shared" si="72"/>
        <v>,{"CollectableType":"HomeCollector.Models.StampBase, HomeCollector, Version=1.0.0.0, Culture=neutral, PublicKeyToken=null"</v>
      </c>
      <c r="O132" s="16" t="str">
        <f t="shared" si="55"/>
        <v xml:space="preserve">,"DisplayName":"Franklin" </v>
      </c>
      <c r="P132" s="16" t="str">
        <f t="shared" si="56"/>
        <v xml:space="preserve">,"Description":"Agriculture" </v>
      </c>
      <c r="Q132" s="16" t="str">
        <f t="shared" si="57"/>
        <v xml:space="preserve">,"Country":"USA" </v>
      </c>
      <c r="R132" s="16" t="str">
        <f t="shared" si="58"/>
        <v xml:space="preserve">,"IsPostageStamp":true </v>
      </c>
      <c r="S132" s="16" t="str">
        <f t="shared" si="59"/>
        <v xml:space="preserve">,"ScottNumber":"O 1" </v>
      </c>
      <c r="T132" s="16" t="str">
        <f t="shared" si="60"/>
        <v xml:space="preserve">,"AlternateId":"" </v>
      </c>
      <c r="U132" s="16" t="str">
        <f>",""IssueYearStart"":" &amp; TEXT(IF(ISNUMBER($J132)=0,0,$J132),"0")</f>
        <v>,"IssueYearStart":1873</v>
      </c>
      <c r="V132" s="16" t="str">
        <f>",""IssueYearEnd"":" &amp; TEXT(IF(ISNUMBER($K132)=0,0,$K132),"0")</f>
        <v>,"IssueYearEnd":0</v>
      </c>
      <c r="W132" s="16" t="str">
        <f t="shared" si="61"/>
        <v xml:space="preserve">,"FirstDayOfIssue":" " </v>
      </c>
      <c r="X132" s="16" t="str">
        <f t="shared" si="54"/>
        <v xml:space="preserve">,"Perforation":"" </v>
      </c>
      <c r="Y132" s="16" t="str">
        <f t="shared" ref="Y132:Y143" si="73">",""IsWatermarked"":" &amp; IF(ISNUMBER(FIND("mk",$G149)) =1,"true","false") &amp; " "</f>
        <v xml:space="preserve">,"IsWatermarked":false </v>
      </c>
      <c r="Z132" s="16" t="str">
        <f t="shared" si="62"/>
        <v xml:space="preserve">,"CatalogImageCode":"" </v>
      </c>
      <c r="AA132" s="16" t="str">
        <f t="shared" si="63"/>
        <v xml:space="preserve">,"Color":"yellow" </v>
      </c>
      <c r="AB132" s="16" t="str">
        <f t="shared" si="64"/>
        <v xml:space="preserve">,"Denomination":"1" </v>
      </c>
      <c r="AD132" s="16" t="str">
        <f t="shared" si="65"/>
        <v/>
      </c>
      <c r="AE132" s="16" t="str">
        <f t="shared" si="66"/>
        <v>{"CollectableType":"HomeCollector.Models.StampBase, HomeCollector, Version=1.0.0.0, Culture=neutral, PublicKeyToken=null"</v>
      </c>
      <c r="AF132" s="16" t="str">
        <f t="shared" si="67"/>
        <v xml:space="preserve">,"ItemDetails":"Agriculture" </v>
      </c>
      <c r="AG132" s="16" t="str">
        <f t="shared" si="68"/>
        <v xml:space="preserve">,"IsFavorite":false </v>
      </c>
      <c r="AH132" s="16" t="str">
        <f t="shared" si="69"/>
        <v xml:space="preserve">,"EstimatedValue":0 </v>
      </c>
      <c r="AI132" s="16" t="str">
        <f t="shared" si="70"/>
        <v xml:space="preserve">,"IsMintCondition":false </v>
      </c>
      <c r="AJ132" s="16" t="str">
        <f t="shared" si="71"/>
        <v xml:space="preserve">,"Condition":"UNDEFINED" </v>
      </c>
      <c r="AK132" s="16" t="str">
        <f xml:space="preserve"> IF($D132+$E132&gt;0,  CONCATENATE($AD132,$AE132,$AF132,$AG132,$AH132,$AI132,$AJ132) &amp; "} ]}","}")</f>
        <v>}</v>
      </c>
      <c r="AL132" s="16" t="str">
        <f>CONCATENATE( $N132, $O132, $P132,$Q132,$R132,$S132,$T132,$U132,$V132,$W132,$X132, $Y132,$Z132,$AA132, $AB132) &amp; $AK132</f>
        <v>,{"CollectableType":"HomeCollector.Models.StampBase, HomeCollector, Version=1.0.0.0, Culture=neutral, PublicKeyToken=null","DisplayName":"Franklin" ,"Description":"Agriculture" ,"Country":"USA" ,"IsPostageStamp":true ,"ScottNumber":"O 1" ,"AlternateId":"" ,"IssueYearStart":1873,"IssueYearEnd":0,"FirstDayOfIssue":" " ,"Perforation":"" ,"IsWatermarked":false ,"CatalogImageCode":"" ,"Color":"yellow" ,"Denomination":"1" }</v>
      </c>
    </row>
    <row r="133" spans="1:38" x14ac:dyDescent="0.25">
      <c r="A133" s="44" t="s">
        <v>203</v>
      </c>
      <c r="B133" s="29">
        <v>2</v>
      </c>
      <c r="C133" s="19" t="s">
        <v>202</v>
      </c>
      <c r="D133" s="31"/>
      <c r="E133" s="32"/>
      <c r="F133" s="41"/>
      <c r="G133" s="38" t="s">
        <v>450</v>
      </c>
      <c r="H133" s="19" t="s">
        <v>452</v>
      </c>
      <c r="I133" s="29">
        <v>1873</v>
      </c>
      <c r="J133" s="29">
        <v>1873</v>
      </c>
      <c r="K133" s="33" t="s">
        <v>51</v>
      </c>
      <c r="L133" s="34"/>
      <c r="M133" s="29"/>
      <c r="N133" s="28" t="str">
        <f t="shared" si="72"/>
        <v>,{"CollectableType":"HomeCollector.Models.StampBase, HomeCollector, Version=1.0.0.0, Culture=neutral, PublicKeyToken=null"</v>
      </c>
      <c r="O133" s="16" t="str">
        <f t="shared" si="55"/>
        <v xml:space="preserve">,"DisplayName":"Jackson" </v>
      </c>
      <c r="P133" s="16" t="str">
        <f t="shared" si="56"/>
        <v xml:space="preserve">,"Description":"Agriculture" </v>
      </c>
      <c r="Q133" s="16" t="str">
        <f t="shared" si="57"/>
        <v xml:space="preserve">,"Country":"USA" </v>
      </c>
      <c r="R133" s="16" t="str">
        <f t="shared" si="58"/>
        <v xml:space="preserve">,"IsPostageStamp":true </v>
      </c>
      <c r="S133" s="16" t="str">
        <f t="shared" si="59"/>
        <v xml:space="preserve">,"ScottNumber":"O 2" </v>
      </c>
      <c r="T133" s="16" t="str">
        <f t="shared" si="60"/>
        <v xml:space="preserve">,"AlternateId":"" </v>
      </c>
      <c r="U133" s="16" t="str">
        <f>",""IssueYearStart"":" &amp; TEXT(IF(ISNUMBER($J133)=0,0,$J133),"0")</f>
        <v>,"IssueYearStart":1873</v>
      </c>
      <c r="V133" s="16" t="str">
        <f>",""IssueYearEnd"":" &amp; TEXT(IF(ISNUMBER($K133)=0,0,$K133),"0")</f>
        <v>,"IssueYearEnd":0</v>
      </c>
      <c r="W133" s="16" t="str">
        <f t="shared" si="61"/>
        <v xml:space="preserve">,"FirstDayOfIssue":" " </v>
      </c>
      <c r="X133" s="16" t="str">
        <f t="shared" si="54"/>
        <v xml:space="preserve">,"Perforation":"" </v>
      </c>
      <c r="Y133" s="16" t="str">
        <f t="shared" si="73"/>
        <v xml:space="preserve">,"IsWatermarked":false </v>
      </c>
      <c r="Z133" s="16" t="str">
        <f t="shared" si="62"/>
        <v xml:space="preserve">,"CatalogImageCode":"" </v>
      </c>
      <c r="AA133" s="16" t="str">
        <f t="shared" si="63"/>
        <v xml:space="preserve">,"Color":"yellow" </v>
      </c>
      <c r="AB133" s="16" t="str">
        <f t="shared" si="64"/>
        <v xml:space="preserve">,"Denomination":"2" </v>
      </c>
      <c r="AD133" s="16" t="str">
        <f t="shared" si="65"/>
        <v/>
      </c>
      <c r="AE133" s="16" t="str">
        <f t="shared" si="66"/>
        <v>{"CollectableType":"HomeCollector.Models.StampBase, HomeCollector, Version=1.0.0.0, Culture=neutral, PublicKeyToken=null"</v>
      </c>
      <c r="AF133" s="16" t="str">
        <f t="shared" si="67"/>
        <v xml:space="preserve">,"ItemDetails":"Agriculture" </v>
      </c>
      <c r="AG133" s="16" t="str">
        <f t="shared" si="68"/>
        <v xml:space="preserve">,"IsFavorite":false </v>
      </c>
      <c r="AH133" s="16" t="str">
        <f t="shared" si="69"/>
        <v xml:space="preserve">,"EstimatedValue":0 </v>
      </c>
      <c r="AI133" s="16" t="str">
        <f t="shared" si="70"/>
        <v xml:space="preserve">,"IsMintCondition":false </v>
      </c>
      <c r="AJ133" s="16" t="str">
        <f t="shared" si="71"/>
        <v xml:space="preserve">,"Condition":"UNDEFINED" </v>
      </c>
      <c r="AK133" s="16" t="str">
        <f xml:space="preserve"> IF($D133+$E133&gt;0,  CONCATENATE($AD133,$AE133,$AF133,$AG133,$AH133,$AI133,$AJ133) &amp; "} ]}","}")</f>
        <v>}</v>
      </c>
      <c r="AL133" s="16" t="str">
        <f>CONCATENATE( $N133, $O133, $P133,$Q133,$R133,$S133,$T133,$U133,$V133,$W133,$X133, $Y133,$Z133,$AA133, $AB133) &amp; $AK133</f>
        <v>,{"CollectableType":"HomeCollector.Models.StampBase, HomeCollector, Version=1.0.0.0, Culture=neutral, PublicKeyToken=null","DisplayName":"Jackson" ,"Description":"Agriculture" ,"Country":"USA" ,"IsPostageStamp":true ,"ScottNumber":"O 2" ,"AlternateId":"" ,"IssueYearStart":1873,"IssueYearEnd":0,"FirstDayOfIssue":" " ,"Perforation":"" ,"IsWatermarked":false ,"CatalogImageCode":"" ,"Color":"yellow" ,"Denomination":"2" }</v>
      </c>
    </row>
    <row r="134" spans="1:38" x14ac:dyDescent="0.25">
      <c r="A134" s="44" t="s">
        <v>204</v>
      </c>
      <c r="B134" s="29">
        <v>3</v>
      </c>
      <c r="C134" s="19" t="s">
        <v>202</v>
      </c>
      <c r="D134" s="31"/>
      <c r="E134" s="32"/>
      <c r="F134" s="41"/>
      <c r="G134" s="38" t="s">
        <v>450</v>
      </c>
      <c r="H134" s="19" t="s">
        <v>11</v>
      </c>
      <c r="I134" s="29">
        <v>1873</v>
      </c>
      <c r="J134" s="29">
        <v>1873</v>
      </c>
      <c r="K134" s="33" t="s">
        <v>51</v>
      </c>
      <c r="L134" s="34"/>
      <c r="M134" s="29"/>
      <c r="N134" s="28" t="str">
        <f t="shared" si="72"/>
        <v>,{"CollectableType":"HomeCollector.Models.StampBase, HomeCollector, Version=1.0.0.0, Culture=neutral, PublicKeyToken=null"</v>
      </c>
      <c r="O134" s="16" t="str">
        <f t="shared" si="55"/>
        <v xml:space="preserve">,"DisplayName":"Washington" </v>
      </c>
      <c r="P134" s="16" t="str">
        <f t="shared" si="56"/>
        <v xml:space="preserve">,"Description":"Agriculture" </v>
      </c>
      <c r="Q134" s="16" t="str">
        <f t="shared" si="57"/>
        <v xml:space="preserve">,"Country":"USA" </v>
      </c>
      <c r="R134" s="16" t="str">
        <f t="shared" si="58"/>
        <v xml:space="preserve">,"IsPostageStamp":true </v>
      </c>
      <c r="S134" s="16" t="str">
        <f t="shared" si="59"/>
        <v xml:space="preserve">,"ScottNumber":"O 3" </v>
      </c>
      <c r="T134" s="16" t="str">
        <f t="shared" si="60"/>
        <v xml:space="preserve">,"AlternateId":"" </v>
      </c>
      <c r="U134" s="16" t="str">
        <f>",""IssueYearStart"":" &amp; TEXT(IF(ISNUMBER($J134)=0,0,$J134),"0")</f>
        <v>,"IssueYearStart":1873</v>
      </c>
      <c r="V134" s="16" t="str">
        <f>",""IssueYearEnd"":" &amp; TEXT(IF(ISNUMBER($K134)=0,0,$K134),"0")</f>
        <v>,"IssueYearEnd":0</v>
      </c>
      <c r="W134" s="16" t="str">
        <f t="shared" si="61"/>
        <v xml:space="preserve">,"FirstDayOfIssue":" " </v>
      </c>
      <c r="X134" s="16" t="str">
        <f t="shared" si="54"/>
        <v xml:space="preserve">,"Perforation":"" </v>
      </c>
      <c r="Y134" s="16" t="str">
        <f t="shared" si="73"/>
        <v xml:space="preserve">,"IsWatermarked":false </v>
      </c>
      <c r="Z134" s="16" t="str">
        <f t="shared" si="62"/>
        <v xml:space="preserve">,"CatalogImageCode":"" </v>
      </c>
      <c r="AA134" s="16" t="str">
        <f t="shared" si="63"/>
        <v xml:space="preserve">,"Color":"yellow" </v>
      </c>
      <c r="AB134" s="16" t="str">
        <f t="shared" si="64"/>
        <v xml:space="preserve">,"Denomination":"3" </v>
      </c>
      <c r="AD134" s="16" t="str">
        <f t="shared" si="65"/>
        <v/>
      </c>
      <c r="AE134" s="16" t="str">
        <f t="shared" si="66"/>
        <v>{"CollectableType":"HomeCollector.Models.StampBase, HomeCollector, Version=1.0.0.0, Culture=neutral, PublicKeyToken=null"</v>
      </c>
      <c r="AF134" s="16" t="str">
        <f t="shared" si="67"/>
        <v xml:space="preserve">,"ItemDetails":"Agriculture" </v>
      </c>
      <c r="AG134" s="16" t="str">
        <f t="shared" si="68"/>
        <v xml:space="preserve">,"IsFavorite":false </v>
      </c>
      <c r="AH134" s="16" t="str">
        <f t="shared" si="69"/>
        <v xml:space="preserve">,"EstimatedValue":0 </v>
      </c>
      <c r="AI134" s="16" t="str">
        <f t="shared" si="70"/>
        <v xml:space="preserve">,"IsMintCondition":false </v>
      </c>
      <c r="AJ134" s="16" t="str">
        <f t="shared" si="71"/>
        <v xml:space="preserve">,"Condition":"UNDEFINED" </v>
      </c>
      <c r="AK134" s="16" t="str">
        <f xml:space="preserve"> IF($D134+$E134&gt;0,  CONCATENATE($AD134,$AE134,$AF134,$AG134,$AH134,$AI134,$AJ134) &amp; "} ]}","}")</f>
        <v>}</v>
      </c>
      <c r="AL134" s="16" t="str">
        <f>CONCATENATE( $N134, $O134, $P134,$Q134,$R134,$S134,$T134,$U134,$V134,$W134,$X134, $Y134,$Z134,$AA134, $AB134) &amp; $AK134</f>
        <v>,{"CollectableType":"HomeCollector.Models.StampBase, HomeCollector, Version=1.0.0.0, Culture=neutral, PublicKeyToken=null","DisplayName":"Washington" ,"Description":"Agriculture" ,"Country":"USA" ,"IsPostageStamp":true ,"ScottNumber":"O 3" ,"AlternateId":"" ,"IssueYearStart":1873,"IssueYearEnd":0,"FirstDayOfIssue":" " ,"Perforation":"" ,"IsWatermarked":false ,"CatalogImageCode":"" ,"Color":"yellow" ,"Denomination":"3" }</v>
      </c>
    </row>
    <row r="135" spans="1:38" x14ac:dyDescent="0.25">
      <c r="A135" s="44" t="s">
        <v>205</v>
      </c>
      <c r="B135" s="29">
        <v>6</v>
      </c>
      <c r="C135" s="19" t="s">
        <v>202</v>
      </c>
      <c r="D135" s="31"/>
      <c r="E135" s="32"/>
      <c r="F135" s="41"/>
      <c r="G135" s="38" t="s">
        <v>450</v>
      </c>
      <c r="H135" s="19" t="s">
        <v>453</v>
      </c>
      <c r="I135" s="29">
        <v>1873</v>
      </c>
      <c r="J135" s="29">
        <v>1873</v>
      </c>
      <c r="K135" s="33" t="s">
        <v>51</v>
      </c>
      <c r="L135" s="34"/>
      <c r="M135" s="29"/>
      <c r="N135" s="28" t="str">
        <f t="shared" si="72"/>
        <v>,{"CollectableType":"HomeCollector.Models.StampBase, HomeCollector, Version=1.0.0.0, Culture=neutral, PublicKeyToken=null"</v>
      </c>
      <c r="O135" s="16" t="str">
        <f t="shared" si="55"/>
        <v xml:space="preserve">,"DisplayName":"Lincoln" </v>
      </c>
      <c r="P135" s="16" t="str">
        <f t="shared" si="56"/>
        <v xml:space="preserve">,"Description":"Agriculture" </v>
      </c>
      <c r="Q135" s="16" t="str">
        <f t="shared" si="57"/>
        <v xml:space="preserve">,"Country":"USA" </v>
      </c>
      <c r="R135" s="16" t="str">
        <f t="shared" si="58"/>
        <v xml:space="preserve">,"IsPostageStamp":true </v>
      </c>
      <c r="S135" s="16" t="str">
        <f t="shared" si="59"/>
        <v xml:space="preserve">,"ScottNumber":"O 4" </v>
      </c>
      <c r="T135" s="16" t="str">
        <f t="shared" si="60"/>
        <v xml:space="preserve">,"AlternateId":"" </v>
      </c>
      <c r="U135" s="16" t="str">
        <f>",""IssueYearStart"":" &amp; TEXT(IF(ISNUMBER($J135)=0,0,$J135),"0")</f>
        <v>,"IssueYearStart":1873</v>
      </c>
      <c r="V135" s="16" t="str">
        <f>",""IssueYearEnd"":" &amp; TEXT(IF(ISNUMBER($K135)=0,0,$K135),"0")</f>
        <v>,"IssueYearEnd":0</v>
      </c>
      <c r="W135" s="16" t="str">
        <f t="shared" si="61"/>
        <v xml:space="preserve">,"FirstDayOfIssue":" " </v>
      </c>
      <c r="X135" s="16" t="str">
        <f t="shared" si="54"/>
        <v xml:space="preserve">,"Perforation":"" </v>
      </c>
      <c r="Y135" s="16" t="str">
        <f t="shared" si="73"/>
        <v xml:space="preserve">,"IsWatermarked":false </v>
      </c>
      <c r="Z135" s="16" t="str">
        <f t="shared" si="62"/>
        <v xml:space="preserve">,"CatalogImageCode":"" </v>
      </c>
      <c r="AA135" s="16" t="str">
        <f t="shared" si="63"/>
        <v xml:space="preserve">,"Color":"yellow" </v>
      </c>
      <c r="AB135" s="16" t="str">
        <f t="shared" si="64"/>
        <v xml:space="preserve">,"Denomination":"6" </v>
      </c>
      <c r="AD135" s="16" t="str">
        <f t="shared" si="65"/>
        <v/>
      </c>
      <c r="AE135" s="16" t="str">
        <f t="shared" si="66"/>
        <v>{"CollectableType":"HomeCollector.Models.StampBase, HomeCollector, Version=1.0.0.0, Culture=neutral, PublicKeyToken=null"</v>
      </c>
      <c r="AF135" s="16" t="str">
        <f t="shared" si="67"/>
        <v xml:space="preserve">,"ItemDetails":"Agriculture" </v>
      </c>
      <c r="AG135" s="16" t="str">
        <f t="shared" si="68"/>
        <v xml:space="preserve">,"IsFavorite":false </v>
      </c>
      <c r="AH135" s="16" t="str">
        <f t="shared" si="69"/>
        <v xml:space="preserve">,"EstimatedValue":0 </v>
      </c>
      <c r="AI135" s="16" t="str">
        <f t="shared" si="70"/>
        <v xml:space="preserve">,"IsMintCondition":false </v>
      </c>
      <c r="AJ135" s="16" t="str">
        <f t="shared" si="71"/>
        <v xml:space="preserve">,"Condition":"UNDEFINED" </v>
      </c>
      <c r="AK135" s="16" t="str">
        <f xml:space="preserve"> IF($D135+$E135&gt;0,  CONCATENATE($AD135,$AE135,$AF135,$AG135,$AH135,$AI135,$AJ135) &amp; "} ]}","}")</f>
        <v>}</v>
      </c>
      <c r="AL135" s="16" t="str">
        <f>CONCATENATE( $N135, $O135, $P135,$Q135,$R135,$S135,$T135,$U135,$V135,$W135,$X135, $Y135,$Z135,$AA135, $AB135) &amp; $AK135</f>
        <v>,{"CollectableType":"HomeCollector.Models.StampBase, HomeCollector, Version=1.0.0.0, Culture=neutral, PublicKeyToken=null","DisplayName":"Lincoln" ,"Description":"Agriculture" ,"Country":"USA" ,"IsPostageStamp":true ,"ScottNumber":"O 4" ,"AlternateId":"" ,"IssueYearStart":1873,"IssueYearEnd":0,"FirstDayOfIssue":" " ,"Perforation":"" ,"IsWatermarked":false ,"CatalogImageCode":"" ,"Color":"yellow" ,"Denomination":"6" }</v>
      </c>
    </row>
    <row r="136" spans="1:38" x14ac:dyDescent="0.25">
      <c r="A136" s="44" t="s">
        <v>206</v>
      </c>
      <c r="B136" s="29">
        <v>10</v>
      </c>
      <c r="C136" s="19" t="s">
        <v>202</v>
      </c>
      <c r="D136" s="31"/>
      <c r="E136" s="32"/>
      <c r="F136" s="41"/>
      <c r="G136" s="38" t="s">
        <v>450</v>
      </c>
      <c r="H136" s="19" t="s">
        <v>454</v>
      </c>
      <c r="I136" s="29">
        <v>1873</v>
      </c>
      <c r="J136" s="29">
        <v>1873</v>
      </c>
      <c r="K136" s="33" t="s">
        <v>51</v>
      </c>
      <c r="L136" s="34"/>
      <c r="M136" s="29"/>
      <c r="N136" s="28" t="str">
        <f t="shared" si="72"/>
        <v>,{"CollectableType":"HomeCollector.Models.StampBase, HomeCollector, Version=1.0.0.0, Culture=neutral, PublicKeyToken=null"</v>
      </c>
      <c r="O136" s="16" t="str">
        <f t="shared" si="55"/>
        <v xml:space="preserve">,"DisplayName":"Jefferson" </v>
      </c>
      <c r="P136" s="16" t="str">
        <f t="shared" si="56"/>
        <v xml:space="preserve">,"Description":"Agriculture" </v>
      </c>
      <c r="Q136" s="16" t="str">
        <f t="shared" si="57"/>
        <v xml:space="preserve">,"Country":"USA" </v>
      </c>
      <c r="R136" s="16" t="str">
        <f t="shared" si="58"/>
        <v xml:space="preserve">,"IsPostageStamp":true </v>
      </c>
      <c r="S136" s="16" t="str">
        <f t="shared" si="59"/>
        <v xml:space="preserve">,"ScottNumber":"O 5" </v>
      </c>
      <c r="T136" s="16" t="str">
        <f t="shared" si="60"/>
        <v xml:space="preserve">,"AlternateId":"" </v>
      </c>
      <c r="U136" s="16" t="str">
        <f>",""IssueYearStart"":" &amp; TEXT(IF(ISNUMBER($J136)=0,0,$J136),"0")</f>
        <v>,"IssueYearStart":1873</v>
      </c>
      <c r="V136" s="16" t="str">
        <f>",""IssueYearEnd"":" &amp; TEXT(IF(ISNUMBER($K136)=0,0,$K136),"0")</f>
        <v>,"IssueYearEnd":0</v>
      </c>
      <c r="W136" s="16" t="str">
        <f t="shared" si="61"/>
        <v xml:space="preserve">,"FirstDayOfIssue":" " </v>
      </c>
      <c r="X136" s="16" t="str">
        <f t="shared" si="54"/>
        <v xml:space="preserve">,"Perforation":"" </v>
      </c>
      <c r="Y136" s="16" t="str">
        <f t="shared" si="73"/>
        <v xml:space="preserve">,"IsWatermarked":false </v>
      </c>
      <c r="Z136" s="16" t="str">
        <f t="shared" si="62"/>
        <v xml:space="preserve">,"CatalogImageCode":"" </v>
      </c>
      <c r="AA136" s="16" t="str">
        <f t="shared" si="63"/>
        <v xml:space="preserve">,"Color":"yellow" </v>
      </c>
      <c r="AB136" s="16" t="str">
        <f t="shared" si="64"/>
        <v xml:space="preserve">,"Denomination":"10" </v>
      </c>
      <c r="AD136" s="16" t="str">
        <f t="shared" si="65"/>
        <v/>
      </c>
      <c r="AE136" s="16" t="str">
        <f t="shared" si="66"/>
        <v>{"CollectableType":"HomeCollector.Models.StampBase, HomeCollector, Version=1.0.0.0, Culture=neutral, PublicKeyToken=null"</v>
      </c>
      <c r="AF136" s="16" t="str">
        <f t="shared" si="67"/>
        <v xml:space="preserve">,"ItemDetails":"Agriculture" </v>
      </c>
      <c r="AG136" s="16" t="str">
        <f t="shared" si="68"/>
        <v xml:space="preserve">,"IsFavorite":false </v>
      </c>
      <c r="AH136" s="16" t="str">
        <f t="shared" si="69"/>
        <v xml:space="preserve">,"EstimatedValue":0 </v>
      </c>
      <c r="AI136" s="16" t="str">
        <f t="shared" si="70"/>
        <v xml:space="preserve">,"IsMintCondition":false </v>
      </c>
      <c r="AJ136" s="16" t="str">
        <f t="shared" si="71"/>
        <v xml:space="preserve">,"Condition":"UNDEFINED" </v>
      </c>
      <c r="AK136" s="16" t="str">
        <f xml:space="preserve"> IF($D136+$E136&gt;0,  CONCATENATE($AD136,$AE136,$AF136,$AG136,$AH136,$AI136,$AJ136) &amp; "} ]}","}")</f>
        <v>}</v>
      </c>
      <c r="AL136" s="16" t="str">
        <f>CONCATENATE( $N136, $O136, $P136,$Q136,$R136,$S136,$T136,$U136,$V136,$W136,$X136, $Y136,$Z136,$AA136, $AB136) &amp; $AK136</f>
        <v>,{"CollectableType":"HomeCollector.Models.StampBase, HomeCollector, Version=1.0.0.0, Culture=neutral, PublicKeyToken=null","DisplayName":"Jefferson" ,"Description":"Agriculture" ,"Country":"USA" ,"IsPostageStamp":true ,"ScottNumber":"O 5" ,"AlternateId":"" ,"IssueYearStart":1873,"IssueYearEnd":0,"FirstDayOfIssue":" " ,"Perforation":"" ,"IsWatermarked":false ,"CatalogImageCode":"" ,"Color":"yellow" ,"Denomination":"10" }</v>
      </c>
    </row>
    <row r="137" spans="1:38" x14ac:dyDescent="0.25">
      <c r="A137" s="44" t="s">
        <v>207</v>
      </c>
      <c r="B137" s="29">
        <v>12</v>
      </c>
      <c r="C137" s="19" t="s">
        <v>202</v>
      </c>
      <c r="D137" s="31"/>
      <c r="E137" s="32"/>
      <c r="F137" s="41"/>
      <c r="G137" s="38" t="s">
        <v>450</v>
      </c>
      <c r="H137" s="19" t="s">
        <v>455</v>
      </c>
      <c r="I137" s="29">
        <v>1873</v>
      </c>
      <c r="J137" s="29">
        <v>1873</v>
      </c>
      <c r="K137" s="33" t="s">
        <v>51</v>
      </c>
      <c r="L137" s="34"/>
      <c r="M137" s="29"/>
      <c r="N137" s="28" t="str">
        <f t="shared" si="72"/>
        <v>,{"CollectableType":"HomeCollector.Models.StampBase, HomeCollector, Version=1.0.0.0, Culture=neutral, PublicKeyToken=null"</v>
      </c>
      <c r="O137" s="16" t="str">
        <f t="shared" si="55"/>
        <v xml:space="preserve">,"DisplayName":"Clay" </v>
      </c>
      <c r="P137" s="16" t="str">
        <f t="shared" si="56"/>
        <v xml:space="preserve">,"Description":"Agriculture" </v>
      </c>
      <c r="Q137" s="16" t="str">
        <f t="shared" si="57"/>
        <v xml:space="preserve">,"Country":"USA" </v>
      </c>
      <c r="R137" s="16" t="str">
        <f t="shared" si="58"/>
        <v xml:space="preserve">,"IsPostageStamp":true </v>
      </c>
      <c r="S137" s="16" t="str">
        <f t="shared" si="59"/>
        <v xml:space="preserve">,"ScottNumber":"O 6" </v>
      </c>
      <c r="T137" s="16" t="str">
        <f t="shared" si="60"/>
        <v xml:space="preserve">,"AlternateId":"" </v>
      </c>
      <c r="U137" s="16" t="str">
        <f>",""IssueYearStart"":" &amp; TEXT(IF(ISNUMBER($J137)=0,0,$J137),"0")</f>
        <v>,"IssueYearStart":1873</v>
      </c>
      <c r="V137" s="16" t="str">
        <f>",""IssueYearEnd"":" &amp; TEXT(IF(ISNUMBER($K137)=0,0,$K137),"0")</f>
        <v>,"IssueYearEnd":0</v>
      </c>
      <c r="W137" s="16" t="str">
        <f t="shared" si="61"/>
        <v xml:space="preserve">,"FirstDayOfIssue":" " </v>
      </c>
      <c r="X137" s="16" t="str">
        <f t="shared" si="54"/>
        <v xml:space="preserve">,"Perforation":"" </v>
      </c>
      <c r="Y137" s="16" t="str">
        <f t="shared" si="73"/>
        <v xml:space="preserve">,"IsWatermarked":false </v>
      </c>
      <c r="Z137" s="16" t="str">
        <f t="shared" si="62"/>
        <v xml:space="preserve">,"CatalogImageCode":"" </v>
      </c>
      <c r="AA137" s="16" t="str">
        <f t="shared" si="63"/>
        <v xml:space="preserve">,"Color":"yellow" </v>
      </c>
      <c r="AB137" s="16" t="str">
        <f t="shared" si="64"/>
        <v xml:space="preserve">,"Denomination":"12" </v>
      </c>
      <c r="AD137" s="16" t="str">
        <f t="shared" si="65"/>
        <v/>
      </c>
      <c r="AE137" s="16" t="str">
        <f t="shared" si="66"/>
        <v>{"CollectableType":"HomeCollector.Models.StampBase, HomeCollector, Version=1.0.0.0, Culture=neutral, PublicKeyToken=null"</v>
      </c>
      <c r="AF137" s="16" t="str">
        <f t="shared" si="67"/>
        <v xml:space="preserve">,"ItemDetails":"Agriculture" </v>
      </c>
      <c r="AG137" s="16" t="str">
        <f t="shared" si="68"/>
        <v xml:space="preserve">,"IsFavorite":false </v>
      </c>
      <c r="AH137" s="16" t="str">
        <f t="shared" si="69"/>
        <v xml:space="preserve">,"EstimatedValue":0 </v>
      </c>
      <c r="AI137" s="16" t="str">
        <f t="shared" si="70"/>
        <v xml:space="preserve">,"IsMintCondition":false </v>
      </c>
      <c r="AJ137" s="16" t="str">
        <f t="shared" si="71"/>
        <v xml:space="preserve">,"Condition":"UNDEFINED" </v>
      </c>
      <c r="AK137" s="16" t="str">
        <f xml:space="preserve"> IF($D137+$E137&gt;0,  CONCATENATE($AD137,$AE137,$AF137,$AG137,$AH137,$AI137,$AJ137) &amp; "} ]}","}")</f>
        <v>}</v>
      </c>
      <c r="AL137" s="16" t="str">
        <f>CONCATENATE( $N137, $O137, $P137,$Q137,$R137,$S137,$T137,$U137,$V137,$W137,$X137, $Y137,$Z137,$AA137, $AB137) &amp; $AK137</f>
        <v>,{"CollectableType":"HomeCollector.Models.StampBase, HomeCollector, Version=1.0.0.0, Culture=neutral, PublicKeyToken=null","DisplayName":"Clay" ,"Description":"Agriculture" ,"Country":"USA" ,"IsPostageStamp":true ,"ScottNumber":"O 6" ,"AlternateId":"" ,"IssueYearStart":1873,"IssueYearEnd":0,"FirstDayOfIssue":" " ,"Perforation":"" ,"IsWatermarked":false ,"CatalogImageCode":"" ,"Color":"yellow" ,"Denomination":"12" }</v>
      </c>
    </row>
    <row r="138" spans="1:38" x14ac:dyDescent="0.25">
      <c r="A138" s="44" t="s">
        <v>208</v>
      </c>
      <c r="B138" s="29">
        <v>15</v>
      </c>
      <c r="C138" s="19" t="s">
        <v>202</v>
      </c>
      <c r="D138" s="31"/>
      <c r="E138" s="32"/>
      <c r="F138" s="41"/>
      <c r="G138" s="38" t="s">
        <v>450</v>
      </c>
      <c r="H138" s="19" t="s">
        <v>456</v>
      </c>
      <c r="I138" s="29">
        <v>1873</v>
      </c>
      <c r="J138" s="29">
        <v>1873</v>
      </c>
      <c r="K138" s="33" t="s">
        <v>51</v>
      </c>
      <c r="L138" s="34"/>
      <c r="M138" s="29"/>
      <c r="N138" s="28" t="str">
        <f t="shared" si="72"/>
        <v>,{"CollectableType":"HomeCollector.Models.StampBase, HomeCollector, Version=1.0.0.0, Culture=neutral, PublicKeyToken=null"</v>
      </c>
      <c r="O138" s="16" t="str">
        <f t="shared" si="55"/>
        <v xml:space="preserve">,"DisplayName":"Webster" </v>
      </c>
      <c r="P138" s="16" t="str">
        <f t="shared" si="56"/>
        <v xml:space="preserve">,"Description":"Agriculture" </v>
      </c>
      <c r="Q138" s="16" t="str">
        <f t="shared" si="57"/>
        <v xml:space="preserve">,"Country":"USA" </v>
      </c>
      <c r="R138" s="16" t="str">
        <f t="shared" si="58"/>
        <v xml:space="preserve">,"IsPostageStamp":true </v>
      </c>
      <c r="S138" s="16" t="str">
        <f t="shared" si="59"/>
        <v xml:space="preserve">,"ScottNumber":"O 7" </v>
      </c>
      <c r="T138" s="16" t="str">
        <f t="shared" si="60"/>
        <v xml:space="preserve">,"AlternateId":"" </v>
      </c>
      <c r="U138" s="16" t="str">
        <f>",""IssueYearStart"":" &amp; TEXT(IF(ISNUMBER($J138)=0,0,$J138),"0")</f>
        <v>,"IssueYearStart":1873</v>
      </c>
      <c r="V138" s="16" t="str">
        <f>",""IssueYearEnd"":" &amp; TEXT(IF(ISNUMBER($K138)=0,0,$K138),"0")</f>
        <v>,"IssueYearEnd":0</v>
      </c>
      <c r="W138" s="16" t="str">
        <f t="shared" si="61"/>
        <v xml:space="preserve">,"FirstDayOfIssue":" " </v>
      </c>
      <c r="X138" s="16" t="str">
        <f t="shared" si="54"/>
        <v xml:space="preserve">,"Perforation":"" </v>
      </c>
      <c r="Y138" s="16" t="str">
        <f t="shared" si="73"/>
        <v xml:space="preserve">,"IsWatermarked":false </v>
      </c>
      <c r="Z138" s="16" t="str">
        <f t="shared" si="62"/>
        <v xml:space="preserve">,"CatalogImageCode":"" </v>
      </c>
      <c r="AA138" s="16" t="str">
        <f t="shared" si="63"/>
        <v xml:space="preserve">,"Color":"yellow" </v>
      </c>
      <c r="AB138" s="16" t="str">
        <f t="shared" si="64"/>
        <v xml:space="preserve">,"Denomination":"15" </v>
      </c>
      <c r="AD138" s="16" t="str">
        <f t="shared" si="65"/>
        <v/>
      </c>
      <c r="AE138" s="16" t="str">
        <f t="shared" si="66"/>
        <v>{"CollectableType":"HomeCollector.Models.StampBase, HomeCollector, Version=1.0.0.0, Culture=neutral, PublicKeyToken=null"</v>
      </c>
      <c r="AF138" s="16" t="str">
        <f t="shared" si="67"/>
        <v xml:space="preserve">,"ItemDetails":"Agriculture" </v>
      </c>
      <c r="AG138" s="16" t="str">
        <f t="shared" si="68"/>
        <v xml:space="preserve">,"IsFavorite":false </v>
      </c>
      <c r="AH138" s="16" t="str">
        <f t="shared" si="69"/>
        <v xml:space="preserve">,"EstimatedValue":0 </v>
      </c>
      <c r="AI138" s="16" t="str">
        <f t="shared" si="70"/>
        <v xml:space="preserve">,"IsMintCondition":false </v>
      </c>
      <c r="AJ138" s="16" t="str">
        <f t="shared" si="71"/>
        <v xml:space="preserve">,"Condition":"UNDEFINED" </v>
      </c>
      <c r="AK138" s="16" t="str">
        <f xml:space="preserve"> IF($D138+$E138&gt;0,  CONCATENATE($AD138,$AE138,$AF138,$AG138,$AH138,$AI138,$AJ138) &amp; "} ]}","}")</f>
        <v>}</v>
      </c>
      <c r="AL138" s="16" t="str">
        <f>CONCATENATE( $N138, $O138, $P138,$Q138,$R138,$S138,$T138,$U138,$V138,$W138,$X138, $Y138,$Z138,$AA138, $AB138) &amp; $AK138</f>
        <v>,{"CollectableType":"HomeCollector.Models.StampBase, HomeCollector, Version=1.0.0.0, Culture=neutral, PublicKeyToken=null","DisplayName":"Webster" ,"Description":"Agriculture" ,"Country":"USA" ,"IsPostageStamp":true ,"ScottNumber":"O 7" ,"AlternateId":"" ,"IssueYearStart":1873,"IssueYearEnd":0,"FirstDayOfIssue":" " ,"Perforation":"" ,"IsWatermarked":false ,"CatalogImageCode":"" ,"Color":"yellow" ,"Denomination":"15" }</v>
      </c>
    </row>
    <row r="139" spans="1:38" x14ac:dyDescent="0.25">
      <c r="A139" s="44" t="s">
        <v>209</v>
      </c>
      <c r="B139" s="29">
        <v>24</v>
      </c>
      <c r="C139" s="19" t="s">
        <v>202</v>
      </c>
      <c r="D139" s="31"/>
      <c r="E139" s="32"/>
      <c r="F139" s="41"/>
      <c r="G139" s="38" t="s">
        <v>450</v>
      </c>
      <c r="H139" s="19" t="s">
        <v>50</v>
      </c>
      <c r="I139" s="29">
        <v>1873</v>
      </c>
      <c r="J139" s="29">
        <v>1873</v>
      </c>
      <c r="K139" s="33" t="s">
        <v>51</v>
      </c>
      <c r="L139" s="34"/>
      <c r="M139" s="29"/>
      <c r="N139" s="28" t="str">
        <f t="shared" si="72"/>
        <v>,{"CollectableType":"HomeCollector.Models.StampBase, HomeCollector, Version=1.0.0.0, Culture=neutral, PublicKeyToken=null"</v>
      </c>
      <c r="O139" s="16" t="str">
        <f t="shared" si="55"/>
        <v xml:space="preserve">,"DisplayName":"Scott" </v>
      </c>
      <c r="P139" s="16" t="str">
        <f t="shared" si="56"/>
        <v xml:space="preserve">,"Description":"Agriculture" </v>
      </c>
      <c r="Q139" s="16" t="str">
        <f t="shared" si="57"/>
        <v xml:space="preserve">,"Country":"USA" </v>
      </c>
      <c r="R139" s="16" t="str">
        <f t="shared" si="58"/>
        <v xml:space="preserve">,"IsPostageStamp":true </v>
      </c>
      <c r="S139" s="16" t="str">
        <f t="shared" si="59"/>
        <v xml:space="preserve">,"ScottNumber":"O 8" </v>
      </c>
      <c r="T139" s="16" t="str">
        <f t="shared" si="60"/>
        <v xml:space="preserve">,"AlternateId":"" </v>
      </c>
      <c r="U139" s="16" t="str">
        <f>",""IssueYearStart"":" &amp; TEXT(IF(ISNUMBER($J139)=0,0,$J139),"0")</f>
        <v>,"IssueYearStart":1873</v>
      </c>
      <c r="V139" s="16" t="str">
        <f>",""IssueYearEnd"":" &amp; TEXT(IF(ISNUMBER($K139)=0,0,$K139),"0")</f>
        <v>,"IssueYearEnd":0</v>
      </c>
      <c r="W139" s="16" t="str">
        <f t="shared" si="61"/>
        <v xml:space="preserve">,"FirstDayOfIssue":" " </v>
      </c>
      <c r="X139" s="16" t="str">
        <f t="shared" si="54"/>
        <v xml:space="preserve">,"Perforation":"" </v>
      </c>
      <c r="Y139" s="16" t="str">
        <f t="shared" si="73"/>
        <v xml:space="preserve">,"IsWatermarked":false </v>
      </c>
      <c r="Z139" s="16" t="str">
        <f t="shared" si="62"/>
        <v xml:space="preserve">,"CatalogImageCode":"" </v>
      </c>
      <c r="AA139" s="16" t="str">
        <f t="shared" si="63"/>
        <v xml:space="preserve">,"Color":"yellow" </v>
      </c>
      <c r="AB139" s="16" t="str">
        <f t="shared" si="64"/>
        <v xml:space="preserve">,"Denomination":"24" </v>
      </c>
      <c r="AD139" s="16" t="str">
        <f t="shared" si="65"/>
        <v/>
      </c>
      <c r="AE139" s="16" t="str">
        <f t="shared" si="66"/>
        <v>{"CollectableType":"HomeCollector.Models.StampBase, HomeCollector, Version=1.0.0.0, Culture=neutral, PublicKeyToken=null"</v>
      </c>
      <c r="AF139" s="16" t="str">
        <f t="shared" si="67"/>
        <v xml:space="preserve">,"ItemDetails":"Agriculture" </v>
      </c>
      <c r="AG139" s="16" t="str">
        <f t="shared" si="68"/>
        <v xml:space="preserve">,"IsFavorite":false </v>
      </c>
      <c r="AH139" s="16" t="str">
        <f t="shared" si="69"/>
        <v xml:space="preserve">,"EstimatedValue":0 </v>
      </c>
      <c r="AI139" s="16" t="str">
        <f t="shared" si="70"/>
        <v xml:space="preserve">,"IsMintCondition":false </v>
      </c>
      <c r="AJ139" s="16" t="str">
        <f t="shared" si="71"/>
        <v xml:space="preserve">,"Condition":"UNDEFINED" </v>
      </c>
      <c r="AK139" s="16" t="str">
        <f xml:space="preserve"> IF($D139+$E139&gt;0,  CONCATENATE($AD139,$AE139,$AF139,$AG139,$AH139,$AI139,$AJ139) &amp; "} ]}","}")</f>
        <v>}</v>
      </c>
      <c r="AL139" s="16" t="str">
        <f>CONCATENATE( $N139, $O139, $P139,$Q139,$R139,$S139,$T139,$U139,$V139,$W139,$X139, $Y139,$Z139,$AA139, $AB139) &amp; $AK139</f>
        <v>,{"CollectableType":"HomeCollector.Models.StampBase, HomeCollector, Version=1.0.0.0, Culture=neutral, PublicKeyToken=null","DisplayName":"Scott" ,"Description":"Agriculture" ,"Country":"USA" ,"IsPostageStamp":true ,"ScottNumber":"O 8" ,"AlternateId":"" ,"IssueYearStart":1873,"IssueYearEnd":0,"FirstDayOfIssue":" " ,"Perforation":"" ,"IsWatermarked":false ,"CatalogImageCode":"" ,"Color":"yellow" ,"Denomination":"24" }</v>
      </c>
    </row>
    <row r="140" spans="1:38" x14ac:dyDescent="0.25">
      <c r="A140" s="44" t="s">
        <v>210</v>
      </c>
      <c r="B140" s="29">
        <v>30</v>
      </c>
      <c r="C140" s="19" t="s">
        <v>202</v>
      </c>
      <c r="D140" s="31"/>
      <c r="E140" s="32"/>
      <c r="F140" s="41"/>
      <c r="G140" s="30" t="s">
        <v>450</v>
      </c>
      <c r="H140" s="19" t="s">
        <v>457</v>
      </c>
      <c r="I140" s="29">
        <v>1873</v>
      </c>
      <c r="J140" s="29">
        <v>1873</v>
      </c>
      <c r="K140" s="33" t="s">
        <v>51</v>
      </c>
      <c r="L140" s="34"/>
      <c r="M140" s="29"/>
      <c r="N140" s="28" t="str">
        <f t="shared" si="72"/>
        <v>,{"CollectableType":"HomeCollector.Models.StampBase, HomeCollector, Version=1.0.0.0, Culture=neutral, PublicKeyToken=null"</v>
      </c>
      <c r="O140" s="16" t="str">
        <f t="shared" si="55"/>
        <v xml:space="preserve">,"DisplayName":"Hamilton" </v>
      </c>
      <c r="P140" s="16" t="str">
        <f t="shared" si="56"/>
        <v xml:space="preserve">,"Description":"Agriculture" </v>
      </c>
      <c r="Q140" s="16" t="str">
        <f t="shared" si="57"/>
        <v xml:space="preserve">,"Country":"USA" </v>
      </c>
      <c r="R140" s="16" t="str">
        <f t="shared" si="58"/>
        <v xml:space="preserve">,"IsPostageStamp":true </v>
      </c>
      <c r="S140" s="16" t="str">
        <f t="shared" si="59"/>
        <v xml:space="preserve">,"ScottNumber":"O 9" </v>
      </c>
      <c r="T140" s="16" t="str">
        <f t="shared" si="60"/>
        <v xml:space="preserve">,"AlternateId":"" </v>
      </c>
      <c r="U140" s="16" t="str">
        <f>",""IssueYearStart"":" &amp; TEXT(IF(ISNUMBER($J140)=0,0,$J140),"0")</f>
        <v>,"IssueYearStart":1873</v>
      </c>
      <c r="V140" s="16" t="str">
        <f>",""IssueYearEnd"":" &amp; TEXT(IF(ISNUMBER($K140)=0,0,$K140),"0")</f>
        <v>,"IssueYearEnd":0</v>
      </c>
      <c r="W140" s="16" t="str">
        <f t="shared" si="61"/>
        <v xml:space="preserve">,"FirstDayOfIssue":" " </v>
      </c>
      <c r="X140" s="16" t="str">
        <f t="shared" si="54"/>
        <v xml:space="preserve">,"Perforation":"" </v>
      </c>
      <c r="Y140" s="16" t="str">
        <f t="shared" si="73"/>
        <v xml:space="preserve">,"IsWatermarked":false </v>
      </c>
      <c r="Z140" s="16" t="str">
        <f t="shared" si="62"/>
        <v xml:space="preserve">,"CatalogImageCode":"" </v>
      </c>
      <c r="AA140" s="16" t="str">
        <f t="shared" si="63"/>
        <v xml:space="preserve">,"Color":"yellow" </v>
      </c>
      <c r="AB140" s="16" t="str">
        <f t="shared" si="64"/>
        <v xml:space="preserve">,"Denomination":"30" </v>
      </c>
      <c r="AD140" s="16" t="str">
        <f t="shared" si="65"/>
        <v/>
      </c>
      <c r="AE140" s="16" t="str">
        <f t="shared" si="66"/>
        <v>{"CollectableType":"HomeCollector.Models.StampBase, HomeCollector, Version=1.0.0.0, Culture=neutral, PublicKeyToken=null"</v>
      </c>
      <c r="AF140" s="16" t="str">
        <f t="shared" si="67"/>
        <v xml:space="preserve">,"ItemDetails":"Agriculture" </v>
      </c>
      <c r="AG140" s="16" t="str">
        <f t="shared" si="68"/>
        <v xml:space="preserve">,"IsFavorite":false </v>
      </c>
      <c r="AH140" s="16" t="str">
        <f t="shared" si="69"/>
        <v xml:space="preserve">,"EstimatedValue":0 </v>
      </c>
      <c r="AI140" s="16" t="str">
        <f t="shared" si="70"/>
        <v xml:space="preserve">,"IsMintCondition":false </v>
      </c>
      <c r="AJ140" s="16" t="str">
        <f t="shared" si="71"/>
        <v xml:space="preserve">,"Condition":"UNDEFINED" </v>
      </c>
      <c r="AK140" s="16" t="str">
        <f xml:space="preserve"> IF($D140+$E140&gt;0,  CONCATENATE($AD140,$AE140,$AF140,$AG140,$AH140,$AI140,$AJ140) &amp; "} ]}","}")</f>
        <v>}</v>
      </c>
      <c r="AL140" s="16" t="str">
        <f>CONCATENATE( $N140, $O140, $P140,$Q140,$R140,$S140,$T140,$U140,$V140,$W140,$X140, $Y140,$Z140,$AA140, $AB140) &amp; $AK140</f>
        <v>,{"CollectableType":"HomeCollector.Models.StampBase, HomeCollector, Version=1.0.0.0, Culture=neutral, PublicKeyToken=null","DisplayName":"Hamilton" ,"Description":"Agriculture" ,"Country":"USA" ,"IsPostageStamp":true ,"ScottNumber":"O 9" ,"AlternateId":"" ,"IssueYearStart":1873,"IssueYearEnd":0,"FirstDayOfIssue":" " ,"Perforation":"" ,"IsWatermarked":false ,"CatalogImageCode":"" ,"Color":"yellow" ,"Denomination":"30" }</v>
      </c>
    </row>
    <row r="141" spans="1:38" x14ac:dyDescent="0.25">
      <c r="A141" s="44" t="s">
        <v>211</v>
      </c>
      <c r="B141" s="29">
        <v>1</v>
      </c>
      <c r="C141" s="30" t="s">
        <v>45</v>
      </c>
      <c r="D141" s="31"/>
      <c r="E141" s="32"/>
      <c r="F141" s="41"/>
      <c r="G141" s="38" t="s">
        <v>458</v>
      </c>
      <c r="H141" s="19" t="s">
        <v>451</v>
      </c>
      <c r="I141" s="19">
        <v>1873</v>
      </c>
      <c r="J141" s="19">
        <v>1873</v>
      </c>
      <c r="K141" s="21" t="s">
        <v>51</v>
      </c>
      <c r="L141" s="34"/>
      <c r="M141" s="29"/>
      <c r="N141" s="28" t="str">
        <f t="shared" si="72"/>
        <v>,{"CollectableType":"HomeCollector.Models.StampBase, HomeCollector, Version=1.0.0.0, Culture=neutral, PublicKeyToken=null"</v>
      </c>
      <c r="O141" s="16" t="str">
        <f t="shared" si="55"/>
        <v xml:space="preserve">,"DisplayName":"Franklin" </v>
      </c>
      <c r="P141" s="16" t="str">
        <f t="shared" si="56"/>
        <v xml:space="preserve">,"Description":"Executive" </v>
      </c>
      <c r="Q141" s="16" t="str">
        <f t="shared" si="57"/>
        <v xml:space="preserve">,"Country":"USA" </v>
      </c>
      <c r="R141" s="16" t="str">
        <f t="shared" si="58"/>
        <v xml:space="preserve">,"IsPostageStamp":true </v>
      </c>
      <c r="S141" s="16" t="str">
        <f t="shared" si="59"/>
        <v xml:space="preserve">,"ScottNumber":"O 10" </v>
      </c>
      <c r="T141" s="16" t="str">
        <f t="shared" si="60"/>
        <v xml:space="preserve">,"AlternateId":"" </v>
      </c>
      <c r="U141" s="16" t="str">
        <f>",""IssueYearStart"":" &amp; TEXT(IF(ISNUMBER($J141)=0,0,$J141),"0")</f>
        <v>,"IssueYearStart":1873</v>
      </c>
      <c r="V141" s="16" t="str">
        <f>",""IssueYearEnd"":" &amp; TEXT(IF(ISNUMBER($K141)=0,0,$K141),"0")</f>
        <v>,"IssueYearEnd":0</v>
      </c>
      <c r="W141" s="16" t="str">
        <f t="shared" si="61"/>
        <v xml:space="preserve">,"FirstDayOfIssue":" " </v>
      </c>
      <c r="X141" s="16" t="str">
        <f t="shared" si="54"/>
        <v xml:space="preserve">,"Perforation":"" </v>
      </c>
      <c r="Y141" s="16" t="str">
        <f t="shared" si="73"/>
        <v xml:space="preserve">,"IsWatermarked":false </v>
      </c>
      <c r="Z141" s="16" t="str">
        <f t="shared" si="62"/>
        <v xml:space="preserve">,"CatalogImageCode":"" </v>
      </c>
      <c r="AA141" s="16" t="str">
        <f t="shared" si="63"/>
        <v xml:space="preserve">,"Color":"carmine" </v>
      </c>
      <c r="AB141" s="16" t="str">
        <f t="shared" si="64"/>
        <v xml:space="preserve">,"Denomination":"1" </v>
      </c>
      <c r="AD141" s="16" t="str">
        <f t="shared" si="65"/>
        <v/>
      </c>
      <c r="AE141" s="16" t="str">
        <f t="shared" si="66"/>
        <v>{"CollectableType":"HomeCollector.Models.StampBase, HomeCollector, Version=1.0.0.0, Culture=neutral, PublicKeyToken=null"</v>
      </c>
      <c r="AF141" s="16" t="str">
        <f t="shared" si="67"/>
        <v xml:space="preserve">,"ItemDetails":"Executive" </v>
      </c>
      <c r="AG141" s="16" t="str">
        <f t="shared" si="68"/>
        <v xml:space="preserve">,"IsFavorite":false </v>
      </c>
      <c r="AH141" s="16" t="str">
        <f t="shared" si="69"/>
        <v xml:space="preserve">,"EstimatedValue":0 </v>
      </c>
      <c r="AI141" s="16" t="str">
        <f t="shared" si="70"/>
        <v xml:space="preserve">,"IsMintCondition":false </v>
      </c>
      <c r="AJ141" s="16" t="str">
        <f t="shared" si="71"/>
        <v xml:space="preserve">,"Condition":"UNDEFINED" </v>
      </c>
      <c r="AK141" s="16" t="str">
        <f xml:space="preserve"> IF($D141+$E141&gt;0,  CONCATENATE($AD141,$AE141,$AF141,$AG141,$AH141,$AI141,$AJ141) &amp; "} ]}","}")</f>
        <v>}</v>
      </c>
      <c r="AL141" s="16" t="str">
        <f>CONCATENATE( $N141, $O141, $P141,$Q141,$R141,$S141,$T141,$U141,$V141,$W141,$X141, $Y141,$Z141,$AA141, $AB141) &amp; $AK141</f>
        <v>,{"CollectableType":"HomeCollector.Models.StampBase, HomeCollector, Version=1.0.0.0, Culture=neutral, PublicKeyToken=null","DisplayName":"Franklin" ,"Description":"Executive" ,"Country":"USA" ,"IsPostageStamp":true ,"ScottNumber":"O 10" ,"AlternateId":"" ,"IssueYearStart":1873,"IssueYearEnd":0,"FirstDayOfIssue":" " ,"Perforation":"" ,"IsWatermarked":false ,"CatalogImageCode":"" ,"Color":"carmine" ,"Denomination":"1" }</v>
      </c>
    </row>
    <row r="142" spans="1:38" x14ac:dyDescent="0.25">
      <c r="A142" s="44" t="s">
        <v>212</v>
      </c>
      <c r="B142" s="29">
        <v>2</v>
      </c>
      <c r="C142" s="30" t="s">
        <v>45</v>
      </c>
      <c r="D142" s="31"/>
      <c r="E142" s="32"/>
      <c r="F142" s="41"/>
      <c r="G142" s="38" t="s">
        <v>458</v>
      </c>
      <c r="H142" s="19" t="s">
        <v>459</v>
      </c>
      <c r="I142" s="19">
        <v>1873</v>
      </c>
      <c r="J142" s="19">
        <v>1873</v>
      </c>
      <c r="K142" s="21" t="s">
        <v>51</v>
      </c>
      <c r="L142" s="34"/>
      <c r="M142" s="29"/>
      <c r="N142" s="28" t="str">
        <f t="shared" si="72"/>
        <v>,{"CollectableType":"HomeCollector.Models.StampBase, HomeCollector, Version=1.0.0.0, Culture=neutral, PublicKeyToken=null"</v>
      </c>
      <c r="O142" s="16" t="str">
        <f t="shared" si="55"/>
        <v xml:space="preserve">,"DisplayName":"jackson" </v>
      </c>
      <c r="P142" s="16" t="str">
        <f t="shared" si="56"/>
        <v xml:space="preserve">,"Description":"Executive" </v>
      </c>
      <c r="Q142" s="16" t="str">
        <f t="shared" si="57"/>
        <v xml:space="preserve">,"Country":"USA" </v>
      </c>
      <c r="R142" s="16" t="str">
        <f t="shared" si="58"/>
        <v xml:space="preserve">,"IsPostageStamp":true </v>
      </c>
      <c r="S142" s="16" t="str">
        <f t="shared" si="59"/>
        <v xml:space="preserve">,"ScottNumber":"O 11" </v>
      </c>
      <c r="T142" s="16" t="str">
        <f t="shared" si="60"/>
        <v xml:space="preserve">,"AlternateId":"" </v>
      </c>
      <c r="U142" s="16" t="str">
        <f>",""IssueYearStart"":" &amp; TEXT(IF(ISNUMBER($J142)=0,0,$J142),"0")</f>
        <v>,"IssueYearStart":1873</v>
      </c>
      <c r="V142" s="16" t="str">
        <f>",""IssueYearEnd"":" &amp; TEXT(IF(ISNUMBER($K142)=0,0,$K142),"0")</f>
        <v>,"IssueYearEnd":0</v>
      </c>
      <c r="W142" s="16" t="str">
        <f t="shared" si="61"/>
        <v xml:space="preserve">,"FirstDayOfIssue":" " </v>
      </c>
      <c r="X142" s="16" t="str">
        <f t="shared" si="54"/>
        <v xml:space="preserve">,"Perforation":"" </v>
      </c>
      <c r="Y142" s="16" t="str">
        <f t="shared" si="73"/>
        <v xml:space="preserve">,"IsWatermarked":false </v>
      </c>
      <c r="Z142" s="16" t="str">
        <f t="shared" si="62"/>
        <v xml:space="preserve">,"CatalogImageCode":"" </v>
      </c>
      <c r="AA142" s="16" t="str">
        <f t="shared" si="63"/>
        <v xml:space="preserve">,"Color":"carmine" </v>
      </c>
      <c r="AB142" s="16" t="str">
        <f t="shared" si="64"/>
        <v xml:space="preserve">,"Denomination":"2" </v>
      </c>
      <c r="AD142" s="16" t="str">
        <f t="shared" si="65"/>
        <v/>
      </c>
      <c r="AE142" s="16" t="str">
        <f t="shared" si="66"/>
        <v>{"CollectableType":"HomeCollector.Models.StampBase, HomeCollector, Version=1.0.0.0, Culture=neutral, PublicKeyToken=null"</v>
      </c>
      <c r="AF142" s="16" t="str">
        <f t="shared" si="67"/>
        <v xml:space="preserve">,"ItemDetails":"Executive" </v>
      </c>
      <c r="AG142" s="16" t="str">
        <f t="shared" si="68"/>
        <v xml:space="preserve">,"IsFavorite":false </v>
      </c>
      <c r="AH142" s="16" t="str">
        <f t="shared" si="69"/>
        <v xml:space="preserve">,"EstimatedValue":0 </v>
      </c>
      <c r="AI142" s="16" t="str">
        <f t="shared" si="70"/>
        <v xml:space="preserve">,"IsMintCondition":false </v>
      </c>
      <c r="AJ142" s="16" t="str">
        <f t="shared" si="71"/>
        <v xml:space="preserve">,"Condition":"UNDEFINED" </v>
      </c>
      <c r="AK142" s="16" t="str">
        <f xml:space="preserve"> IF($D142+$E142&gt;0,  CONCATENATE($AD142,$AE142,$AF142,$AG142,$AH142,$AI142,$AJ142) &amp; "} ]}","}")</f>
        <v>}</v>
      </c>
      <c r="AL142" s="16" t="str">
        <f>CONCATENATE( $N142, $O142, $P142,$Q142,$R142,$S142,$T142,$U142,$V142,$W142,$X142, $Y142,$Z142,$AA142, $AB142) &amp; $AK142</f>
        <v>,{"CollectableType":"HomeCollector.Models.StampBase, HomeCollector, Version=1.0.0.0, Culture=neutral, PublicKeyToken=null","DisplayName":"jackson" ,"Description":"Executive" ,"Country":"USA" ,"IsPostageStamp":true ,"ScottNumber":"O 11" ,"AlternateId":"" ,"IssueYearStart":1873,"IssueYearEnd":0,"FirstDayOfIssue":" " ,"Perforation":"" ,"IsWatermarked":false ,"CatalogImageCode":"" ,"Color":"carmine" ,"Denomination":"2" }</v>
      </c>
    </row>
    <row r="143" spans="1:38" x14ac:dyDescent="0.25">
      <c r="A143" s="44" t="s">
        <v>213</v>
      </c>
      <c r="B143" s="29">
        <v>3</v>
      </c>
      <c r="C143" s="30" t="s">
        <v>45</v>
      </c>
      <c r="D143" s="31"/>
      <c r="E143" s="32"/>
      <c r="F143" s="41"/>
      <c r="G143" s="38" t="s">
        <v>458</v>
      </c>
      <c r="H143" s="19" t="s">
        <v>11</v>
      </c>
      <c r="I143" s="19">
        <v>1873</v>
      </c>
      <c r="J143" s="19">
        <v>1873</v>
      </c>
      <c r="K143" s="21" t="s">
        <v>51</v>
      </c>
      <c r="L143" s="34"/>
      <c r="M143" s="29"/>
      <c r="N143" s="28" t="str">
        <f t="shared" si="72"/>
        <v>,{"CollectableType":"HomeCollector.Models.StampBase, HomeCollector, Version=1.0.0.0, Culture=neutral, PublicKeyToken=null"</v>
      </c>
      <c r="O143" s="16" t="str">
        <f t="shared" si="55"/>
        <v xml:space="preserve">,"DisplayName":"Washington" </v>
      </c>
      <c r="P143" s="16" t="str">
        <f t="shared" si="56"/>
        <v xml:space="preserve">,"Description":"Executive" </v>
      </c>
      <c r="Q143" s="16" t="str">
        <f t="shared" si="57"/>
        <v xml:space="preserve">,"Country":"USA" </v>
      </c>
      <c r="R143" s="16" t="str">
        <f t="shared" si="58"/>
        <v xml:space="preserve">,"IsPostageStamp":true </v>
      </c>
      <c r="S143" s="16" t="str">
        <f t="shared" si="59"/>
        <v xml:space="preserve">,"ScottNumber":"O 12" </v>
      </c>
      <c r="T143" s="16" t="str">
        <f t="shared" si="60"/>
        <v xml:space="preserve">,"AlternateId":"" </v>
      </c>
      <c r="U143" s="16" t="str">
        <f>",""IssueYearStart"":" &amp; TEXT(IF(ISNUMBER($J143)=0,0,$J143),"0")</f>
        <v>,"IssueYearStart":1873</v>
      </c>
      <c r="V143" s="16" t="str">
        <f>",""IssueYearEnd"":" &amp; TEXT(IF(ISNUMBER($K143)=0,0,$K143),"0")</f>
        <v>,"IssueYearEnd":0</v>
      </c>
      <c r="W143" s="16" t="str">
        <f t="shared" si="61"/>
        <v xml:space="preserve">,"FirstDayOfIssue":" " </v>
      </c>
      <c r="X143" s="16" t="str">
        <f t="shared" si="54"/>
        <v xml:space="preserve">,"Perforation":"" </v>
      </c>
      <c r="Y143" s="16" t="str">
        <f t="shared" si="73"/>
        <v xml:space="preserve">,"IsWatermarked":false </v>
      </c>
      <c r="Z143" s="16" t="str">
        <f t="shared" si="62"/>
        <v xml:space="preserve">,"CatalogImageCode":"" </v>
      </c>
      <c r="AA143" s="16" t="str">
        <f t="shared" si="63"/>
        <v xml:space="preserve">,"Color":"carmine" </v>
      </c>
      <c r="AB143" s="16" t="str">
        <f t="shared" si="64"/>
        <v xml:space="preserve">,"Denomination":"3" </v>
      </c>
      <c r="AD143" s="16" t="str">
        <f t="shared" si="65"/>
        <v/>
      </c>
      <c r="AE143" s="16" t="str">
        <f t="shared" si="66"/>
        <v>{"CollectableType":"HomeCollector.Models.StampBase, HomeCollector, Version=1.0.0.0, Culture=neutral, PublicKeyToken=null"</v>
      </c>
      <c r="AF143" s="16" t="str">
        <f t="shared" si="67"/>
        <v xml:space="preserve">,"ItemDetails":"Executive" </v>
      </c>
      <c r="AG143" s="16" t="str">
        <f t="shared" si="68"/>
        <v xml:space="preserve">,"IsFavorite":false </v>
      </c>
      <c r="AH143" s="16" t="str">
        <f t="shared" si="69"/>
        <v xml:space="preserve">,"EstimatedValue":0 </v>
      </c>
      <c r="AI143" s="16" t="str">
        <f t="shared" si="70"/>
        <v xml:space="preserve">,"IsMintCondition":false </v>
      </c>
      <c r="AJ143" s="16" t="str">
        <f t="shared" si="71"/>
        <v xml:space="preserve">,"Condition":"UNDEFINED" </v>
      </c>
      <c r="AK143" s="16" t="str">
        <f xml:space="preserve"> IF($D143+$E143&gt;0,  CONCATENATE($AD143,$AE143,$AF143,$AG143,$AH143,$AI143,$AJ143) &amp; "} ]}","}")</f>
        <v>}</v>
      </c>
      <c r="AL143" s="16" t="str">
        <f>CONCATENATE( $N143, $O143, $P143,$Q143,$R143,$S143,$T143,$U143,$V143,$W143,$X143, $Y143,$Z143,$AA143, $AB143) &amp; $AK143</f>
        <v>,{"CollectableType":"HomeCollector.Models.StampBase, HomeCollector, Version=1.0.0.0, Culture=neutral, PublicKeyToken=null","DisplayName":"Washington" ,"Description":"Executive" ,"Country":"USA" ,"IsPostageStamp":true ,"ScottNumber":"O 12" ,"AlternateId":"" ,"IssueYearStart":1873,"IssueYearEnd":0,"FirstDayOfIssue":" " ,"Perforation":"" ,"IsWatermarked":false ,"CatalogImageCode":"" ,"Color":"carmine" ,"Denomination":"3" }</v>
      </c>
    </row>
    <row r="144" spans="1:38" x14ac:dyDescent="0.25">
      <c r="A144" s="44" t="s">
        <v>214</v>
      </c>
      <c r="B144" s="29">
        <v>6</v>
      </c>
      <c r="C144" s="30" t="s">
        <v>45</v>
      </c>
      <c r="D144" s="31"/>
      <c r="E144" s="32"/>
      <c r="F144" s="41"/>
      <c r="G144" s="38" t="s">
        <v>458</v>
      </c>
      <c r="H144" s="19" t="s">
        <v>453</v>
      </c>
      <c r="I144" s="19">
        <v>1873</v>
      </c>
      <c r="J144" s="19">
        <v>1873</v>
      </c>
      <c r="K144" s="21" t="s">
        <v>51</v>
      </c>
      <c r="L144" s="34"/>
      <c r="M144" s="29"/>
      <c r="N144" s="28" t="str">
        <f t="shared" si="72"/>
        <v>,{"CollectableType":"HomeCollector.Models.StampBase, HomeCollector, Version=1.0.0.0, Culture=neutral, PublicKeyToken=null"</v>
      </c>
      <c r="O144" s="16" t="str">
        <f t="shared" si="55"/>
        <v xml:space="preserve">,"DisplayName":"Lincoln" </v>
      </c>
      <c r="P144" s="16" t="str">
        <f t="shared" si="56"/>
        <v xml:space="preserve">,"Description":"Executive" </v>
      </c>
      <c r="Q144" s="16" t="str">
        <f t="shared" si="57"/>
        <v xml:space="preserve">,"Country":"USA" </v>
      </c>
      <c r="R144" s="16" t="str">
        <f t="shared" si="58"/>
        <v xml:space="preserve">,"IsPostageStamp":true </v>
      </c>
      <c r="S144" s="16" t="str">
        <f t="shared" si="59"/>
        <v xml:space="preserve">,"ScottNumber":"O 13" </v>
      </c>
      <c r="T144" s="16" t="str">
        <f t="shared" si="60"/>
        <v xml:space="preserve">,"AlternateId":"" </v>
      </c>
      <c r="U144" s="16" t="str">
        <f>",""IssueYearStart"":" &amp; TEXT(IF(ISNUMBER($J144)=0,0,$J144),"0")</f>
        <v>,"IssueYearStart":1873</v>
      </c>
      <c r="V144" s="16" t="str">
        <f>",""IssueYearEnd"":" &amp; TEXT(IF(ISNUMBER($K144)=0,0,$K144),"0")</f>
        <v>,"IssueYearEnd":0</v>
      </c>
      <c r="W144" s="16" t="str">
        <f t="shared" si="61"/>
        <v xml:space="preserve">,"FirstDayOfIssue":" " </v>
      </c>
      <c r="X144" s="16" t="str">
        <f t="shared" si="54"/>
        <v xml:space="preserve">,"Perforation":"" </v>
      </c>
      <c r="Y144" s="16" t="str">
        <f>",""IsWatermarked"":" &amp; IF(ISNUMBER(FIND("mk",#REF!)) =1,"true","false") &amp; " "</f>
        <v xml:space="preserve">,"IsWatermarked":false </v>
      </c>
      <c r="Z144" s="16" t="str">
        <f t="shared" si="62"/>
        <v xml:space="preserve">,"CatalogImageCode":"" </v>
      </c>
      <c r="AA144" s="16" t="str">
        <f t="shared" si="63"/>
        <v xml:space="preserve">,"Color":"carmine" </v>
      </c>
      <c r="AB144" s="16" t="str">
        <f t="shared" si="64"/>
        <v xml:space="preserve">,"Denomination":"6" </v>
      </c>
      <c r="AD144" s="16" t="str">
        <f t="shared" si="65"/>
        <v/>
      </c>
      <c r="AE144" s="16" t="str">
        <f t="shared" si="66"/>
        <v>{"CollectableType":"HomeCollector.Models.StampBase, HomeCollector, Version=1.0.0.0, Culture=neutral, PublicKeyToken=null"</v>
      </c>
      <c r="AF144" s="16" t="str">
        <f t="shared" si="67"/>
        <v xml:space="preserve">,"ItemDetails":"Executive" </v>
      </c>
      <c r="AG144" s="16" t="str">
        <f t="shared" si="68"/>
        <v xml:space="preserve">,"IsFavorite":false </v>
      </c>
      <c r="AH144" s="16" t="str">
        <f t="shared" si="69"/>
        <v xml:space="preserve">,"EstimatedValue":0 </v>
      </c>
      <c r="AI144" s="16" t="str">
        <f t="shared" si="70"/>
        <v xml:space="preserve">,"IsMintCondition":false </v>
      </c>
      <c r="AJ144" s="16" t="str">
        <f t="shared" si="71"/>
        <v xml:space="preserve">,"Condition":"UNDEFINED" </v>
      </c>
      <c r="AK144" s="16" t="str">
        <f xml:space="preserve"> IF($D144+$E144&gt;0,  CONCATENATE($AD144,$AE144,$AF144,$AG144,$AH144,$AI144,$AJ144) &amp; "} ]}","}")</f>
        <v>}</v>
      </c>
      <c r="AL144" s="16" t="str">
        <f>CONCATENATE( $N144, $O144, $P144,$Q144,$R144,$S144,$T144,$U144,$V144,$W144,$X144, $Y144,$Z144,$AA144, $AB144) &amp; $AK144</f>
        <v>,{"CollectableType":"HomeCollector.Models.StampBase, HomeCollector, Version=1.0.0.0, Culture=neutral, PublicKeyToken=null","DisplayName":"Lincoln" ,"Description":"Executive" ,"Country":"USA" ,"IsPostageStamp":true ,"ScottNumber":"O 13" ,"AlternateId":"" ,"IssueYearStart":1873,"IssueYearEnd":0,"FirstDayOfIssue":" " ,"Perforation":"" ,"IsWatermarked":false ,"CatalogImageCode":"" ,"Color":"carmine" ,"Denomination":"6" }</v>
      </c>
    </row>
    <row r="145" spans="1:38" x14ac:dyDescent="0.25">
      <c r="A145" s="44" t="s">
        <v>215</v>
      </c>
      <c r="B145" s="29">
        <v>10</v>
      </c>
      <c r="C145" s="30" t="s">
        <v>45</v>
      </c>
      <c r="D145" s="31"/>
      <c r="E145" s="32"/>
      <c r="F145" s="41"/>
      <c r="G145" s="38" t="s">
        <v>458</v>
      </c>
      <c r="H145" s="19" t="s">
        <v>454</v>
      </c>
      <c r="I145" s="19">
        <v>1873</v>
      </c>
      <c r="J145" s="19">
        <v>1873</v>
      </c>
      <c r="K145" s="21" t="s">
        <v>51</v>
      </c>
      <c r="L145" s="34"/>
      <c r="M145" s="29"/>
      <c r="N145" s="28" t="str">
        <f t="shared" si="72"/>
        <v>,{"CollectableType":"HomeCollector.Models.StampBase, HomeCollector, Version=1.0.0.0, Culture=neutral, PublicKeyToken=null"</v>
      </c>
      <c r="O145" s="16" t="str">
        <f t="shared" si="55"/>
        <v xml:space="preserve">,"DisplayName":"Jefferson" </v>
      </c>
      <c r="P145" s="16" t="str">
        <f t="shared" si="56"/>
        <v xml:space="preserve">,"Description":"Executive" </v>
      </c>
      <c r="Q145" s="16" t="str">
        <f t="shared" si="57"/>
        <v xml:space="preserve">,"Country":"USA" </v>
      </c>
      <c r="R145" s="16" t="str">
        <f t="shared" si="58"/>
        <v xml:space="preserve">,"IsPostageStamp":true </v>
      </c>
      <c r="S145" s="16" t="str">
        <f t="shared" si="59"/>
        <v xml:space="preserve">,"ScottNumber":"O 14" </v>
      </c>
      <c r="T145" s="16" t="str">
        <f t="shared" si="60"/>
        <v xml:space="preserve">,"AlternateId":"" </v>
      </c>
      <c r="U145" s="16" t="str">
        <f>",""IssueYearStart"":" &amp; TEXT(IF(ISNUMBER($J145)=0,0,$J145),"0")</f>
        <v>,"IssueYearStart":1873</v>
      </c>
      <c r="V145" s="16" t="str">
        <f>",""IssueYearEnd"":" &amp; TEXT(IF(ISNUMBER($K145)=0,0,$K145),"0")</f>
        <v>,"IssueYearEnd":0</v>
      </c>
      <c r="W145" s="16" t="str">
        <f t="shared" si="61"/>
        <v xml:space="preserve">,"FirstDayOfIssue":" " </v>
      </c>
      <c r="X145" s="16" t="str">
        <f t="shared" si="54"/>
        <v xml:space="preserve">,"Perforation":"" </v>
      </c>
      <c r="Y145" s="16" t="str">
        <f>",""IsWatermarked"":" &amp; IF(ISNUMBER(FIND("mk",#REF!)) =1,"true","false") &amp; " "</f>
        <v xml:space="preserve">,"IsWatermarked":false </v>
      </c>
      <c r="Z145" s="16" t="str">
        <f t="shared" si="62"/>
        <v xml:space="preserve">,"CatalogImageCode":"" </v>
      </c>
      <c r="AA145" s="16" t="str">
        <f t="shared" si="63"/>
        <v xml:space="preserve">,"Color":"carmine" </v>
      </c>
      <c r="AB145" s="16" t="str">
        <f t="shared" si="64"/>
        <v xml:space="preserve">,"Denomination":"10" </v>
      </c>
      <c r="AD145" s="16" t="str">
        <f t="shared" si="65"/>
        <v/>
      </c>
      <c r="AE145" s="16" t="str">
        <f t="shared" si="66"/>
        <v>{"CollectableType":"HomeCollector.Models.StampBase, HomeCollector, Version=1.0.0.0, Culture=neutral, PublicKeyToken=null"</v>
      </c>
      <c r="AF145" s="16" t="str">
        <f t="shared" si="67"/>
        <v xml:space="preserve">,"ItemDetails":"Executive" </v>
      </c>
      <c r="AG145" s="16" t="str">
        <f t="shared" si="68"/>
        <v xml:space="preserve">,"IsFavorite":false </v>
      </c>
      <c r="AH145" s="16" t="str">
        <f t="shared" si="69"/>
        <v xml:space="preserve">,"EstimatedValue":0 </v>
      </c>
      <c r="AI145" s="16" t="str">
        <f t="shared" si="70"/>
        <v xml:space="preserve">,"IsMintCondition":false </v>
      </c>
      <c r="AJ145" s="16" t="str">
        <f t="shared" si="71"/>
        <v xml:space="preserve">,"Condition":"UNDEFINED" </v>
      </c>
      <c r="AK145" s="16" t="str">
        <f xml:space="preserve"> IF($D145+$E145&gt;0,  CONCATENATE($AD145,$AE145,$AF145,$AG145,$AH145,$AI145,$AJ145) &amp; "} ]}","}")</f>
        <v>}</v>
      </c>
      <c r="AL145" s="16" t="str">
        <f>CONCATENATE( $N145, $O145, $P145,$Q145,$R145,$S145,$T145,$U145,$V145,$W145,$X145, $Y145,$Z145,$AA145, $AB145) &amp; $AK145</f>
        <v>,{"CollectableType":"HomeCollector.Models.StampBase, HomeCollector, Version=1.0.0.0, Culture=neutral, PublicKeyToken=null","DisplayName":"Jefferson" ,"Description":"Executive" ,"Country":"USA" ,"IsPostageStamp":true ,"ScottNumber":"O 14" ,"AlternateId":"" ,"IssueYearStart":1873,"IssueYearEnd":0,"FirstDayOfIssue":" " ,"Perforation":"" ,"IsWatermarked":false ,"CatalogImageCode":"" ,"Color":"carmine" ,"Denomination":"10" }</v>
      </c>
    </row>
    <row r="146" spans="1:38" x14ac:dyDescent="0.25">
      <c r="A146" s="44" t="s">
        <v>216</v>
      </c>
      <c r="B146" s="29">
        <v>1</v>
      </c>
      <c r="C146" s="30" t="s">
        <v>119</v>
      </c>
      <c r="D146" s="31"/>
      <c r="E146" s="32"/>
      <c r="F146" s="41"/>
      <c r="G146" s="38" t="s">
        <v>460</v>
      </c>
      <c r="H146" s="19" t="s">
        <v>451</v>
      </c>
      <c r="I146" s="19">
        <v>1873</v>
      </c>
      <c r="J146" s="19">
        <v>1873</v>
      </c>
      <c r="K146" s="21" t="s">
        <v>51</v>
      </c>
      <c r="L146" s="34"/>
      <c r="M146" s="29"/>
      <c r="N146" s="28" t="str">
        <f t="shared" si="72"/>
        <v>,{"CollectableType":"HomeCollector.Models.StampBase, HomeCollector, Version=1.0.0.0, Culture=neutral, PublicKeyToken=null"</v>
      </c>
      <c r="O146" s="16" t="str">
        <f t="shared" si="55"/>
        <v xml:space="preserve">,"DisplayName":"Franklin" </v>
      </c>
      <c r="P146" s="16" t="str">
        <f t="shared" si="56"/>
        <v xml:space="preserve">,"Description":"Interior" </v>
      </c>
      <c r="Q146" s="16" t="str">
        <f t="shared" si="57"/>
        <v xml:space="preserve">,"Country":"USA" </v>
      </c>
      <c r="R146" s="16" t="str">
        <f t="shared" si="58"/>
        <v xml:space="preserve">,"IsPostageStamp":true </v>
      </c>
      <c r="S146" s="16" t="str">
        <f t="shared" si="59"/>
        <v xml:space="preserve">,"ScottNumber":"O 15" </v>
      </c>
      <c r="T146" s="16" t="str">
        <f t="shared" si="60"/>
        <v xml:space="preserve">,"AlternateId":"" </v>
      </c>
      <c r="U146" s="16" t="str">
        <f>",""IssueYearStart"":" &amp; TEXT(IF(ISNUMBER($J146)=0,0,$J146),"0")</f>
        <v>,"IssueYearStart":1873</v>
      </c>
      <c r="V146" s="16" t="str">
        <f>",""IssueYearEnd"":" &amp; TEXT(IF(ISNUMBER($K146)=0,0,$K146),"0")</f>
        <v>,"IssueYearEnd":0</v>
      </c>
      <c r="W146" s="16" t="str">
        <f t="shared" si="61"/>
        <v xml:space="preserve">,"FirstDayOfIssue":" " </v>
      </c>
      <c r="X146" s="16" t="str">
        <f t="shared" si="54"/>
        <v xml:space="preserve">,"Perforation":"" </v>
      </c>
      <c r="Y146" s="16" t="str">
        <f>",""IsWatermarked"":" &amp; IF(ISNUMBER(FIND("mk",#REF!)) =1,"true","false") &amp; " "</f>
        <v xml:space="preserve">,"IsWatermarked":false </v>
      </c>
      <c r="Z146" s="16" t="str">
        <f t="shared" si="62"/>
        <v xml:space="preserve">,"CatalogImageCode":"" </v>
      </c>
      <c r="AA146" s="16" t="str">
        <f t="shared" si="63"/>
        <v xml:space="preserve">,"Color":"vermillion" </v>
      </c>
      <c r="AB146" s="16" t="str">
        <f t="shared" si="64"/>
        <v xml:space="preserve">,"Denomination":"1" </v>
      </c>
      <c r="AD146" s="16" t="str">
        <f t="shared" si="65"/>
        <v/>
      </c>
      <c r="AE146" s="16" t="str">
        <f t="shared" si="66"/>
        <v>{"CollectableType":"HomeCollector.Models.StampBase, HomeCollector, Version=1.0.0.0, Culture=neutral, PublicKeyToken=null"</v>
      </c>
      <c r="AF146" s="16" t="str">
        <f t="shared" si="67"/>
        <v xml:space="preserve">,"ItemDetails":"Interior" </v>
      </c>
      <c r="AG146" s="16" t="str">
        <f t="shared" si="68"/>
        <v xml:space="preserve">,"IsFavorite":false </v>
      </c>
      <c r="AH146" s="16" t="str">
        <f t="shared" si="69"/>
        <v xml:space="preserve">,"EstimatedValue":0 </v>
      </c>
      <c r="AI146" s="16" t="str">
        <f t="shared" si="70"/>
        <v xml:space="preserve">,"IsMintCondition":false </v>
      </c>
      <c r="AJ146" s="16" t="str">
        <f t="shared" si="71"/>
        <v xml:space="preserve">,"Condition":"UNDEFINED" </v>
      </c>
      <c r="AK146" s="16" t="str">
        <f xml:space="preserve"> IF($D146+$E146&gt;0,  CONCATENATE($AD146,$AE146,$AF146,$AG146,$AH146,$AI146,$AJ146) &amp; "} ]}","}")</f>
        <v>}</v>
      </c>
      <c r="AL146" s="16" t="str">
        <f>CONCATENATE( $N146, $O146, $P146,$Q146,$R146,$S146,$T146,$U146,$V146,$W146,$X146, $Y146,$Z146,$AA146, $AB146) &amp; $AK146</f>
        <v>,{"CollectableType":"HomeCollector.Models.StampBase, HomeCollector, Version=1.0.0.0, Culture=neutral, PublicKeyToken=null","DisplayName":"Franklin" ,"Description":"Interior" ,"Country":"USA" ,"IsPostageStamp":true ,"ScottNumber":"O 15" ,"AlternateId":"" ,"IssueYearStart":1873,"IssueYearEnd":0,"FirstDayOfIssue":" " ,"Perforation":"" ,"IsWatermarked":false ,"CatalogImageCode":"" ,"Color":"vermillion" ,"Denomination":"1" }</v>
      </c>
    </row>
    <row r="147" spans="1:38" x14ac:dyDescent="0.25">
      <c r="A147" s="44" t="s">
        <v>217</v>
      </c>
      <c r="B147" s="29">
        <v>2</v>
      </c>
      <c r="C147" s="30" t="s">
        <v>119</v>
      </c>
      <c r="D147" s="31"/>
      <c r="E147" s="32"/>
      <c r="F147" s="41"/>
      <c r="G147" s="38" t="s">
        <v>460</v>
      </c>
      <c r="H147" s="19" t="s">
        <v>452</v>
      </c>
      <c r="I147" s="19">
        <v>1873</v>
      </c>
      <c r="J147" s="19">
        <v>1873</v>
      </c>
      <c r="K147" s="21" t="s">
        <v>51</v>
      </c>
      <c r="L147" s="34"/>
      <c r="M147" s="29"/>
      <c r="N147" s="28" t="str">
        <f t="shared" si="72"/>
        <v>,{"CollectableType":"HomeCollector.Models.StampBase, HomeCollector, Version=1.0.0.0, Culture=neutral, PublicKeyToken=null"</v>
      </c>
      <c r="O147" s="16" t="str">
        <f t="shared" si="55"/>
        <v xml:space="preserve">,"DisplayName":"Jackson" </v>
      </c>
      <c r="P147" s="16" t="str">
        <f t="shared" si="56"/>
        <v xml:space="preserve">,"Description":"Interior" </v>
      </c>
      <c r="Q147" s="16" t="str">
        <f t="shared" si="57"/>
        <v xml:space="preserve">,"Country":"USA" </v>
      </c>
      <c r="R147" s="16" t="str">
        <f t="shared" si="58"/>
        <v xml:space="preserve">,"IsPostageStamp":true </v>
      </c>
      <c r="S147" s="16" t="str">
        <f t="shared" si="59"/>
        <v xml:space="preserve">,"ScottNumber":"O 16" </v>
      </c>
      <c r="T147" s="16" t="str">
        <f t="shared" si="60"/>
        <v xml:space="preserve">,"AlternateId":"" </v>
      </c>
      <c r="U147" s="16" t="str">
        <f>",""IssueYearStart"":" &amp; TEXT(IF(ISNUMBER($J147)=0,0,$J147),"0")</f>
        <v>,"IssueYearStart":1873</v>
      </c>
      <c r="V147" s="16" t="str">
        <f>",""IssueYearEnd"":" &amp; TEXT(IF(ISNUMBER($K147)=0,0,$K147),"0")</f>
        <v>,"IssueYearEnd":0</v>
      </c>
      <c r="W147" s="16" t="str">
        <f t="shared" si="61"/>
        <v xml:space="preserve">,"FirstDayOfIssue":" " </v>
      </c>
      <c r="X147" s="16" t="str">
        <f t="shared" si="54"/>
        <v xml:space="preserve">,"Perforation":"" </v>
      </c>
      <c r="Y147" s="16" t="str">
        <f>",""IsWatermarked"":" &amp; IF(ISNUMBER(FIND("mk",#REF!)) =1,"true","false") &amp; " "</f>
        <v xml:space="preserve">,"IsWatermarked":false </v>
      </c>
      <c r="Z147" s="16" t="str">
        <f t="shared" si="62"/>
        <v xml:space="preserve">,"CatalogImageCode":"" </v>
      </c>
      <c r="AA147" s="16" t="str">
        <f t="shared" si="63"/>
        <v xml:space="preserve">,"Color":"vermillion" </v>
      </c>
      <c r="AB147" s="16" t="str">
        <f t="shared" si="64"/>
        <v xml:space="preserve">,"Denomination":"2" </v>
      </c>
      <c r="AD147" s="16" t="str">
        <f t="shared" si="65"/>
        <v/>
      </c>
      <c r="AE147" s="16" t="str">
        <f t="shared" si="66"/>
        <v>{"CollectableType":"HomeCollector.Models.StampBase, HomeCollector, Version=1.0.0.0, Culture=neutral, PublicKeyToken=null"</v>
      </c>
      <c r="AF147" s="16" t="str">
        <f t="shared" si="67"/>
        <v xml:space="preserve">,"ItemDetails":"Interior" </v>
      </c>
      <c r="AG147" s="16" t="str">
        <f t="shared" si="68"/>
        <v xml:space="preserve">,"IsFavorite":false </v>
      </c>
      <c r="AH147" s="16" t="str">
        <f t="shared" si="69"/>
        <v xml:space="preserve">,"EstimatedValue":0 </v>
      </c>
      <c r="AI147" s="16" t="str">
        <f t="shared" si="70"/>
        <v xml:space="preserve">,"IsMintCondition":false </v>
      </c>
      <c r="AJ147" s="16" t="str">
        <f t="shared" si="71"/>
        <v xml:space="preserve">,"Condition":"UNDEFINED" </v>
      </c>
      <c r="AK147" s="16" t="str">
        <f xml:space="preserve"> IF($D147+$E147&gt;0,  CONCATENATE($AD147,$AE147,$AF147,$AG147,$AH147,$AI147,$AJ147) &amp; "} ]}","}")</f>
        <v>}</v>
      </c>
      <c r="AL147" s="16" t="str">
        <f>CONCATENATE( $N147, $O147, $P147,$Q147,$R147,$S147,$T147,$U147,$V147,$W147,$X147, $Y147,$Z147,$AA147, $AB147) &amp; $AK147</f>
        <v>,{"CollectableType":"HomeCollector.Models.StampBase, HomeCollector, Version=1.0.0.0, Culture=neutral, PublicKeyToken=null","DisplayName":"Jackson" ,"Description":"Interior" ,"Country":"USA" ,"IsPostageStamp":true ,"ScottNumber":"O 16" ,"AlternateId":"" ,"IssueYearStart":1873,"IssueYearEnd":0,"FirstDayOfIssue":" " ,"Perforation":"" ,"IsWatermarked":false ,"CatalogImageCode":"" ,"Color":"vermillion" ,"Denomination":"2" }</v>
      </c>
    </row>
    <row r="148" spans="1:38" x14ac:dyDescent="0.25">
      <c r="A148" s="44" t="s">
        <v>218</v>
      </c>
      <c r="B148" s="29">
        <v>3</v>
      </c>
      <c r="C148" s="30" t="s">
        <v>119</v>
      </c>
      <c r="D148" s="31"/>
      <c r="E148" s="32"/>
      <c r="F148" s="41"/>
      <c r="G148" s="38" t="s">
        <v>460</v>
      </c>
      <c r="H148" s="19" t="s">
        <v>11</v>
      </c>
      <c r="I148" s="19">
        <v>1873</v>
      </c>
      <c r="J148" s="19">
        <v>1873</v>
      </c>
      <c r="K148" s="21" t="s">
        <v>51</v>
      </c>
      <c r="L148" s="34"/>
      <c r="M148" s="29"/>
      <c r="N148" s="28" t="str">
        <f t="shared" si="72"/>
        <v>,{"CollectableType":"HomeCollector.Models.StampBase, HomeCollector, Version=1.0.0.0, Culture=neutral, PublicKeyToken=null"</v>
      </c>
      <c r="O148" s="16" t="str">
        <f t="shared" si="55"/>
        <v xml:space="preserve">,"DisplayName":"Washington" </v>
      </c>
      <c r="P148" s="16" t="str">
        <f t="shared" si="56"/>
        <v xml:space="preserve">,"Description":"Interior" </v>
      </c>
      <c r="Q148" s="16" t="str">
        <f t="shared" si="57"/>
        <v xml:space="preserve">,"Country":"USA" </v>
      </c>
      <c r="R148" s="16" t="str">
        <f t="shared" si="58"/>
        <v xml:space="preserve">,"IsPostageStamp":true </v>
      </c>
      <c r="S148" s="16" t="str">
        <f t="shared" si="59"/>
        <v xml:space="preserve">,"ScottNumber":"O 17" </v>
      </c>
      <c r="T148" s="16" t="str">
        <f t="shared" si="60"/>
        <v xml:space="preserve">,"AlternateId":"" </v>
      </c>
      <c r="U148" s="16" t="str">
        <f>",""IssueYearStart"":" &amp; TEXT(IF(ISNUMBER($J148)=0,0,$J148),"0")</f>
        <v>,"IssueYearStart":1873</v>
      </c>
      <c r="V148" s="16" t="str">
        <f>",""IssueYearEnd"":" &amp; TEXT(IF(ISNUMBER($K148)=0,0,$K148),"0")</f>
        <v>,"IssueYearEnd":0</v>
      </c>
      <c r="W148" s="16" t="str">
        <f t="shared" si="61"/>
        <v xml:space="preserve">,"FirstDayOfIssue":" " </v>
      </c>
      <c r="X148" s="16" t="str">
        <f t="shared" si="54"/>
        <v xml:space="preserve">,"Perforation":"" </v>
      </c>
      <c r="Y148" s="16" t="str">
        <f>",""IsWatermarked"":" &amp; IF(ISNUMBER(FIND("mk",#REF!)) =1,"true","false") &amp; " "</f>
        <v xml:space="preserve">,"IsWatermarked":false </v>
      </c>
      <c r="Z148" s="16" t="str">
        <f t="shared" si="62"/>
        <v xml:space="preserve">,"CatalogImageCode":"" </v>
      </c>
      <c r="AA148" s="16" t="str">
        <f t="shared" si="63"/>
        <v xml:space="preserve">,"Color":"vermillion" </v>
      </c>
      <c r="AB148" s="16" t="str">
        <f t="shared" si="64"/>
        <v xml:space="preserve">,"Denomination":"3" </v>
      </c>
      <c r="AD148" s="16" t="str">
        <f t="shared" si="65"/>
        <v/>
      </c>
      <c r="AE148" s="16" t="str">
        <f t="shared" si="66"/>
        <v>{"CollectableType":"HomeCollector.Models.StampBase, HomeCollector, Version=1.0.0.0, Culture=neutral, PublicKeyToken=null"</v>
      </c>
      <c r="AF148" s="16" t="str">
        <f t="shared" si="67"/>
        <v xml:space="preserve">,"ItemDetails":"Interior" </v>
      </c>
      <c r="AG148" s="16" t="str">
        <f t="shared" si="68"/>
        <v xml:space="preserve">,"IsFavorite":false </v>
      </c>
      <c r="AH148" s="16" t="str">
        <f t="shared" si="69"/>
        <v xml:space="preserve">,"EstimatedValue":0 </v>
      </c>
      <c r="AI148" s="16" t="str">
        <f t="shared" si="70"/>
        <v xml:space="preserve">,"IsMintCondition":false </v>
      </c>
      <c r="AJ148" s="16" t="str">
        <f t="shared" si="71"/>
        <v xml:space="preserve">,"Condition":"UNDEFINED" </v>
      </c>
      <c r="AK148" s="16" t="str">
        <f xml:space="preserve"> IF($D148+$E148&gt;0,  CONCATENATE($AD148,$AE148,$AF148,$AG148,$AH148,$AI148,$AJ148) &amp; "} ]}","}")</f>
        <v>}</v>
      </c>
      <c r="AL148" s="16" t="str">
        <f>CONCATENATE( $N148, $O148, $P148,$Q148,$R148,$S148,$T148,$U148,$V148,$W148,$X148, $Y148,$Z148,$AA148, $AB148) &amp; $AK148</f>
        <v>,{"CollectableType":"HomeCollector.Models.StampBase, HomeCollector, Version=1.0.0.0, Culture=neutral, PublicKeyToken=null","DisplayName":"Washington" ,"Description":"Interior" ,"Country":"USA" ,"IsPostageStamp":true ,"ScottNumber":"O 17" ,"AlternateId":"" ,"IssueYearStart":1873,"IssueYearEnd":0,"FirstDayOfIssue":" " ,"Perforation":"" ,"IsWatermarked":false ,"CatalogImageCode":"" ,"Color":"vermillion" ,"Denomination":"3" }</v>
      </c>
    </row>
    <row r="149" spans="1:38" x14ac:dyDescent="0.25">
      <c r="A149" s="44" t="s">
        <v>219</v>
      </c>
      <c r="B149" s="29">
        <v>6</v>
      </c>
      <c r="C149" s="30" t="s">
        <v>119</v>
      </c>
      <c r="D149" s="31"/>
      <c r="E149" s="32"/>
      <c r="F149" s="41"/>
      <c r="G149" s="38" t="s">
        <v>460</v>
      </c>
      <c r="H149" s="19" t="s">
        <v>453</v>
      </c>
      <c r="I149" s="19">
        <v>1873</v>
      </c>
      <c r="J149" s="19">
        <v>1873</v>
      </c>
      <c r="K149" s="21" t="s">
        <v>51</v>
      </c>
      <c r="L149" s="34"/>
      <c r="M149" s="29"/>
      <c r="N149" s="28" t="str">
        <f t="shared" si="72"/>
        <v>,{"CollectableType":"HomeCollector.Models.StampBase, HomeCollector, Version=1.0.0.0, Culture=neutral, PublicKeyToken=null"</v>
      </c>
      <c r="O149" s="16" t="str">
        <f t="shared" si="55"/>
        <v xml:space="preserve">,"DisplayName":"Lincoln" </v>
      </c>
      <c r="P149" s="16" t="str">
        <f t="shared" si="56"/>
        <v xml:space="preserve">,"Description":"Interior" </v>
      </c>
      <c r="Q149" s="16" t="str">
        <f t="shared" si="57"/>
        <v xml:space="preserve">,"Country":"USA" </v>
      </c>
      <c r="R149" s="16" t="str">
        <f t="shared" si="58"/>
        <v xml:space="preserve">,"IsPostageStamp":true </v>
      </c>
      <c r="S149" s="16" t="str">
        <f t="shared" si="59"/>
        <v xml:space="preserve">,"ScottNumber":"O 18" </v>
      </c>
      <c r="T149" s="16" t="str">
        <f t="shared" si="60"/>
        <v xml:space="preserve">,"AlternateId":"" </v>
      </c>
      <c r="U149" s="16" t="str">
        <f>",""IssueYearStart"":" &amp; TEXT(IF(ISNUMBER($J149)=0,0,$J149),"0")</f>
        <v>,"IssueYearStart":1873</v>
      </c>
      <c r="V149" s="16" t="str">
        <f>",""IssueYearEnd"":" &amp; TEXT(IF(ISNUMBER($K149)=0,0,$K149),"0")</f>
        <v>,"IssueYearEnd":0</v>
      </c>
      <c r="W149" s="16" t="str">
        <f t="shared" si="61"/>
        <v xml:space="preserve">,"FirstDayOfIssue":" " </v>
      </c>
      <c r="X149" s="16" t="str">
        <f t="shared" si="54"/>
        <v xml:space="preserve">,"Perforation":"" </v>
      </c>
      <c r="Y149" s="16" t="str">
        <f>",""IsWatermarked"":" &amp; IF(ISNUMBER(FIND("mk",#REF!)) =1,"true","false") &amp; " "</f>
        <v xml:space="preserve">,"IsWatermarked":false </v>
      </c>
      <c r="Z149" s="16" t="str">
        <f t="shared" si="62"/>
        <v xml:space="preserve">,"CatalogImageCode":"" </v>
      </c>
      <c r="AA149" s="16" t="str">
        <f t="shared" si="63"/>
        <v xml:space="preserve">,"Color":"vermillion" </v>
      </c>
      <c r="AB149" s="16" t="str">
        <f t="shared" si="64"/>
        <v xml:space="preserve">,"Denomination":"6" </v>
      </c>
      <c r="AD149" s="16" t="str">
        <f t="shared" si="65"/>
        <v/>
      </c>
      <c r="AE149" s="16" t="str">
        <f t="shared" si="66"/>
        <v>{"CollectableType":"HomeCollector.Models.StampBase, HomeCollector, Version=1.0.0.0, Culture=neutral, PublicKeyToken=null"</v>
      </c>
      <c r="AF149" s="16" t="str">
        <f t="shared" si="67"/>
        <v xml:space="preserve">,"ItemDetails":"Interior" </v>
      </c>
      <c r="AG149" s="16" t="str">
        <f t="shared" si="68"/>
        <v xml:space="preserve">,"IsFavorite":false </v>
      </c>
      <c r="AH149" s="16" t="str">
        <f t="shared" si="69"/>
        <v xml:space="preserve">,"EstimatedValue":0 </v>
      </c>
      <c r="AI149" s="16" t="str">
        <f t="shared" si="70"/>
        <v xml:space="preserve">,"IsMintCondition":false </v>
      </c>
      <c r="AJ149" s="16" t="str">
        <f t="shared" si="71"/>
        <v xml:space="preserve">,"Condition":"UNDEFINED" </v>
      </c>
      <c r="AK149" s="16" t="str">
        <f xml:space="preserve"> IF($D149+$E149&gt;0,  CONCATENATE($AD149,$AE149,$AF149,$AG149,$AH149,$AI149,$AJ149) &amp; "} ]}","}")</f>
        <v>}</v>
      </c>
      <c r="AL149" s="16" t="str">
        <f>CONCATENATE( $N149, $O149, $P149,$Q149,$R149,$S149,$T149,$U149,$V149,$W149,$X149, $Y149,$Z149,$AA149, $AB149) &amp; $AK149</f>
        <v>,{"CollectableType":"HomeCollector.Models.StampBase, HomeCollector, Version=1.0.0.0, Culture=neutral, PublicKeyToken=null","DisplayName":"Lincoln" ,"Description":"Interior" ,"Country":"USA" ,"IsPostageStamp":true ,"ScottNumber":"O 18" ,"AlternateId":"" ,"IssueYearStart":1873,"IssueYearEnd":0,"FirstDayOfIssue":" " ,"Perforation":"" ,"IsWatermarked":false ,"CatalogImageCode":"" ,"Color":"vermillion" ,"Denomination":"6" }</v>
      </c>
    </row>
    <row r="150" spans="1:38" x14ac:dyDescent="0.25">
      <c r="A150" s="44" t="s">
        <v>220</v>
      </c>
      <c r="B150" s="29">
        <v>10</v>
      </c>
      <c r="C150" s="30" t="s">
        <v>119</v>
      </c>
      <c r="D150" s="31"/>
      <c r="E150" s="32"/>
      <c r="F150" s="41"/>
      <c r="G150" s="38" t="s">
        <v>460</v>
      </c>
      <c r="H150" s="19" t="s">
        <v>454</v>
      </c>
      <c r="I150" s="19">
        <v>1873</v>
      </c>
      <c r="J150" s="19">
        <v>1873</v>
      </c>
      <c r="K150" s="21" t="s">
        <v>51</v>
      </c>
      <c r="L150" s="34"/>
      <c r="M150" s="29"/>
      <c r="N150" s="28" t="str">
        <f t="shared" si="72"/>
        <v>,{"CollectableType":"HomeCollector.Models.StampBase, HomeCollector, Version=1.0.0.0, Culture=neutral, PublicKeyToken=null"</v>
      </c>
      <c r="O150" s="16" t="str">
        <f t="shared" si="55"/>
        <v xml:space="preserve">,"DisplayName":"Jefferson" </v>
      </c>
      <c r="P150" s="16" t="str">
        <f t="shared" si="56"/>
        <v xml:space="preserve">,"Description":"Interior" </v>
      </c>
      <c r="Q150" s="16" t="str">
        <f t="shared" si="57"/>
        <v xml:space="preserve">,"Country":"USA" </v>
      </c>
      <c r="R150" s="16" t="str">
        <f t="shared" si="58"/>
        <v xml:space="preserve">,"IsPostageStamp":true </v>
      </c>
      <c r="S150" s="16" t="str">
        <f t="shared" si="59"/>
        <v xml:space="preserve">,"ScottNumber":"O 19" </v>
      </c>
      <c r="T150" s="16" t="str">
        <f t="shared" si="60"/>
        <v xml:space="preserve">,"AlternateId":"" </v>
      </c>
      <c r="U150" s="16" t="str">
        <f>",""IssueYearStart"":" &amp; TEXT(IF(ISNUMBER($J150)=0,0,$J150),"0")</f>
        <v>,"IssueYearStart":1873</v>
      </c>
      <c r="V150" s="16" t="str">
        <f>",""IssueYearEnd"":" &amp; TEXT(IF(ISNUMBER($K150)=0,0,$K150),"0")</f>
        <v>,"IssueYearEnd":0</v>
      </c>
      <c r="W150" s="16" t="str">
        <f t="shared" si="61"/>
        <v xml:space="preserve">,"FirstDayOfIssue":" " </v>
      </c>
      <c r="X150" s="16" t="str">
        <f t="shared" si="54"/>
        <v xml:space="preserve">,"Perforation":"" </v>
      </c>
      <c r="Y150" s="16" t="str">
        <f>",""IsWatermarked"":" &amp; IF(ISNUMBER(FIND("mk",#REF!)) =1,"true","false") &amp; " "</f>
        <v xml:space="preserve">,"IsWatermarked":false </v>
      </c>
      <c r="Z150" s="16" t="str">
        <f t="shared" si="62"/>
        <v xml:space="preserve">,"CatalogImageCode":"" </v>
      </c>
      <c r="AA150" s="16" t="str">
        <f t="shared" si="63"/>
        <v xml:space="preserve">,"Color":"vermillion" </v>
      </c>
      <c r="AB150" s="16" t="str">
        <f t="shared" si="64"/>
        <v xml:space="preserve">,"Denomination":"10" </v>
      </c>
      <c r="AD150" s="16" t="str">
        <f t="shared" si="65"/>
        <v/>
      </c>
      <c r="AE150" s="16" t="str">
        <f t="shared" si="66"/>
        <v>{"CollectableType":"HomeCollector.Models.StampBase, HomeCollector, Version=1.0.0.0, Culture=neutral, PublicKeyToken=null"</v>
      </c>
      <c r="AF150" s="16" t="str">
        <f t="shared" si="67"/>
        <v xml:space="preserve">,"ItemDetails":"Interior" </v>
      </c>
      <c r="AG150" s="16" t="str">
        <f t="shared" si="68"/>
        <v xml:space="preserve">,"IsFavorite":false </v>
      </c>
      <c r="AH150" s="16" t="str">
        <f t="shared" si="69"/>
        <v xml:space="preserve">,"EstimatedValue":0 </v>
      </c>
      <c r="AI150" s="16" t="str">
        <f t="shared" si="70"/>
        <v xml:space="preserve">,"IsMintCondition":false </v>
      </c>
      <c r="AJ150" s="16" t="str">
        <f t="shared" si="71"/>
        <v xml:space="preserve">,"Condition":"UNDEFINED" </v>
      </c>
      <c r="AK150" s="16" t="str">
        <f xml:space="preserve"> IF($D150+$E150&gt;0,  CONCATENATE($AD150,$AE150,$AF150,$AG150,$AH150,$AI150,$AJ150) &amp; "} ]}","}")</f>
        <v>}</v>
      </c>
      <c r="AL150" s="16" t="str">
        <f>CONCATENATE( $N150, $O150, $P150,$Q150,$R150,$S150,$T150,$U150,$V150,$W150,$X150, $Y150,$Z150,$AA150, $AB150) &amp; $AK150</f>
        <v>,{"CollectableType":"HomeCollector.Models.StampBase, HomeCollector, Version=1.0.0.0, Culture=neutral, PublicKeyToken=null","DisplayName":"Jefferson" ,"Description":"Interior" ,"Country":"USA" ,"IsPostageStamp":true ,"ScottNumber":"O 19" ,"AlternateId":"" ,"IssueYearStart":1873,"IssueYearEnd":0,"FirstDayOfIssue":" " ,"Perforation":"" ,"IsWatermarked":false ,"CatalogImageCode":"" ,"Color":"vermillion" ,"Denomination":"10" }</v>
      </c>
    </row>
    <row r="151" spans="1:38" x14ac:dyDescent="0.25">
      <c r="A151" s="44" t="s">
        <v>221</v>
      </c>
      <c r="B151" s="29">
        <v>12</v>
      </c>
      <c r="C151" s="30" t="s">
        <v>119</v>
      </c>
      <c r="D151" s="31"/>
      <c r="E151" s="32"/>
      <c r="F151" s="41"/>
      <c r="G151" s="38" t="s">
        <v>460</v>
      </c>
      <c r="H151" s="19" t="s">
        <v>455</v>
      </c>
      <c r="I151" s="19">
        <v>1873</v>
      </c>
      <c r="J151" s="19">
        <v>1873</v>
      </c>
      <c r="K151" s="21" t="s">
        <v>51</v>
      </c>
      <c r="L151" s="34"/>
      <c r="M151" s="29"/>
      <c r="N151" s="28" t="str">
        <f t="shared" si="72"/>
        <v>,{"CollectableType":"HomeCollector.Models.StampBase, HomeCollector, Version=1.0.0.0, Culture=neutral, PublicKeyToken=null"</v>
      </c>
      <c r="O151" s="16" t="str">
        <f t="shared" si="55"/>
        <v xml:space="preserve">,"DisplayName":"Clay" </v>
      </c>
      <c r="P151" s="16" t="str">
        <f t="shared" si="56"/>
        <v xml:space="preserve">,"Description":"Interior" </v>
      </c>
      <c r="Q151" s="16" t="str">
        <f t="shared" si="57"/>
        <v xml:space="preserve">,"Country":"USA" </v>
      </c>
      <c r="R151" s="16" t="str">
        <f t="shared" si="58"/>
        <v xml:space="preserve">,"IsPostageStamp":true </v>
      </c>
      <c r="S151" s="16" t="str">
        <f t="shared" si="59"/>
        <v xml:space="preserve">,"ScottNumber":"O 20" </v>
      </c>
      <c r="T151" s="16" t="str">
        <f t="shared" si="60"/>
        <v xml:space="preserve">,"AlternateId":"" </v>
      </c>
      <c r="U151" s="16" t="str">
        <f>",""IssueYearStart"":" &amp; TEXT(IF(ISNUMBER($J151)=0,0,$J151),"0")</f>
        <v>,"IssueYearStart":1873</v>
      </c>
      <c r="V151" s="16" t="str">
        <f>",""IssueYearEnd"":" &amp; TEXT(IF(ISNUMBER($K151)=0,0,$K151),"0")</f>
        <v>,"IssueYearEnd":0</v>
      </c>
      <c r="W151" s="16" t="str">
        <f t="shared" si="61"/>
        <v xml:space="preserve">,"FirstDayOfIssue":" " </v>
      </c>
      <c r="X151" s="16" t="str">
        <f t="shared" si="54"/>
        <v xml:space="preserve">,"Perforation":"" </v>
      </c>
      <c r="Y151" s="16" t="str">
        <f>",""IsWatermarked"":" &amp; IF(ISNUMBER(FIND("mk",#REF!)) =1,"true","false") &amp; " "</f>
        <v xml:space="preserve">,"IsWatermarked":false </v>
      </c>
      <c r="Z151" s="16" t="str">
        <f t="shared" si="62"/>
        <v xml:space="preserve">,"CatalogImageCode":"" </v>
      </c>
      <c r="AA151" s="16" t="str">
        <f t="shared" si="63"/>
        <v xml:space="preserve">,"Color":"vermillion" </v>
      </c>
      <c r="AB151" s="16" t="str">
        <f t="shared" si="64"/>
        <v xml:space="preserve">,"Denomination":"12" </v>
      </c>
      <c r="AD151" s="16" t="str">
        <f t="shared" si="65"/>
        <v/>
      </c>
      <c r="AE151" s="16" t="str">
        <f t="shared" si="66"/>
        <v>{"CollectableType":"HomeCollector.Models.StampBase, HomeCollector, Version=1.0.0.0, Culture=neutral, PublicKeyToken=null"</v>
      </c>
      <c r="AF151" s="16" t="str">
        <f t="shared" si="67"/>
        <v xml:space="preserve">,"ItemDetails":"Interior" </v>
      </c>
      <c r="AG151" s="16" t="str">
        <f t="shared" si="68"/>
        <v xml:space="preserve">,"IsFavorite":false </v>
      </c>
      <c r="AH151" s="16" t="str">
        <f t="shared" si="69"/>
        <v xml:space="preserve">,"EstimatedValue":0 </v>
      </c>
      <c r="AI151" s="16" t="str">
        <f t="shared" si="70"/>
        <v xml:space="preserve">,"IsMintCondition":false </v>
      </c>
      <c r="AJ151" s="16" t="str">
        <f t="shared" si="71"/>
        <v xml:space="preserve">,"Condition":"UNDEFINED" </v>
      </c>
      <c r="AK151" s="16" t="str">
        <f xml:space="preserve"> IF($D151+$E151&gt;0,  CONCATENATE($AD151,$AE151,$AF151,$AG151,$AH151,$AI151,$AJ151) &amp; "} ]}","}")</f>
        <v>}</v>
      </c>
      <c r="AL151" s="16" t="str">
        <f>CONCATENATE( $N151, $O151, $P151,$Q151,$R151,$S151,$T151,$U151,$V151,$W151,$X151, $Y151,$Z151,$AA151, $AB151) &amp; $AK151</f>
        <v>,{"CollectableType":"HomeCollector.Models.StampBase, HomeCollector, Version=1.0.0.0, Culture=neutral, PublicKeyToken=null","DisplayName":"Clay" ,"Description":"Interior" ,"Country":"USA" ,"IsPostageStamp":true ,"ScottNumber":"O 20" ,"AlternateId":"" ,"IssueYearStart":1873,"IssueYearEnd":0,"FirstDayOfIssue":" " ,"Perforation":"" ,"IsWatermarked":false ,"CatalogImageCode":"" ,"Color":"vermillion" ,"Denomination":"12" }</v>
      </c>
    </row>
    <row r="152" spans="1:38" x14ac:dyDescent="0.25">
      <c r="A152" s="44" t="s">
        <v>222</v>
      </c>
      <c r="B152" s="29">
        <v>15</v>
      </c>
      <c r="C152" s="19" t="s">
        <v>119</v>
      </c>
      <c r="D152" s="31"/>
      <c r="E152" s="32"/>
      <c r="F152" s="41"/>
      <c r="G152" s="30" t="s">
        <v>460</v>
      </c>
      <c r="H152" s="19" t="s">
        <v>456</v>
      </c>
      <c r="I152" s="19">
        <v>1873</v>
      </c>
      <c r="J152" s="19">
        <v>1873</v>
      </c>
      <c r="K152" s="21" t="s">
        <v>51</v>
      </c>
      <c r="L152" s="34"/>
      <c r="M152" s="29"/>
      <c r="N152" s="28" t="str">
        <f t="shared" si="72"/>
        <v>,{"CollectableType":"HomeCollector.Models.StampBase, HomeCollector, Version=1.0.0.0, Culture=neutral, PublicKeyToken=null"</v>
      </c>
      <c r="O152" s="16" t="str">
        <f t="shared" si="55"/>
        <v xml:space="preserve">,"DisplayName":"Webster" </v>
      </c>
      <c r="P152" s="16" t="str">
        <f t="shared" si="56"/>
        <v xml:space="preserve">,"Description":"Interior" </v>
      </c>
      <c r="Q152" s="16" t="str">
        <f t="shared" si="57"/>
        <v xml:space="preserve">,"Country":"USA" </v>
      </c>
      <c r="R152" s="16" t="str">
        <f t="shared" si="58"/>
        <v xml:space="preserve">,"IsPostageStamp":true </v>
      </c>
      <c r="S152" s="16" t="str">
        <f t="shared" si="59"/>
        <v xml:space="preserve">,"ScottNumber":"O 21" </v>
      </c>
      <c r="T152" s="16" t="str">
        <f t="shared" si="60"/>
        <v xml:space="preserve">,"AlternateId":"" </v>
      </c>
      <c r="U152" s="16" t="str">
        <f>",""IssueYearStart"":" &amp; TEXT(IF(ISNUMBER($J152)=0,0,$J152),"0")</f>
        <v>,"IssueYearStart":1873</v>
      </c>
      <c r="V152" s="16" t="str">
        <f>",""IssueYearEnd"":" &amp; TEXT(IF(ISNUMBER($K152)=0,0,$K152),"0")</f>
        <v>,"IssueYearEnd":0</v>
      </c>
      <c r="W152" s="16" t="str">
        <f t="shared" si="61"/>
        <v xml:space="preserve">,"FirstDayOfIssue":" " </v>
      </c>
      <c r="X152" s="16" t="str">
        <f t="shared" si="54"/>
        <v xml:space="preserve">,"Perforation":"" </v>
      </c>
      <c r="Y152" s="16" t="str">
        <f>",""IsWatermarked"":" &amp; IF(ISNUMBER(FIND("mk",#REF!)) =1,"true","false") &amp; " "</f>
        <v xml:space="preserve">,"IsWatermarked":false </v>
      </c>
      <c r="Z152" s="16" t="str">
        <f t="shared" si="62"/>
        <v xml:space="preserve">,"CatalogImageCode":"" </v>
      </c>
      <c r="AA152" s="16" t="str">
        <f t="shared" si="63"/>
        <v xml:space="preserve">,"Color":"vermillion" </v>
      </c>
      <c r="AB152" s="16" t="str">
        <f t="shared" si="64"/>
        <v xml:space="preserve">,"Denomination":"15" </v>
      </c>
      <c r="AD152" s="16" t="str">
        <f t="shared" si="65"/>
        <v/>
      </c>
      <c r="AE152" s="16" t="str">
        <f t="shared" si="66"/>
        <v>{"CollectableType":"HomeCollector.Models.StampBase, HomeCollector, Version=1.0.0.0, Culture=neutral, PublicKeyToken=null"</v>
      </c>
      <c r="AF152" s="16" t="str">
        <f t="shared" si="67"/>
        <v xml:space="preserve">,"ItemDetails":"Interior" </v>
      </c>
      <c r="AG152" s="16" t="str">
        <f t="shared" si="68"/>
        <v xml:space="preserve">,"IsFavorite":false </v>
      </c>
      <c r="AH152" s="16" t="str">
        <f t="shared" si="69"/>
        <v xml:space="preserve">,"EstimatedValue":0 </v>
      </c>
      <c r="AI152" s="16" t="str">
        <f t="shared" si="70"/>
        <v xml:space="preserve">,"IsMintCondition":false </v>
      </c>
      <c r="AJ152" s="16" t="str">
        <f t="shared" si="71"/>
        <v xml:space="preserve">,"Condition":"UNDEFINED" </v>
      </c>
      <c r="AK152" s="16" t="str">
        <f xml:space="preserve"> IF($D152+$E152&gt;0,  CONCATENATE($AD152,$AE152,$AF152,$AG152,$AH152,$AI152,$AJ152) &amp; "} ]}","}")</f>
        <v>}</v>
      </c>
      <c r="AL152" s="16" t="str">
        <f>CONCATENATE( $N152, $O152, $P152,$Q152,$R152,$S152,$T152,$U152,$V152,$W152,$X152, $Y152,$Z152,$AA152, $AB152) &amp; $AK152</f>
        <v>,{"CollectableType":"HomeCollector.Models.StampBase, HomeCollector, Version=1.0.0.0, Culture=neutral, PublicKeyToken=null","DisplayName":"Webster" ,"Description":"Interior" ,"Country":"USA" ,"IsPostageStamp":true ,"ScottNumber":"O 21" ,"AlternateId":"" ,"IssueYearStart":1873,"IssueYearEnd":0,"FirstDayOfIssue":" " ,"Perforation":"" ,"IsWatermarked":false ,"CatalogImageCode":"" ,"Color":"vermillion" ,"Denomination":"15" }</v>
      </c>
    </row>
    <row r="153" spans="1:38" x14ac:dyDescent="0.25">
      <c r="A153" s="44" t="s">
        <v>223</v>
      </c>
      <c r="B153" s="29">
        <v>24</v>
      </c>
      <c r="C153" s="19" t="s">
        <v>119</v>
      </c>
      <c r="D153" s="31"/>
      <c r="E153" s="32"/>
      <c r="F153" s="41"/>
      <c r="G153" s="30" t="s">
        <v>460</v>
      </c>
      <c r="H153" s="19" t="s">
        <v>50</v>
      </c>
      <c r="I153" s="19">
        <v>1873</v>
      </c>
      <c r="J153" s="19">
        <v>1873</v>
      </c>
      <c r="K153" s="21" t="s">
        <v>51</v>
      </c>
      <c r="L153" s="34"/>
      <c r="M153" s="29"/>
      <c r="N153" s="28" t="str">
        <f t="shared" si="72"/>
        <v>,{"CollectableType":"HomeCollector.Models.StampBase, HomeCollector, Version=1.0.0.0, Culture=neutral, PublicKeyToken=null"</v>
      </c>
      <c r="O153" s="16" t="str">
        <f t="shared" si="55"/>
        <v xml:space="preserve">,"DisplayName":"Scott" </v>
      </c>
      <c r="P153" s="16" t="str">
        <f t="shared" si="56"/>
        <v xml:space="preserve">,"Description":"Interior" </v>
      </c>
      <c r="Q153" s="16" t="str">
        <f t="shared" si="57"/>
        <v xml:space="preserve">,"Country":"USA" </v>
      </c>
      <c r="R153" s="16" t="str">
        <f t="shared" si="58"/>
        <v xml:space="preserve">,"IsPostageStamp":true </v>
      </c>
      <c r="S153" s="16" t="str">
        <f t="shared" si="59"/>
        <v xml:space="preserve">,"ScottNumber":"O 22" </v>
      </c>
      <c r="T153" s="16" t="str">
        <f t="shared" si="60"/>
        <v xml:space="preserve">,"AlternateId":"" </v>
      </c>
      <c r="U153" s="16" t="str">
        <f>",""IssueYearStart"":" &amp; TEXT(IF(ISNUMBER($J153)=0,0,$J153),"0")</f>
        <v>,"IssueYearStart":1873</v>
      </c>
      <c r="V153" s="16" t="str">
        <f>",""IssueYearEnd"":" &amp; TEXT(IF(ISNUMBER($K153)=0,0,$K153),"0")</f>
        <v>,"IssueYearEnd":0</v>
      </c>
      <c r="W153" s="16" t="str">
        <f t="shared" si="61"/>
        <v xml:space="preserve">,"FirstDayOfIssue":" " </v>
      </c>
      <c r="X153" s="16" t="str">
        <f t="shared" si="54"/>
        <v xml:space="preserve">,"Perforation":"" </v>
      </c>
      <c r="Y153" s="16" t="str">
        <f>",""IsWatermarked"":" &amp; IF(ISNUMBER(FIND("mk",#REF!)) =1,"true","false") &amp; " "</f>
        <v xml:space="preserve">,"IsWatermarked":false </v>
      </c>
      <c r="Z153" s="16" t="str">
        <f t="shared" si="62"/>
        <v xml:space="preserve">,"CatalogImageCode":"" </v>
      </c>
      <c r="AA153" s="16" t="str">
        <f t="shared" si="63"/>
        <v xml:space="preserve">,"Color":"vermillion" </v>
      </c>
      <c r="AB153" s="16" t="str">
        <f t="shared" si="64"/>
        <v xml:space="preserve">,"Denomination":"24" </v>
      </c>
      <c r="AD153" s="16" t="str">
        <f t="shared" si="65"/>
        <v/>
      </c>
      <c r="AE153" s="16" t="str">
        <f t="shared" si="66"/>
        <v>{"CollectableType":"HomeCollector.Models.StampBase, HomeCollector, Version=1.0.0.0, Culture=neutral, PublicKeyToken=null"</v>
      </c>
      <c r="AF153" s="16" t="str">
        <f t="shared" si="67"/>
        <v xml:space="preserve">,"ItemDetails":"Interior" </v>
      </c>
      <c r="AG153" s="16" t="str">
        <f t="shared" si="68"/>
        <v xml:space="preserve">,"IsFavorite":false </v>
      </c>
      <c r="AH153" s="16" t="str">
        <f t="shared" si="69"/>
        <v xml:space="preserve">,"EstimatedValue":0 </v>
      </c>
      <c r="AI153" s="16" t="str">
        <f t="shared" si="70"/>
        <v xml:space="preserve">,"IsMintCondition":false </v>
      </c>
      <c r="AJ153" s="16" t="str">
        <f t="shared" si="71"/>
        <v xml:space="preserve">,"Condition":"UNDEFINED" </v>
      </c>
      <c r="AK153" s="16" t="str">
        <f xml:space="preserve"> IF($D153+$E153&gt;0,  CONCATENATE($AD153,$AE153,$AF153,$AG153,$AH153,$AI153,$AJ153) &amp; "} ]}","}")</f>
        <v>}</v>
      </c>
      <c r="AL153" s="16" t="str">
        <f>CONCATENATE( $N153, $O153, $P153,$Q153,$R153,$S153,$T153,$U153,$V153,$W153,$X153, $Y153,$Z153,$AA153, $AB153) &amp; $AK153</f>
        <v>,{"CollectableType":"HomeCollector.Models.StampBase, HomeCollector, Version=1.0.0.0, Culture=neutral, PublicKeyToken=null","DisplayName":"Scott" ,"Description":"Interior" ,"Country":"USA" ,"IsPostageStamp":true ,"ScottNumber":"O 22" ,"AlternateId":"" ,"IssueYearStart":1873,"IssueYearEnd":0,"FirstDayOfIssue":" " ,"Perforation":"" ,"IsWatermarked":false ,"CatalogImageCode":"" ,"Color":"vermillion" ,"Denomination":"24" }</v>
      </c>
    </row>
    <row r="154" spans="1:38" x14ac:dyDescent="0.25">
      <c r="A154" s="44" t="s">
        <v>224</v>
      </c>
      <c r="B154" s="29">
        <v>30</v>
      </c>
      <c r="C154" s="19" t="s">
        <v>119</v>
      </c>
      <c r="D154" s="31"/>
      <c r="E154" s="32"/>
      <c r="F154" s="41"/>
      <c r="G154" s="30" t="s">
        <v>460</v>
      </c>
      <c r="H154" s="19" t="s">
        <v>457</v>
      </c>
      <c r="I154" s="19">
        <v>1873</v>
      </c>
      <c r="J154" s="19">
        <v>1873</v>
      </c>
      <c r="K154" s="21" t="s">
        <v>51</v>
      </c>
      <c r="L154" s="34"/>
      <c r="M154" s="29"/>
      <c r="N154" s="28" t="str">
        <f t="shared" si="72"/>
        <v>,{"CollectableType":"HomeCollector.Models.StampBase, HomeCollector, Version=1.0.0.0, Culture=neutral, PublicKeyToken=null"</v>
      </c>
      <c r="O154" s="16" t="str">
        <f t="shared" si="55"/>
        <v xml:space="preserve">,"DisplayName":"Hamilton" </v>
      </c>
      <c r="P154" s="16" t="str">
        <f t="shared" si="56"/>
        <v xml:space="preserve">,"Description":"Interior" </v>
      </c>
      <c r="Q154" s="16" t="str">
        <f t="shared" si="57"/>
        <v xml:space="preserve">,"Country":"USA" </v>
      </c>
      <c r="R154" s="16" t="str">
        <f t="shared" si="58"/>
        <v xml:space="preserve">,"IsPostageStamp":true </v>
      </c>
      <c r="S154" s="16" t="str">
        <f t="shared" si="59"/>
        <v xml:space="preserve">,"ScottNumber":"O 23" </v>
      </c>
      <c r="T154" s="16" t="str">
        <f t="shared" si="60"/>
        <v xml:space="preserve">,"AlternateId":"" </v>
      </c>
      <c r="U154" s="16" t="str">
        <f>",""IssueYearStart"":" &amp; TEXT(IF(ISNUMBER($J154)=0,0,$J154),"0")</f>
        <v>,"IssueYearStart":1873</v>
      </c>
      <c r="V154" s="16" t="str">
        <f>",""IssueYearEnd"":" &amp; TEXT(IF(ISNUMBER($K154)=0,0,$K154),"0")</f>
        <v>,"IssueYearEnd":0</v>
      </c>
      <c r="W154" s="16" t="str">
        <f t="shared" si="61"/>
        <v xml:space="preserve">,"FirstDayOfIssue":" " </v>
      </c>
      <c r="X154" s="16" t="str">
        <f t="shared" si="54"/>
        <v xml:space="preserve">,"Perforation":"" </v>
      </c>
      <c r="Y154" s="16" t="str">
        <f>",""IsWatermarked"":" &amp; IF(ISNUMBER(FIND("mk",#REF!)) =1,"true","false") &amp; " "</f>
        <v xml:space="preserve">,"IsWatermarked":false </v>
      </c>
      <c r="Z154" s="16" t="str">
        <f t="shared" si="62"/>
        <v xml:space="preserve">,"CatalogImageCode":"" </v>
      </c>
      <c r="AA154" s="16" t="str">
        <f t="shared" si="63"/>
        <v xml:space="preserve">,"Color":"vermillion" </v>
      </c>
      <c r="AB154" s="16" t="str">
        <f t="shared" si="64"/>
        <v xml:space="preserve">,"Denomination":"30" </v>
      </c>
      <c r="AD154" s="16" t="str">
        <f t="shared" si="65"/>
        <v/>
      </c>
      <c r="AE154" s="16" t="str">
        <f t="shared" si="66"/>
        <v>{"CollectableType":"HomeCollector.Models.StampBase, HomeCollector, Version=1.0.0.0, Culture=neutral, PublicKeyToken=null"</v>
      </c>
      <c r="AF154" s="16" t="str">
        <f t="shared" si="67"/>
        <v xml:space="preserve">,"ItemDetails":"Interior" </v>
      </c>
      <c r="AG154" s="16" t="str">
        <f t="shared" si="68"/>
        <v xml:space="preserve">,"IsFavorite":false </v>
      </c>
      <c r="AH154" s="16" t="str">
        <f t="shared" si="69"/>
        <v xml:space="preserve">,"EstimatedValue":0 </v>
      </c>
      <c r="AI154" s="16" t="str">
        <f t="shared" si="70"/>
        <v xml:space="preserve">,"IsMintCondition":false </v>
      </c>
      <c r="AJ154" s="16" t="str">
        <f t="shared" si="71"/>
        <v xml:space="preserve">,"Condition":"UNDEFINED" </v>
      </c>
      <c r="AK154" s="16" t="str">
        <f xml:space="preserve"> IF($D154+$E154&gt;0,  CONCATENATE($AD154,$AE154,$AF154,$AG154,$AH154,$AI154,$AJ154) &amp; "} ]}","}")</f>
        <v>}</v>
      </c>
      <c r="AL154" s="16" t="str">
        <f>CONCATENATE( $N154, $O154, $P154,$Q154,$R154,$S154,$T154,$U154,$V154,$W154,$X154, $Y154,$Z154,$AA154, $AB154) &amp; $AK154</f>
        <v>,{"CollectableType":"HomeCollector.Models.StampBase, HomeCollector, Version=1.0.0.0, Culture=neutral, PublicKeyToken=null","DisplayName":"Hamilton" ,"Description":"Interior" ,"Country":"USA" ,"IsPostageStamp":true ,"ScottNumber":"O 23" ,"AlternateId":"" ,"IssueYearStart":1873,"IssueYearEnd":0,"FirstDayOfIssue":" " ,"Perforation":"" ,"IsWatermarked":false ,"CatalogImageCode":"" ,"Color":"vermillion" ,"Denomination":"30" }</v>
      </c>
    </row>
    <row r="155" spans="1:38" x14ac:dyDescent="0.25">
      <c r="A155" s="44" t="s">
        <v>225</v>
      </c>
      <c r="B155" s="29">
        <v>90</v>
      </c>
      <c r="C155" s="19" t="s">
        <v>119</v>
      </c>
      <c r="D155" s="31"/>
      <c r="E155" s="32"/>
      <c r="F155" s="41"/>
      <c r="G155" s="30" t="s">
        <v>460</v>
      </c>
      <c r="H155" s="19" t="s">
        <v>461</v>
      </c>
      <c r="I155" s="19">
        <v>1873</v>
      </c>
      <c r="J155" s="19">
        <v>1873</v>
      </c>
      <c r="K155" s="21" t="s">
        <v>51</v>
      </c>
      <c r="L155" s="34"/>
      <c r="M155" s="29"/>
      <c r="N155" s="28" t="str">
        <f t="shared" si="72"/>
        <v>,{"CollectableType":"HomeCollector.Models.StampBase, HomeCollector, Version=1.0.0.0, Culture=neutral, PublicKeyToken=null"</v>
      </c>
      <c r="O155" s="16" t="str">
        <f t="shared" si="55"/>
        <v xml:space="preserve">,"DisplayName":"Perry" </v>
      </c>
      <c r="P155" s="16" t="str">
        <f t="shared" si="56"/>
        <v xml:space="preserve">,"Description":"Interior" </v>
      </c>
      <c r="Q155" s="16" t="str">
        <f t="shared" si="57"/>
        <v xml:space="preserve">,"Country":"USA" </v>
      </c>
      <c r="R155" s="16" t="str">
        <f t="shared" si="58"/>
        <v xml:space="preserve">,"IsPostageStamp":true </v>
      </c>
      <c r="S155" s="16" t="str">
        <f t="shared" si="59"/>
        <v xml:space="preserve">,"ScottNumber":"O 24" </v>
      </c>
      <c r="T155" s="16" t="str">
        <f t="shared" si="60"/>
        <v xml:space="preserve">,"AlternateId":"" </v>
      </c>
      <c r="U155" s="16" t="str">
        <f>",""IssueYearStart"":" &amp; TEXT(IF(ISNUMBER($J155)=0,0,$J155),"0")</f>
        <v>,"IssueYearStart":1873</v>
      </c>
      <c r="V155" s="16" t="str">
        <f>",""IssueYearEnd"":" &amp; TEXT(IF(ISNUMBER($K155)=0,0,$K155),"0")</f>
        <v>,"IssueYearEnd":0</v>
      </c>
      <c r="W155" s="16" t="str">
        <f t="shared" si="61"/>
        <v xml:space="preserve">,"FirstDayOfIssue":" " </v>
      </c>
      <c r="X155" s="16" t="str">
        <f t="shared" si="54"/>
        <v xml:space="preserve">,"Perforation":"" </v>
      </c>
      <c r="Y155" s="16" t="str">
        <f>",""IsWatermarked"":" &amp; IF(ISNUMBER(FIND("mk",#REF!)) =1,"true","false") &amp; " "</f>
        <v xml:space="preserve">,"IsWatermarked":false </v>
      </c>
      <c r="Z155" s="16" t="str">
        <f t="shared" si="62"/>
        <v xml:space="preserve">,"CatalogImageCode":"" </v>
      </c>
      <c r="AA155" s="16" t="str">
        <f t="shared" si="63"/>
        <v xml:space="preserve">,"Color":"vermillion" </v>
      </c>
      <c r="AB155" s="16" t="str">
        <f t="shared" si="64"/>
        <v xml:space="preserve">,"Denomination":"90" </v>
      </c>
      <c r="AD155" s="16" t="str">
        <f t="shared" si="65"/>
        <v/>
      </c>
      <c r="AE155" s="16" t="str">
        <f t="shared" si="66"/>
        <v>{"CollectableType":"HomeCollector.Models.StampBase, HomeCollector, Version=1.0.0.0, Culture=neutral, PublicKeyToken=null"</v>
      </c>
      <c r="AF155" s="16" t="str">
        <f t="shared" si="67"/>
        <v xml:space="preserve">,"ItemDetails":"Interior" </v>
      </c>
      <c r="AG155" s="16" t="str">
        <f t="shared" si="68"/>
        <v xml:space="preserve">,"IsFavorite":false </v>
      </c>
      <c r="AH155" s="16" t="str">
        <f t="shared" si="69"/>
        <v xml:space="preserve">,"EstimatedValue":0 </v>
      </c>
      <c r="AI155" s="16" t="str">
        <f t="shared" si="70"/>
        <v xml:space="preserve">,"IsMintCondition":false </v>
      </c>
      <c r="AJ155" s="16" t="str">
        <f t="shared" si="71"/>
        <v xml:space="preserve">,"Condition":"UNDEFINED" </v>
      </c>
      <c r="AK155" s="16" t="str">
        <f xml:space="preserve"> IF($D155+$E155&gt;0,  CONCATENATE($AD155,$AE155,$AF155,$AG155,$AH155,$AI155,$AJ155) &amp; "} ]}","}")</f>
        <v>}</v>
      </c>
      <c r="AL155" s="16" t="str">
        <f>CONCATENATE( $N155, $O155, $P155,$Q155,$R155,$S155,$T155,$U155,$V155,$W155,$X155, $Y155,$Z155,$AA155, $AB155) &amp; $AK155</f>
        <v>,{"CollectableType":"HomeCollector.Models.StampBase, HomeCollector, Version=1.0.0.0, Culture=neutral, PublicKeyToken=null","DisplayName":"Perry" ,"Description":"Interior" ,"Country":"USA" ,"IsPostageStamp":true ,"ScottNumber":"O 24" ,"AlternateId":"" ,"IssueYearStart":1873,"IssueYearEnd":0,"FirstDayOfIssue":" " ,"Perforation":"" ,"IsWatermarked":false ,"CatalogImageCode":"" ,"Color":"vermillion" ,"Denomination":"90" }</v>
      </c>
    </row>
    <row r="156" spans="1:38" x14ac:dyDescent="0.25">
      <c r="A156" s="44" t="s">
        <v>226</v>
      </c>
      <c r="B156" s="29">
        <v>1</v>
      </c>
      <c r="C156" s="19" t="s">
        <v>227</v>
      </c>
      <c r="D156" s="31"/>
      <c r="E156" s="32"/>
      <c r="F156" s="41"/>
      <c r="G156" s="30" t="s">
        <v>462</v>
      </c>
      <c r="H156" s="19" t="s">
        <v>451</v>
      </c>
      <c r="I156" s="19">
        <v>1873</v>
      </c>
      <c r="J156" s="19">
        <v>1873</v>
      </c>
      <c r="K156" s="21" t="s">
        <v>51</v>
      </c>
      <c r="L156" s="34"/>
      <c r="M156" s="29"/>
      <c r="N156" s="28" t="str">
        <f t="shared" si="72"/>
        <v>,{"CollectableType":"HomeCollector.Models.StampBase, HomeCollector, Version=1.0.0.0, Culture=neutral, PublicKeyToken=null"</v>
      </c>
      <c r="O156" s="16" t="str">
        <f t="shared" si="55"/>
        <v xml:space="preserve">,"DisplayName":"Franklin" </v>
      </c>
      <c r="P156" s="16" t="str">
        <f t="shared" si="56"/>
        <v xml:space="preserve">,"Description":"Justice" </v>
      </c>
      <c r="Q156" s="16" t="str">
        <f t="shared" si="57"/>
        <v xml:space="preserve">,"Country":"USA" </v>
      </c>
      <c r="R156" s="16" t="str">
        <f t="shared" si="58"/>
        <v xml:space="preserve">,"IsPostageStamp":true </v>
      </c>
      <c r="S156" s="16" t="str">
        <f t="shared" si="59"/>
        <v xml:space="preserve">,"ScottNumber":"O 25" </v>
      </c>
      <c r="T156" s="16" t="str">
        <f t="shared" si="60"/>
        <v xml:space="preserve">,"AlternateId":"" </v>
      </c>
      <c r="U156" s="16" t="str">
        <f>",""IssueYearStart"":" &amp; TEXT(IF(ISNUMBER($J156)=0,0,$J156),"0")</f>
        <v>,"IssueYearStart":1873</v>
      </c>
      <c r="V156" s="16" t="str">
        <f>",""IssueYearEnd"":" &amp; TEXT(IF(ISNUMBER($K156)=0,0,$K156),"0")</f>
        <v>,"IssueYearEnd":0</v>
      </c>
      <c r="W156" s="16" t="str">
        <f t="shared" si="61"/>
        <v xml:space="preserve">,"FirstDayOfIssue":" " </v>
      </c>
      <c r="X156" s="16" t="str">
        <f t="shared" si="54"/>
        <v xml:space="preserve">,"Perforation":"" </v>
      </c>
      <c r="Y156" s="16" t="str">
        <f>",""IsWatermarked"":" &amp; IF(ISNUMBER(FIND("mk",#REF!)) =1,"true","false") &amp; " "</f>
        <v xml:space="preserve">,"IsWatermarked":false </v>
      </c>
      <c r="Z156" s="16" t="str">
        <f t="shared" si="62"/>
        <v xml:space="preserve">,"CatalogImageCode":"" </v>
      </c>
      <c r="AA156" s="16" t="str">
        <f t="shared" si="63"/>
        <v xml:space="preserve">,"Color":"purple" </v>
      </c>
      <c r="AB156" s="16" t="str">
        <f t="shared" si="64"/>
        <v xml:space="preserve">,"Denomination":"1" </v>
      </c>
      <c r="AD156" s="16" t="str">
        <f t="shared" si="65"/>
        <v/>
      </c>
      <c r="AE156" s="16" t="str">
        <f t="shared" si="66"/>
        <v>{"CollectableType":"HomeCollector.Models.StampBase, HomeCollector, Version=1.0.0.0, Culture=neutral, PublicKeyToken=null"</v>
      </c>
      <c r="AF156" s="16" t="str">
        <f t="shared" si="67"/>
        <v xml:space="preserve">,"ItemDetails":"Justice" </v>
      </c>
      <c r="AG156" s="16" t="str">
        <f t="shared" si="68"/>
        <v xml:space="preserve">,"IsFavorite":false </v>
      </c>
      <c r="AH156" s="16" t="str">
        <f t="shared" si="69"/>
        <v xml:space="preserve">,"EstimatedValue":0 </v>
      </c>
      <c r="AI156" s="16" t="str">
        <f t="shared" si="70"/>
        <v xml:space="preserve">,"IsMintCondition":false </v>
      </c>
      <c r="AJ156" s="16" t="str">
        <f t="shared" si="71"/>
        <v xml:space="preserve">,"Condition":"UNDEFINED" </v>
      </c>
      <c r="AK156" s="16" t="str">
        <f xml:space="preserve"> IF($D156+$E156&gt;0,  CONCATENATE($AD156,$AE156,$AF156,$AG156,$AH156,$AI156,$AJ156) &amp; "} ]}","}")</f>
        <v>}</v>
      </c>
      <c r="AL156" s="16" t="str">
        <f>CONCATENATE( $N156, $O156, $P156,$Q156,$R156,$S156,$T156,$U156,$V156,$W156,$X156, $Y156,$Z156,$AA156, $AB156) &amp; $AK156</f>
        <v>,{"CollectableType":"HomeCollector.Models.StampBase, HomeCollector, Version=1.0.0.0, Culture=neutral, PublicKeyToken=null","DisplayName":"Franklin" ,"Description":"Justice" ,"Country":"USA" ,"IsPostageStamp":true ,"ScottNumber":"O 25" ,"AlternateId":"" ,"IssueYearStart":1873,"IssueYearEnd":0,"FirstDayOfIssue":" " ,"Perforation":"" ,"IsWatermarked":false ,"CatalogImageCode":"" ,"Color":"purple" ,"Denomination":"1" }</v>
      </c>
    </row>
    <row r="157" spans="1:38" x14ac:dyDescent="0.25">
      <c r="A157" s="44" t="s">
        <v>228</v>
      </c>
      <c r="B157" s="29">
        <v>2</v>
      </c>
      <c r="C157" s="19" t="s">
        <v>227</v>
      </c>
      <c r="D157" s="31"/>
      <c r="E157" s="32"/>
      <c r="F157" s="41"/>
      <c r="G157" s="30" t="s">
        <v>462</v>
      </c>
      <c r="H157" s="19" t="s">
        <v>452</v>
      </c>
      <c r="I157" s="19">
        <v>1873</v>
      </c>
      <c r="J157" s="19">
        <v>1873</v>
      </c>
      <c r="K157" s="21" t="s">
        <v>51</v>
      </c>
      <c r="L157" s="34"/>
      <c r="M157" s="29"/>
      <c r="N157" s="28" t="str">
        <f t="shared" si="72"/>
        <v>,{"CollectableType":"HomeCollector.Models.StampBase, HomeCollector, Version=1.0.0.0, Culture=neutral, PublicKeyToken=null"</v>
      </c>
      <c r="O157" s="16" t="str">
        <f t="shared" si="55"/>
        <v xml:space="preserve">,"DisplayName":"Jackson" </v>
      </c>
      <c r="P157" s="16" t="str">
        <f t="shared" si="56"/>
        <v xml:space="preserve">,"Description":"Justice" </v>
      </c>
      <c r="Q157" s="16" t="str">
        <f t="shared" si="57"/>
        <v xml:space="preserve">,"Country":"USA" </v>
      </c>
      <c r="R157" s="16" t="str">
        <f t="shared" si="58"/>
        <v xml:space="preserve">,"IsPostageStamp":true </v>
      </c>
      <c r="S157" s="16" t="str">
        <f t="shared" si="59"/>
        <v xml:space="preserve">,"ScottNumber":"O 26" </v>
      </c>
      <c r="T157" s="16" t="str">
        <f t="shared" si="60"/>
        <v xml:space="preserve">,"AlternateId":"" </v>
      </c>
      <c r="U157" s="16" t="str">
        <f>",""IssueYearStart"":" &amp; TEXT(IF(ISNUMBER($J157)=0,0,$J157),"0")</f>
        <v>,"IssueYearStart":1873</v>
      </c>
      <c r="V157" s="16" t="str">
        <f>",""IssueYearEnd"":" &amp; TEXT(IF(ISNUMBER($K157)=0,0,$K157),"0")</f>
        <v>,"IssueYearEnd":0</v>
      </c>
      <c r="W157" s="16" t="str">
        <f t="shared" si="61"/>
        <v xml:space="preserve">,"FirstDayOfIssue":" " </v>
      </c>
      <c r="X157" s="16" t="str">
        <f t="shared" si="54"/>
        <v xml:space="preserve">,"Perforation":"" </v>
      </c>
      <c r="Y157" s="16" t="str">
        <f>",""IsWatermarked"":" &amp; IF(ISNUMBER(FIND("mk",#REF!)) =1,"true","false") &amp; " "</f>
        <v xml:space="preserve">,"IsWatermarked":false </v>
      </c>
      <c r="Z157" s="16" t="str">
        <f t="shared" si="62"/>
        <v xml:space="preserve">,"CatalogImageCode":"" </v>
      </c>
      <c r="AA157" s="16" t="str">
        <f t="shared" si="63"/>
        <v xml:space="preserve">,"Color":"purple" </v>
      </c>
      <c r="AB157" s="16" t="str">
        <f t="shared" si="64"/>
        <v xml:space="preserve">,"Denomination":"2" </v>
      </c>
      <c r="AD157" s="16" t="str">
        <f t="shared" si="65"/>
        <v/>
      </c>
      <c r="AE157" s="16" t="str">
        <f t="shared" si="66"/>
        <v>{"CollectableType":"HomeCollector.Models.StampBase, HomeCollector, Version=1.0.0.0, Culture=neutral, PublicKeyToken=null"</v>
      </c>
      <c r="AF157" s="16" t="str">
        <f t="shared" si="67"/>
        <v xml:space="preserve">,"ItemDetails":"Justice" </v>
      </c>
      <c r="AG157" s="16" t="str">
        <f t="shared" si="68"/>
        <v xml:space="preserve">,"IsFavorite":false </v>
      </c>
      <c r="AH157" s="16" t="str">
        <f t="shared" si="69"/>
        <v xml:space="preserve">,"EstimatedValue":0 </v>
      </c>
      <c r="AI157" s="16" t="str">
        <f t="shared" si="70"/>
        <v xml:space="preserve">,"IsMintCondition":false </v>
      </c>
      <c r="AJ157" s="16" t="str">
        <f t="shared" si="71"/>
        <v xml:space="preserve">,"Condition":"UNDEFINED" </v>
      </c>
      <c r="AK157" s="16" t="str">
        <f xml:space="preserve"> IF($D157+$E157&gt;0,  CONCATENATE($AD157,$AE157,$AF157,$AG157,$AH157,$AI157,$AJ157) &amp; "} ]}","}")</f>
        <v>}</v>
      </c>
      <c r="AL157" s="16" t="str">
        <f>CONCATENATE( $N157, $O157, $P157,$Q157,$R157,$S157,$T157,$U157,$V157,$W157,$X157, $Y157,$Z157,$AA157, $AB157) &amp; $AK157</f>
        <v>,{"CollectableType":"HomeCollector.Models.StampBase, HomeCollector, Version=1.0.0.0, Culture=neutral, PublicKeyToken=null","DisplayName":"Jackson" ,"Description":"Justice" ,"Country":"USA" ,"IsPostageStamp":true ,"ScottNumber":"O 26" ,"AlternateId":"" ,"IssueYearStart":1873,"IssueYearEnd":0,"FirstDayOfIssue":" " ,"Perforation":"" ,"IsWatermarked":false ,"CatalogImageCode":"" ,"Color":"purple" ,"Denomination":"2" }</v>
      </c>
    </row>
    <row r="158" spans="1:38" x14ac:dyDescent="0.25">
      <c r="A158" s="44" t="s">
        <v>229</v>
      </c>
      <c r="B158" s="29">
        <v>3</v>
      </c>
      <c r="C158" s="19" t="s">
        <v>227</v>
      </c>
      <c r="D158" s="31"/>
      <c r="E158" s="32"/>
      <c r="F158" s="41"/>
      <c r="G158" s="30" t="s">
        <v>462</v>
      </c>
      <c r="H158" s="19" t="s">
        <v>11</v>
      </c>
      <c r="I158" s="19">
        <v>1873</v>
      </c>
      <c r="J158" s="19">
        <v>1873</v>
      </c>
      <c r="K158" s="21" t="s">
        <v>51</v>
      </c>
      <c r="L158" s="34"/>
      <c r="M158" s="29"/>
      <c r="N158" s="28" t="str">
        <f t="shared" si="72"/>
        <v>,{"CollectableType":"HomeCollector.Models.StampBase, HomeCollector, Version=1.0.0.0, Culture=neutral, PublicKeyToken=null"</v>
      </c>
      <c r="O158" s="16" t="str">
        <f t="shared" si="55"/>
        <v xml:space="preserve">,"DisplayName":"Washington" </v>
      </c>
      <c r="P158" s="16" t="str">
        <f t="shared" si="56"/>
        <v xml:space="preserve">,"Description":"Justice" </v>
      </c>
      <c r="Q158" s="16" t="str">
        <f t="shared" si="57"/>
        <v xml:space="preserve">,"Country":"USA" </v>
      </c>
      <c r="R158" s="16" t="str">
        <f t="shared" si="58"/>
        <v xml:space="preserve">,"IsPostageStamp":true </v>
      </c>
      <c r="S158" s="16" t="str">
        <f t="shared" si="59"/>
        <v xml:space="preserve">,"ScottNumber":"O 27" </v>
      </c>
      <c r="T158" s="16" t="str">
        <f t="shared" si="60"/>
        <v xml:space="preserve">,"AlternateId":"" </v>
      </c>
      <c r="U158" s="16" t="str">
        <f>",""IssueYearStart"":" &amp; TEXT(IF(ISNUMBER($J158)=0,0,$J158),"0")</f>
        <v>,"IssueYearStart":1873</v>
      </c>
      <c r="V158" s="16" t="str">
        <f>",""IssueYearEnd"":" &amp; TEXT(IF(ISNUMBER($K158)=0,0,$K158),"0")</f>
        <v>,"IssueYearEnd":0</v>
      </c>
      <c r="W158" s="16" t="str">
        <f t="shared" si="61"/>
        <v xml:space="preserve">,"FirstDayOfIssue":" " </v>
      </c>
      <c r="X158" s="16" t="str">
        <f t="shared" si="54"/>
        <v xml:space="preserve">,"Perforation":"" </v>
      </c>
      <c r="Y158" s="16" t="str">
        <f>",""IsWatermarked"":" &amp; IF(ISNUMBER(FIND("mk",#REF!)) =1,"true","false") &amp; " "</f>
        <v xml:space="preserve">,"IsWatermarked":false </v>
      </c>
      <c r="Z158" s="16" t="str">
        <f t="shared" si="62"/>
        <v xml:space="preserve">,"CatalogImageCode":"" </v>
      </c>
      <c r="AA158" s="16" t="str">
        <f t="shared" si="63"/>
        <v xml:space="preserve">,"Color":"purple" </v>
      </c>
      <c r="AB158" s="16" t="str">
        <f t="shared" si="64"/>
        <v xml:space="preserve">,"Denomination":"3" </v>
      </c>
      <c r="AD158" s="16" t="str">
        <f t="shared" si="65"/>
        <v/>
      </c>
      <c r="AE158" s="16" t="str">
        <f t="shared" si="66"/>
        <v>{"CollectableType":"HomeCollector.Models.StampBase, HomeCollector, Version=1.0.0.0, Culture=neutral, PublicKeyToken=null"</v>
      </c>
      <c r="AF158" s="16" t="str">
        <f t="shared" si="67"/>
        <v xml:space="preserve">,"ItemDetails":"Justice" </v>
      </c>
      <c r="AG158" s="16" t="str">
        <f t="shared" si="68"/>
        <v xml:space="preserve">,"IsFavorite":false </v>
      </c>
      <c r="AH158" s="16" t="str">
        <f t="shared" si="69"/>
        <v xml:space="preserve">,"EstimatedValue":0 </v>
      </c>
      <c r="AI158" s="16" t="str">
        <f t="shared" si="70"/>
        <v xml:space="preserve">,"IsMintCondition":false </v>
      </c>
      <c r="AJ158" s="16" t="str">
        <f t="shared" si="71"/>
        <v xml:space="preserve">,"Condition":"UNDEFINED" </v>
      </c>
      <c r="AK158" s="16" t="str">
        <f xml:space="preserve"> IF($D158+$E158&gt;0,  CONCATENATE($AD158,$AE158,$AF158,$AG158,$AH158,$AI158,$AJ158) &amp; "} ]}","}")</f>
        <v>}</v>
      </c>
      <c r="AL158" s="16" t="str">
        <f>CONCATENATE( $N158, $O158, $P158,$Q158,$R158,$S158,$T158,$U158,$V158,$W158,$X158, $Y158,$Z158,$AA158, $AB158) &amp; $AK158</f>
        <v>,{"CollectableType":"HomeCollector.Models.StampBase, HomeCollector, Version=1.0.0.0, Culture=neutral, PublicKeyToken=null","DisplayName":"Washington" ,"Description":"Justice" ,"Country":"USA" ,"IsPostageStamp":true ,"ScottNumber":"O 27" ,"AlternateId":"" ,"IssueYearStart":1873,"IssueYearEnd":0,"FirstDayOfIssue":" " ,"Perforation":"" ,"IsWatermarked":false ,"CatalogImageCode":"" ,"Color":"purple" ,"Denomination":"3" }</v>
      </c>
    </row>
    <row r="159" spans="1:38" x14ac:dyDescent="0.25">
      <c r="A159" s="46" t="s">
        <v>230</v>
      </c>
      <c r="B159" s="29">
        <v>6</v>
      </c>
      <c r="C159" s="19" t="s">
        <v>227</v>
      </c>
      <c r="D159" s="31"/>
      <c r="E159" s="32"/>
      <c r="F159" s="41"/>
      <c r="G159" s="30" t="s">
        <v>462</v>
      </c>
      <c r="H159" s="19" t="s">
        <v>453</v>
      </c>
      <c r="I159" s="19">
        <v>1873</v>
      </c>
      <c r="J159" s="19">
        <v>1873</v>
      </c>
      <c r="K159" s="21" t="s">
        <v>51</v>
      </c>
      <c r="L159" s="34"/>
      <c r="M159" s="29"/>
      <c r="N159" s="28" t="str">
        <f t="shared" si="72"/>
        <v>,{"CollectableType":"HomeCollector.Models.StampBase, HomeCollector, Version=1.0.0.0, Culture=neutral, PublicKeyToken=null"</v>
      </c>
      <c r="O159" s="16" t="str">
        <f t="shared" si="55"/>
        <v xml:space="preserve">,"DisplayName":"Lincoln" </v>
      </c>
      <c r="P159" s="16" t="str">
        <f t="shared" si="56"/>
        <v xml:space="preserve">,"Description":"Justice" </v>
      </c>
      <c r="Q159" s="16" t="str">
        <f t="shared" si="57"/>
        <v xml:space="preserve">,"Country":"USA" </v>
      </c>
      <c r="R159" s="16" t="str">
        <f t="shared" si="58"/>
        <v xml:space="preserve">,"IsPostageStamp":true </v>
      </c>
      <c r="S159" s="16" t="str">
        <f t="shared" si="59"/>
        <v xml:space="preserve">,"ScottNumber":"O 28" </v>
      </c>
      <c r="T159" s="16" t="str">
        <f t="shared" si="60"/>
        <v xml:space="preserve">,"AlternateId":"" </v>
      </c>
      <c r="U159" s="16" t="str">
        <f>",""IssueYearStart"":" &amp; TEXT(IF(ISNUMBER($J159)=0,0,$J159),"0")</f>
        <v>,"IssueYearStart":1873</v>
      </c>
      <c r="V159" s="16" t="str">
        <f>",""IssueYearEnd"":" &amp; TEXT(IF(ISNUMBER($K159)=0,0,$K159),"0")</f>
        <v>,"IssueYearEnd":0</v>
      </c>
      <c r="W159" s="16" t="str">
        <f t="shared" si="61"/>
        <v xml:space="preserve">,"FirstDayOfIssue":" " </v>
      </c>
      <c r="X159" s="16" t="str">
        <f t="shared" si="54"/>
        <v xml:space="preserve">,"Perforation":"" </v>
      </c>
      <c r="Y159" s="16" t="str">
        <f>",""IsWatermarked"":" &amp; IF(ISNUMBER(FIND("mk",#REF!)) =1,"true","false") &amp; " "</f>
        <v xml:space="preserve">,"IsWatermarked":false </v>
      </c>
      <c r="Z159" s="16" t="str">
        <f t="shared" si="62"/>
        <v xml:space="preserve">,"CatalogImageCode":"" </v>
      </c>
      <c r="AA159" s="16" t="str">
        <f t="shared" si="63"/>
        <v xml:space="preserve">,"Color":"purple" </v>
      </c>
      <c r="AB159" s="16" t="str">
        <f t="shared" si="64"/>
        <v xml:space="preserve">,"Denomination":"6" </v>
      </c>
      <c r="AD159" s="16" t="str">
        <f t="shared" si="65"/>
        <v/>
      </c>
      <c r="AE159" s="16" t="str">
        <f t="shared" si="66"/>
        <v>{"CollectableType":"HomeCollector.Models.StampBase, HomeCollector, Version=1.0.0.0, Culture=neutral, PublicKeyToken=null"</v>
      </c>
      <c r="AF159" s="16" t="str">
        <f t="shared" si="67"/>
        <v xml:space="preserve">,"ItemDetails":"Justice" </v>
      </c>
      <c r="AG159" s="16" t="str">
        <f t="shared" si="68"/>
        <v xml:space="preserve">,"IsFavorite":false </v>
      </c>
      <c r="AH159" s="16" t="str">
        <f t="shared" si="69"/>
        <v xml:space="preserve">,"EstimatedValue":0 </v>
      </c>
      <c r="AI159" s="16" t="str">
        <f t="shared" si="70"/>
        <v xml:space="preserve">,"IsMintCondition":false </v>
      </c>
      <c r="AJ159" s="16" t="str">
        <f t="shared" si="71"/>
        <v xml:space="preserve">,"Condition":"UNDEFINED" </v>
      </c>
      <c r="AK159" s="16" t="str">
        <f xml:space="preserve"> IF($D159+$E159&gt;0,  CONCATENATE($AD159,$AE159,$AF159,$AG159,$AH159,$AI159,$AJ159) &amp; "} ]}","}")</f>
        <v>}</v>
      </c>
      <c r="AL159" s="16" t="str">
        <f>CONCATENATE( $N159, $O159, $P159,$Q159,$R159,$S159,$T159,$U159,$V159,$W159,$X159, $Y159,$Z159,$AA159, $AB159) &amp; $AK159</f>
        <v>,{"CollectableType":"HomeCollector.Models.StampBase, HomeCollector, Version=1.0.0.0, Culture=neutral, PublicKeyToken=null","DisplayName":"Lincoln" ,"Description":"Justice" ,"Country":"USA" ,"IsPostageStamp":true ,"ScottNumber":"O 28" ,"AlternateId":"" ,"IssueYearStart":1873,"IssueYearEnd":0,"FirstDayOfIssue":" " ,"Perforation":"" ,"IsWatermarked":false ,"CatalogImageCode":"" ,"Color":"purple" ,"Denomination":"6" }</v>
      </c>
    </row>
    <row r="160" spans="1:38" ht="13.8" thickBot="1" x14ac:dyDescent="0.3">
      <c r="A160" s="46" t="s">
        <v>231</v>
      </c>
      <c r="B160" s="29">
        <v>10</v>
      </c>
      <c r="C160" s="19" t="s">
        <v>227</v>
      </c>
      <c r="D160" s="31"/>
      <c r="E160" s="32"/>
      <c r="F160" s="41"/>
      <c r="G160" s="30" t="s">
        <v>462</v>
      </c>
      <c r="H160" s="19" t="s">
        <v>454</v>
      </c>
      <c r="I160" s="19">
        <v>1873</v>
      </c>
      <c r="J160" s="19">
        <v>1873</v>
      </c>
      <c r="K160" s="21" t="s">
        <v>51</v>
      </c>
      <c r="L160" s="34"/>
      <c r="M160" s="29"/>
      <c r="N160" s="28" t="str">
        <f t="shared" si="72"/>
        <v>,{"CollectableType":"HomeCollector.Models.StampBase, HomeCollector, Version=1.0.0.0, Culture=neutral, PublicKeyToken=null"</v>
      </c>
      <c r="O160" s="16" t="str">
        <f t="shared" si="55"/>
        <v xml:space="preserve">,"DisplayName":"Jefferson" </v>
      </c>
      <c r="P160" s="16" t="str">
        <f t="shared" si="56"/>
        <v xml:space="preserve">,"Description":"Justice" </v>
      </c>
      <c r="Q160" s="16" t="str">
        <f t="shared" si="57"/>
        <v xml:space="preserve">,"Country":"USA" </v>
      </c>
      <c r="R160" s="16" t="str">
        <f t="shared" si="58"/>
        <v xml:space="preserve">,"IsPostageStamp":true </v>
      </c>
      <c r="S160" s="16" t="str">
        <f t="shared" si="59"/>
        <v xml:space="preserve">,"ScottNumber":"O 29" </v>
      </c>
      <c r="T160" s="16" t="str">
        <f t="shared" si="60"/>
        <v xml:space="preserve">,"AlternateId":"" </v>
      </c>
      <c r="U160" s="16" t="str">
        <f>",""IssueYearStart"":" &amp; TEXT(IF(ISNUMBER($J160)=0,0,$J160),"0")</f>
        <v>,"IssueYearStart":1873</v>
      </c>
      <c r="V160" s="16" t="str">
        <f>",""IssueYearEnd"":" &amp; TEXT(IF(ISNUMBER($K160)=0,0,$K160),"0")</f>
        <v>,"IssueYearEnd":0</v>
      </c>
      <c r="W160" s="16" t="str">
        <f t="shared" si="61"/>
        <v xml:space="preserve">,"FirstDayOfIssue":" " </v>
      </c>
      <c r="X160" s="16" t="str">
        <f t="shared" si="54"/>
        <v xml:space="preserve">,"Perforation":"" </v>
      </c>
      <c r="Y160" s="16" t="str">
        <f>",""IsWatermarked"":" &amp; IF(ISNUMBER(FIND("mk",#REF!)) =1,"true","false") &amp; " "</f>
        <v xml:space="preserve">,"IsWatermarked":false </v>
      </c>
      <c r="Z160" s="16" t="str">
        <f t="shared" si="62"/>
        <v xml:space="preserve">,"CatalogImageCode":"" </v>
      </c>
      <c r="AA160" s="16" t="str">
        <f t="shared" si="63"/>
        <v xml:space="preserve">,"Color":"purple" </v>
      </c>
      <c r="AB160" s="16" t="str">
        <f t="shared" si="64"/>
        <v xml:space="preserve">,"Denomination":"10" </v>
      </c>
      <c r="AD160" s="16" t="str">
        <f t="shared" si="65"/>
        <v/>
      </c>
      <c r="AE160" s="16" t="str">
        <f t="shared" si="66"/>
        <v>{"CollectableType":"HomeCollector.Models.StampBase, HomeCollector, Version=1.0.0.0, Culture=neutral, PublicKeyToken=null"</v>
      </c>
      <c r="AF160" s="16" t="str">
        <f t="shared" si="67"/>
        <v xml:space="preserve">,"ItemDetails":"Justice" </v>
      </c>
      <c r="AG160" s="16" t="str">
        <f t="shared" si="68"/>
        <v xml:space="preserve">,"IsFavorite":false </v>
      </c>
      <c r="AH160" s="16" t="str">
        <f t="shared" si="69"/>
        <v xml:space="preserve">,"EstimatedValue":0 </v>
      </c>
      <c r="AI160" s="16" t="str">
        <f t="shared" si="70"/>
        <v xml:space="preserve">,"IsMintCondition":false </v>
      </c>
      <c r="AJ160" s="16" t="str">
        <f t="shared" si="71"/>
        <v xml:space="preserve">,"Condition":"UNDEFINED" </v>
      </c>
      <c r="AK160" s="16" t="str">
        <f xml:space="preserve"> IF($D160+$E160&gt;0,  CONCATENATE($AD160,$AE160,$AF160,$AG160,$AH160,$AI160,$AJ160) &amp; "} ]}","}")</f>
        <v>}</v>
      </c>
      <c r="AL160" s="16" t="str">
        <f>CONCATENATE( $N160, $O160, $P160,$Q160,$R160,$S160,$T160,$U160,$V160,$W160,$X160, $Y160,$Z160,$AA160, $AB160) &amp; $AK160</f>
        <v>,{"CollectableType":"HomeCollector.Models.StampBase, HomeCollector, Version=1.0.0.0, Culture=neutral, PublicKeyToken=null","DisplayName":"Jefferson" ,"Description":"Justice" ,"Country":"USA" ,"IsPostageStamp":true ,"ScottNumber":"O 29" ,"AlternateId":"" ,"IssueYearStart":1873,"IssueYearEnd":0,"FirstDayOfIssue":" " ,"Perforation":"" ,"IsWatermarked":false ,"CatalogImageCode":"" ,"Color":"purple" ,"Denomination":"10" }</v>
      </c>
    </row>
    <row r="161" spans="1:38" ht="13.8" thickTop="1" x14ac:dyDescent="0.25">
      <c r="A161" s="36" t="s">
        <v>232</v>
      </c>
      <c r="B161" s="36">
        <v>12</v>
      </c>
      <c r="C161" s="36" t="s">
        <v>227</v>
      </c>
      <c r="D161" s="36"/>
      <c r="E161" s="36"/>
      <c r="F161" s="39"/>
      <c r="G161" s="39" t="s">
        <v>462</v>
      </c>
      <c r="H161" s="36" t="s">
        <v>455</v>
      </c>
      <c r="I161" s="36">
        <v>1873</v>
      </c>
      <c r="J161" s="36">
        <v>1873</v>
      </c>
      <c r="K161" s="36" t="s">
        <v>51</v>
      </c>
      <c r="L161" s="36" t="s">
        <v>17</v>
      </c>
      <c r="M161" s="36" t="s">
        <v>17</v>
      </c>
      <c r="N161" s="16" t="str">
        <f t="shared" si="72"/>
        <v>,{"CollectableType":"HomeCollector.Models.StampBase, HomeCollector, Version=1.0.0.0, Culture=neutral, PublicKeyToken=null"</v>
      </c>
      <c r="O161" s="16" t="str">
        <f t="shared" si="55"/>
        <v xml:space="preserve">,"DisplayName":"Clay" </v>
      </c>
      <c r="P161" s="16" t="str">
        <f t="shared" si="56"/>
        <v xml:space="preserve">,"Description":"Justice" </v>
      </c>
      <c r="Q161" s="16" t="str">
        <f t="shared" si="57"/>
        <v xml:space="preserve">,"Country":"USA" </v>
      </c>
      <c r="R161" s="16" t="str">
        <f t="shared" si="58"/>
        <v xml:space="preserve">,"IsPostageStamp":true </v>
      </c>
      <c r="S161" s="16" t="str">
        <f t="shared" si="59"/>
        <v xml:space="preserve">,"ScottNumber":"O 30" </v>
      </c>
      <c r="T161" s="16" t="str">
        <f t="shared" si="60"/>
        <v xml:space="preserve">,"AlternateId":"" </v>
      </c>
      <c r="U161" s="16" t="str">
        <f t="shared" ref="U161:U224" si="74">",""IssueYearStart"":" &amp; TEXT(IF(ISNUMBER($J161)=0,0,$J161),"0")</f>
        <v>,"IssueYearStart":1873</v>
      </c>
      <c r="V161" s="16" t="str">
        <f t="shared" ref="V161:V224" si="75">",""IssueYearEnd"":" &amp; TEXT(IF(ISNUMBER($K161)=0,0,$K161),"0")</f>
        <v>,"IssueYearEnd":0</v>
      </c>
      <c r="W161" s="16" t="str">
        <f t="shared" si="61"/>
        <v xml:space="preserve">,"FirstDayOfIssue":" " </v>
      </c>
      <c r="X161" s="16" t="str">
        <f t="shared" si="54"/>
        <v xml:space="preserve">,"Perforation":"" </v>
      </c>
      <c r="Y161" s="16" t="str">
        <f>",""IsWatermarked"":" &amp; IF(ISNUMBER(FIND("mk",#REF!)) =1,"true","false") &amp; " "</f>
        <v xml:space="preserve">,"IsWatermarked":false </v>
      </c>
      <c r="Z161" s="16" t="str">
        <f t="shared" si="62"/>
        <v xml:space="preserve">,"CatalogImageCode":"" </v>
      </c>
      <c r="AA161" s="16" t="str">
        <f t="shared" si="63"/>
        <v xml:space="preserve">,"Color":"purple" </v>
      </c>
      <c r="AB161" s="16" t="str">
        <f t="shared" si="64"/>
        <v xml:space="preserve">,"Denomination":"12" </v>
      </c>
      <c r="AD161" s="16" t="str">
        <f t="shared" si="65"/>
        <v/>
      </c>
      <c r="AE161" s="16" t="str">
        <f t="shared" si="66"/>
        <v>{"CollectableType":"HomeCollector.Models.StampBase, HomeCollector, Version=1.0.0.0, Culture=neutral, PublicKeyToken=null"</v>
      </c>
      <c r="AF161" s="16" t="str">
        <f t="shared" si="67"/>
        <v xml:space="preserve">,"ItemDetails":"Justice" </v>
      </c>
      <c r="AG161" s="16" t="str">
        <f t="shared" si="68"/>
        <v xml:space="preserve">,"IsFavorite":false </v>
      </c>
      <c r="AH161" s="16" t="str">
        <f t="shared" si="69"/>
        <v xml:space="preserve">,"EstimatedValue":0 </v>
      </c>
      <c r="AI161" s="16" t="str">
        <f t="shared" si="70"/>
        <v xml:space="preserve">,"IsMintCondition":false </v>
      </c>
      <c r="AJ161" s="16" t="str">
        <f t="shared" si="71"/>
        <v xml:space="preserve">,"Condition":"UNDEFINED" </v>
      </c>
      <c r="AK161" s="16" t="str">
        <f xml:space="preserve"> IF($D161+$E161&gt;0,  CONCATENATE($AD161,$AE161,$AF161,$AG161,$AH161,$AI161,$AJ161) &amp; "} ]}","}")</f>
        <v>}</v>
      </c>
      <c r="AL161" s="16" t="str">
        <f t="shared" ref="AL161:AL224" si="76">CONCATENATE( $N161, $O161, $P161,$Q161,$R161,$S161,$T161,$U161,$V161,$W161,$X161, $Y161,$Z161,$AA161, $AB161) &amp; $AK161</f>
        <v>,{"CollectableType":"HomeCollector.Models.StampBase, HomeCollector, Version=1.0.0.0, Culture=neutral, PublicKeyToken=null","DisplayName":"Clay" ,"Description":"Justice" ,"Country":"USA" ,"IsPostageStamp":true ,"ScottNumber":"O 30" ,"AlternateId":"" ,"IssueYearStart":1873,"IssueYearEnd":0,"FirstDayOfIssue":" " ,"Perforation":"" ,"IsWatermarked":false ,"CatalogImageCode":"" ,"Color":"purple" ,"Denomination":"12" }</v>
      </c>
    </row>
    <row r="162" spans="1:38" x14ac:dyDescent="0.25">
      <c r="A162" s="16" t="s">
        <v>233</v>
      </c>
      <c r="B162" s="16">
        <v>15</v>
      </c>
      <c r="C162" s="16" t="s">
        <v>227</v>
      </c>
      <c r="G162" s="16" t="s">
        <v>462</v>
      </c>
      <c r="H162" s="16" t="s">
        <v>456</v>
      </c>
      <c r="I162" s="16">
        <v>1873</v>
      </c>
      <c r="J162" s="16">
        <v>1873</v>
      </c>
      <c r="K162" s="16" t="s">
        <v>51</v>
      </c>
      <c r="N162" s="16" t="str">
        <f t="shared" si="72"/>
        <v>,{"CollectableType":"HomeCollector.Models.StampBase, HomeCollector, Version=1.0.0.0, Culture=neutral, PublicKeyToken=null"</v>
      </c>
      <c r="O162" s="16" t="str">
        <f t="shared" si="55"/>
        <v xml:space="preserve">,"DisplayName":"Webster" </v>
      </c>
      <c r="P162" s="16" t="str">
        <f t="shared" si="56"/>
        <v xml:space="preserve">,"Description":"Justice" </v>
      </c>
      <c r="Q162" s="16" t="str">
        <f t="shared" si="57"/>
        <v xml:space="preserve">,"Country":"USA" </v>
      </c>
      <c r="R162" s="16" t="str">
        <f t="shared" si="58"/>
        <v xml:space="preserve">,"IsPostageStamp":true </v>
      </c>
      <c r="S162" s="16" t="str">
        <f t="shared" si="59"/>
        <v xml:space="preserve">,"ScottNumber":"O 31" </v>
      </c>
      <c r="T162" s="16" t="str">
        <f t="shared" si="60"/>
        <v xml:space="preserve">,"AlternateId":"" </v>
      </c>
      <c r="U162" s="16" t="str">
        <f t="shared" si="74"/>
        <v>,"IssueYearStart":1873</v>
      </c>
      <c r="V162" s="16" t="str">
        <f t="shared" si="75"/>
        <v>,"IssueYearEnd":0</v>
      </c>
      <c r="W162" s="16" t="str">
        <f t="shared" si="61"/>
        <v xml:space="preserve">,"FirstDayOfIssue":" " </v>
      </c>
      <c r="X162" s="16" t="str">
        <f t="shared" si="54"/>
        <v xml:space="preserve">,"Perforation":"" </v>
      </c>
      <c r="Y162" s="16" t="str">
        <f>",""IsWatermarked"":" &amp; IF(ISNUMBER(FIND("mk",#REF!)) =1,"true","false") &amp; " "</f>
        <v xml:space="preserve">,"IsWatermarked":false </v>
      </c>
      <c r="Z162" s="16" t="str">
        <f t="shared" si="62"/>
        <v xml:space="preserve">,"CatalogImageCode":"" </v>
      </c>
      <c r="AA162" s="16" t="str">
        <f t="shared" si="63"/>
        <v xml:space="preserve">,"Color":"purple" </v>
      </c>
      <c r="AB162" s="16" t="str">
        <f t="shared" si="64"/>
        <v xml:space="preserve">,"Denomination":"15" </v>
      </c>
      <c r="AD162" s="16" t="str">
        <f t="shared" si="65"/>
        <v/>
      </c>
      <c r="AE162" s="16" t="str">
        <f t="shared" si="66"/>
        <v>{"CollectableType":"HomeCollector.Models.StampBase, HomeCollector, Version=1.0.0.0, Culture=neutral, PublicKeyToken=null"</v>
      </c>
      <c r="AF162" s="16" t="str">
        <f t="shared" si="67"/>
        <v xml:space="preserve">,"ItemDetails":"Justice" </v>
      </c>
      <c r="AG162" s="16" t="str">
        <f t="shared" si="68"/>
        <v xml:space="preserve">,"IsFavorite":false </v>
      </c>
      <c r="AH162" s="16" t="str">
        <f t="shared" si="69"/>
        <v xml:space="preserve">,"EstimatedValue":0 </v>
      </c>
      <c r="AI162" s="16" t="str">
        <f t="shared" si="70"/>
        <v xml:space="preserve">,"IsMintCondition":false </v>
      </c>
      <c r="AJ162" s="16" t="str">
        <f t="shared" si="71"/>
        <v xml:space="preserve">,"Condition":"UNDEFINED" </v>
      </c>
      <c r="AK162" s="16" t="str">
        <f xml:space="preserve"> IF($D162+$E162&gt;0,  CONCATENATE($AD162,$AE162,$AF162,$AG162,$AH162,$AI162,$AJ162) &amp; "} ]}","}")</f>
        <v>}</v>
      </c>
      <c r="AL162" s="16" t="str">
        <f t="shared" si="76"/>
        <v>,{"CollectableType":"HomeCollector.Models.StampBase, HomeCollector, Version=1.0.0.0, Culture=neutral, PublicKeyToken=null","DisplayName":"Webster" ,"Description":"Justice" ,"Country":"USA" ,"IsPostageStamp":true ,"ScottNumber":"O 31" ,"AlternateId":"" ,"IssueYearStart":1873,"IssueYearEnd":0,"FirstDayOfIssue":" " ,"Perforation":"" ,"IsWatermarked":false ,"CatalogImageCode":"" ,"Color":"purple" ,"Denomination":"15" }</v>
      </c>
    </row>
    <row r="163" spans="1:38" x14ac:dyDescent="0.25">
      <c r="A163" s="16" t="s">
        <v>234</v>
      </c>
      <c r="B163" s="16">
        <v>24</v>
      </c>
      <c r="C163" s="16" t="s">
        <v>227</v>
      </c>
      <c r="G163" s="16" t="s">
        <v>462</v>
      </c>
      <c r="H163" s="16" t="s">
        <v>50</v>
      </c>
      <c r="I163" s="16">
        <v>1873</v>
      </c>
      <c r="J163" s="16">
        <v>1873</v>
      </c>
      <c r="K163" s="16" t="s">
        <v>51</v>
      </c>
      <c r="N163" s="16" t="str">
        <f t="shared" si="72"/>
        <v>,{"CollectableType":"HomeCollector.Models.StampBase, HomeCollector, Version=1.0.0.0, Culture=neutral, PublicKeyToken=null"</v>
      </c>
      <c r="O163" s="16" t="str">
        <f t="shared" si="55"/>
        <v xml:space="preserve">,"DisplayName":"Scott" </v>
      </c>
      <c r="P163" s="16" t="str">
        <f t="shared" si="56"/>
        <v xml:space="preserve">,"Description":"Justice" </v>
      </c>
      <c r="Q163" s="16" t="str">
        <f t="shared" si="57"/>
        <v xml:space="preserve">,"Country":"USA" </v>
      </c>
      <c r="R163" s="16" t="str">
        <f t="shared" si="58"/>
        <v xml:space="preserve">,"IsPostageStamp":true </v>
      </c>
      <c r="S163" s="16" t="str">
        <f t="shared" si="59"/>
        <v xml:space="preserve">,"ScottNumber":"O 32" </v>
      </c>
      <c r="T163" s="16" t="str">
        <f t="shared" si="60"/>
        <v xml:space="preserve">,"AlternateId":"" </v>
      </c>
      <c r="U163" s="16" t="str">
        <f t="shared" si="74"/>
        <v>,"IssueYearStart":1873</v>
      </c>
      <c r="V163" s="16" t="str">
        <f t="shared" si="75"/>
        <v>,"IssueYearEnd":0</v>
      </c>
      <c r="W163" s="16" t="str">
        <f t="shared" si="61"/>
        <v xml:space="preserve">,"FirstDayOfIssue":" " </v>
      </c>
      <c r="X163" s="16" t="str">
        <f t="shared" si="54"/>
        <v xml:space="preserve">,"Perforation":"" </v>
      </c>
      <c r="Y163" s="16" t="str">
        <f>",""IsWatermarked"":" &amp; IF(ISNUMBER(FIND("mk",#REF!)) =1,"true","false") &amp; " "</f>
        <v xml:space="preserve">,"IsWatermarked":false </v>
      </c>
      <c r="Z163" s="16" t="str">
        <f t="shared" si="62"/>
        <v xml:space="preserve">,"CatalogImageCode":"" </v>
      </c>
      <c r="AA163" s="16" t="str">
        <f t="shared" si="63"/>
        <v xml:space="preserve">,"Color":"purple" </v>
      </c>
      <c r="AB163" s="16" t="str">
        <f t="shared" si="64"/>
        <v xml:space="preserve">,"Denomination":"24" </v>
      </c>
      <c r="AD163" s="16" t="str">
        <f t="shared" si="65"/>
        <v/>
      </c>
      <c r="AE163" s="16" t="str">
        <f t="shared" si="66"/>
        <v>{"CollectableType":"HomeCollector.Models.StampBase, HomeCollector, Version=1.0.0.0, Culture=neutral, PublicKeyToken=null"</v>
      </c>
      <c r="AF163" s="16" t="str">
        <f t="shared" si="67"/>
        <v xml:space="preserve">,"ItemDetails":"Justice" </v>
      </c>
      <c r="AG163" s="16" t="str">
        <f t="shared" si="68"/>
        <v xml:space="preserve">,"IsFavorite":false </v>
      </c>
      <c r="AH163" s="16" t="str">
        <f t="shared" si="69"/>
        <v xml:space="preserve">,"EstimatedValue":0 </v>
      </c>
      <c r="AI163" s="16" t="str">
        <f t="shared" si="70"/>
        <v xml:space="preserve">,"IsMintCondition":false </v>
      </c>
      <c r="AJ163" s="16" t="str">
        <f t="shared" si="71"/>
        <v xml:space="preserve">,"Condition":"UNDEFINED" </v>
      </c>
      <c r="AK163" s="16" t="str">
        <f xml:space="preserve"> IF($D163+$E163&gt;0,  CONCATENATE($AD163,$AE163,$AF163,$AG163,$AH163,$AI163,$AJ163) &amp; "} ]}","}")</f>
        <v>}</v>
      </c>
      <c r="AL163" s="16" t="str">
        <f t="shared" si="76"/>
        <v>,{"CollectableType":"HomeCollector.Models.StampBase, HomeCollector, Version=1.0.0.0, Culture=neutral, PublicKeyToken=null","DisplayName":"Scott" ,"Description":"Justice" ,"Country":"USA" ,"IsPostageStamp":true ,"ScottNumber":"O 32" ,"AlternateId":"" ,"IssueYearStart":1873,"IssueYearEnd":0,"FirstDayOfIssue":" " ,"Perforation":"" ,"IsWatermarked":false ,"CatalogImageCode":"" ,"Color":"purple" ,"Denomination":"24" }</v>
      </c>
    </row>
    <row r="164" spans="1:38" x14ac:dyDescent="0.25">
      <c r="A164" s="16" t="s">
        <v>235</v>
      </c>
      <c r="B164" s="16">
        <v>30</v>
      </c>
      <c r="C164" s="16" t="s">
        <v>227</v>
      </c>
      <c r="G164" s="16" t="s">
        <v>462</v>
      </c>
      <c r="H164" s="16" t="s">
        <v>457</v>
      </c>
      <c r="I164" s="16">
        <v>1873</v>
      </c>
      <c r="J164" s="16">
        <v>1873</v>
      </c>
      <c r="K164" s="16" t="s">
        <v>51</v>
      </c>
      <c r="N164" s="16" t="str">
        <f t="shared" si="72"/>
        <v>,{"CollectableType":"HomeCollector.Models.StampBase, HomeCollector, Version=1.0.0.0, Culture=neutral, PublicKeyToken=null"</v>
      </c>
      <c r="O164" s="16" t="str">
        <f t="shared" si="55"/>
        <v xml:space="preserve">,"DisplayName":"Hamilton" </v>
      </c>
      <c r="P164" s="16" t="str">
        <f t="shared" si="56"/>
        <v xml:space="preserve">,"Description":"Justice" </v>
      </c>
      <c r="Q164" s="16" t="str">
        <f t="shared" si="57"/>
        <v xml:space="preserve">,"Country":"USA" </v>
      </c>
      <c r="R164" s="16" t="str">
        <f t="shared" si="58"/>
        <v xml:space="preserve">,"IsPostageStamp":true </v>
      </c>
      <c r="S164" s="16" t="str">
        <f t="shared" si="59"/>
        <v xml:space="preserve">,"ScottNumber":"O 33" </v>
      </c>
      <c r="T164" s="16" t="str">
        <f t="shared" si="60"/>
        <v xml:space="preserve">,"AlternateId":"" </v>
      </c>
      <c r="U164" s="16" t="str">
        <f t="shared" si="74"/>
        <v>,"IssueYearStart":1873</v>
      </c>
      <c r="V164" s="16" t="str">
        <f t="shared" si="75"/>
        <v>,"IssueYearEnd":0</v>
      </c>
      <c r="W164" s="16" t="str">
        <f t="shared" si="61"/>
        <v xml:space="preserve">,"FirstDayOfIssue":" " </v>
      </c>
      <c r="X164" s="16" t="str">
        <f t="shared" si="54"/>
        <v xml:space="preserve">,"Perforation":"" </v>
      </c>
      <c r="Y164" s="16" t="str">
        <f>",""IsWatermarked"":" &amp; IF(ISNUMBER(FIND("mk",#REF!)) =1,"true","false") &amp; " "</f>
        <v xml:space="preserve">,"IsWatermarked":false </v>
      </c>
      <c r="Z164" s="16" t="str">
        <f t="shared" si="62"/>
        <v xml:space="preserve">,"CatalogImageCode":"" </v>
      </c>
      <c r="AA164" s="16" t="str">
        <f t="shared" si="63"/>
        <v xml:space="preserve">,"Color":"purple" </v>
      </c>
      <c r="AB164" s="16" t="str">
        <f t="shared" si="64"/>
        <v xml:space="preserve">,"Denomination":"30" </v>
      </c>
      <c r="AD164" s="16" t="str">
        <f t="shared" si="65"/>
        <v/>
      </c>
      <c r="AE164" s="16" t="str">
        <f t="shared" si="66"/>
        <v>{"CollectableType":"HomeCollector.Models.StampBase, HomeCollector, Version=1.0.0.0, Culture=neutral, PublicKeyToken=null"</v>
      </c>
      <c r="AF164" s="16" t="str">
        <f t="shared" si="67"/>
        <v xml:space="preserve">,"ItemDetails":"Justice" </v>
      </c>
      <c r="AG164" s="16" t="str">
        <f t="shared" si="68"/>
        <v xml:space="preserve">,"IsFavorite":false </v>
      </c>
      <c r="AH164" s="16" t="str">
        <f t="shared" si="69"/>
        <v xml:space="preserve">,"EstimatedValue":0 </v>
      </c>
      <c r="AI164" s="16" t="str">
        <f t="shared" si="70"/>
        <v xml:space="preserve">,"IsMintCondition":false </v>
      </c>
      <c r="AJ164" s="16" t="str">
        <f t="shared" si="71"/>
        <v xml:space="preserve">,"Condition":"UNDEFINED" </v>
      </c>
      <c r="AK164" s="16" t="str">
        <f xml:space="preserve"> IF($D164+$E164&gt;0,  CONCATENATE($AD164,$AE164,$AF164,$AG164,$AH164,$AI164,$AJ164) &amp; "} ]}","}")</f>
        <v>}</v>
      </c>
      <c r="AL164" s="16" t="str">
        <f t="shared" si="76"/>
        <v>,{"CollectableType":"HomeCollector.Models.StampBase, HomeCollector, Version=1.0.0.0, Culture=neutral, PublicKeyToken=null","DisplayName":"Hamilton" ,"Description":"Justice" ,"Country":"USA" ,"IsPostageStamp":true ,"ScottNumber":"O 33" ,"AlternateId":"" ,"IssueYearStart":1873,"IssueYearEnd":0,"FirstDayOfIssue":" " ,"Perforation":"" ,"IsWatermarked":false ,"CatalogImageCode":"" ,"Color":"purple" ,"Denomination":"30" }</v>
      </c>
    </row>
    <row r="165" spans="1:38" x14ac:dyDescent="0.25">
      <c r="A165" s="16" t="s">
        <v>236</v>
      </c>
      <c r="B165" s="16">
        <v>90</v>
      </c>
      <c r="C165" s="16" t="s">
        <v>227</v>
      </c>
      <c r="G165" s="16" t="s">
        <v>462</v>
      </c>
      <c r="H165" s="16" t="s">
        <v>461</v>
      </c>
      <c r="I165" s="16">
        <v>1873</v>
      </c>
      <c r="J165" s="16">
        <v>1873</v>
      </c>
      <c r="K165" s="16" t="s">
        <v>51</v>
      </c>
      <c r="N165" s="16" t="str">
        <f t="shared" si="72"/>
        <v>,{"CollectableType":"HomeCollector.Models.StampBase, HomeCollector, Version=1.0.0.0, Culture=neutral, PublicKeyToken=null"</v>
      </c>
      <c r="O165" s="16" t="str">
        <f t="shared" si="55"/>
        <v xml:space="preserve">,"DisplayName":"Perry" </v>
      </c>
      <c r="P165" s="16" t="str">
        <f t="shared" si="56"/>
        <v xml:space="preserve">,"Description":"Justice" </v>
      </c>
      <c r="Q165" s="16" t="str">
        <f t="shared" si="57"/>
        <v xml:space="preserve">,"Country":"USA" </v>
      </c>
      <c r="R165" s="16" t="str">
        <f t="shared" si="58"/>
        <v xml:space="preserve">,"IsPostageStamp":true </v>
      </c>
      <c r="S165" s="16" t="str">
        <f t="shared" si="59"/>
        <v xml:space="preserve">,"ScottNumber":"O 34" </v>
      </c>
      <c r="T165" s="16" t="str">
        <f t="shared" si="60"/>
        <v xml:space="preserve">,"AlternateId":"" </v>
      </c>
      <c r="U165" s="16" t="str">
        <f t="shared" si="74"/>
        <v>,"IssueYearStart":1873</v>
      </c>
      <c r="V165" s="16" t="str">
        <f t="shared" si="75"/>
        <v>,"IssueYearEnd":0</v>
      </c>
      <c r="W165" s="16" t="str">
        <f t="shared" si="61"/>
        <v xml:space="preserve">,"FirstDayOfIssue":" " </v>
      </c>
      <c r="X165" s="16" t="str">
        <f t="shared" si="54"/>
        <v xml:space="preserve">,"Perforation":"" </v>
      </c>
      <c r="Y165" s="16" t="str">
        <f>",""IsWatermarked"":" &amp; IF(ISNUMBER(FIND("mk",#REF!)) =1,"true","false") &amp; " "</f>
        <v xml:space="preserve">,"IsWatermarked":false </v>
      </c>
      <c r="Z165" s="16" t="str">
        <f t="shared" si="62"/>
        <v xml:space="preserve">,"CatalogImageCode":"" </v>
      </c>
      <c r="AA165" s="16" t="str">
        <f t="shared" si="63"/>
        <v xml:space="preserve">,"Color":"purple" </v>
      </c>
      <c r="AB165" s="16" t="str">
        <f t="shared" si="64"/>
        <v xml:space="preserve">,"Denomination":"90" </v>
      </c>
      <c r="AD165" s="16" t="str">
        <f t="shared" si="65"/>
        <v/>
      </c>
      <c r="AE165" s="16" t="str">
        <f t="shared" si="66"/>
        <v>{"CollectableType":"HomeCollector.Models.StampBase, HomeCollector, Version=1.0.0.0, Culture=neutral, PublicKeyToken=null"</v>
      </c>
      <c r="AF165" s="16" t="str">
        <f t="shared" si="67"/>
        <v xml:space="preserve">,"ItemDetails":"Justice" </v>
      </c>
      <c r="AG165" s="16" t="str">
        <f t="shared" si="68"/>
        <v xml:space="preserve">,"IsFavorite":false </v>
      </c>
      <c r="AH165" s="16" t="str">
        <f t="shared" si="69"/>
        <v xml:space="preserve">,"EstimatedValue":0 </v>
      </c>
      <c r="AI165" s="16" t="str">
        <f t="shared" si="70"/>
        <v xml:space="preserve">,"IsMintCondition":false </v>
      </c>
      <c r="AJ165" s="16" t="str">
        <f t="shared" si="71"/>
        <v xml:space="preserve">,"Condition":"UNDEFINED" </v>
      </c>
      <c r="AK165" s="16" t="str">
        <f xml:space="preserve"> IF($D165+$E165&gt;0,  CONCATENATE($AD165,$AE165,$AF165,$AG165,$AH165,$AI165,$AJ165) &amp; "} ]}","}")</f>
        <v>}</v>
      </c>
      <c r="AL165" s="16" t="str">
        <f t="shared" si="76"/>
        <v>,{"CollectableType":"HomeCollector.Models.StampBase, HomeCollector, Version=1.0.0.0, Culture=neutral, PublicKeyToken=null","DisplayName":"Perry" ,"Description":"Justice" ,"Country":"USA" ,"IsPostageStamp":true ,"ScottNumber":"O 34" ,"AlternateId":"" ,"IssueYearStart":1873,"IssueYearEnd":0,"FirstDayOfIssue":" " ,"Perforation":"" ,"IsWatermarked":false ,"CatalogImageCode":"" ,"Color":"purple" ,"Denomination":"90" }</v>
      </c>
    </row>
    <row r="166" spans="1:38" x14ac:dyDescent="0.25">
      <c r="A166" s="16" t="s">
        <v>237</v>
      </c>
      <c r="B166" s="16">
        <v>1</v>
      </c>
      <c r="C166" s="16" t="s">
        <v>61</v>
      </c>
      <c r="G166" s="16" t="s">
        <v>463</v>
      </c>
      <c r="H166" s="16" t="s">
        <v>451</v>
      </c>
      <c r="I166" s="16">
        <v>1873</v>
      </c>
      <c r="J166" s="16">
        <v>1873</v>
      </c>
      <c r="K166" s="16" t="s">
        <v>51</v>
      </c>
      <c r="N166" s="16" t="str">
        <f t="shared" si="72"/>
        <v>,{"CollectableType":"HomeCollector.Models.StampBase, HomeCollector, Version=1.0.0.0, Culture=neutral, PublicKeyToken=null"</v>
      </c>
      <c r="O166" s="16" t="str">
        <f t="shared" si="55"/>
        <v xml:space="preserve">,"DisplayName":"Franklin" </v>
      </c>
      <c r="P166" s="16" t="str">
        <f t="shared" si="56"/>
        <v xml:space="preserve">,"Description":"Navy" </v>
      </c>
      <c r="Q166" s="16" t="str">
        <f t="shared" si="57"/>
        <v xml:space="preserve">,"Country":"USA" </v>
      </c>
      <c r="R166" s="16" t="str">
        <f t="shared" si="58"/>
        <v xml:space="preserve">,"IsPostageStamp":true </v>
      </c>
      <c r="S166" s="16" t="str">
        <f t="shared" si="59"/>
        <v xml:space="preserve">,"ScottNumber":"O 35" </v>
      </c>
      <c r="T166" s="16" t="str">
        <f t="shared" si="60"/>
        <v xml:space="preserve">,"AlternateId":"" </v>
      </c>
      <c r="U166" s="16" t="str">
        <f t="shared" si="74"/>
        <v>,"IssueYearStart":1873</v>
      </c>
      <c r="V166" s="16" t="str">
        <f t="shared" si="75"/>
        <v>,"IssueYearEnd":0</v>
      </c>
      <c r="W166" s="16" t="str">
        <f t="shared" si="61"/>
        <v xml:space="preserve">,"FirstDayOfIssue":" " </v>
      </c>
      <c r="X166" s="16" t="str">
        <f t="shared" si="54"/>
        <v xml:space="preserve">,"Perforation":"" </v>
      </c>
      <c r="Y166" s="16" t="str">
        <f>",""IsWatermarked"":" &amp; IF(ISNUMBER(FIND("mk",#REF!)) =1,"true","false") &amp; " "</f>
        <v xml:space="preserve">,"IsWatermarked":false </v>
      </c>
      <c r="Z166" s="16" t="str">
        <f t="shared" si="62"/>
        <v xml:space="preserve">,"CatalogImageCode":"" </v>
      </c>
      <c r="AA166" s="16" t="str">
        <f t="shared" si="63"/>
        <v xml:space="preserve">,"Color":"ultra" </v>
      </c>
      <c r="AB166" s="16" t="str">
        <f t="shared" si="64"/>
        <v xml:space="preserve">,"Denomination":"1" </v>
      </c>
      <c r="AD166" s="16" t="str">
        <f t="shared" si="65"/>
        <v/>
      </c>
      <c r="AE166" s="16" t="str">
        <f t="shared" si="66"/>
        <v>{"CollectableType":"HomeCollector.Models.StampBase, HomeCollector, Version=1.0.0.0, Culture=neutral, PublicKeyToken=null"</v>
      </c>
      <c r="AF166" s="16" t="str">
        <f t="shared" si="67"/>
        <v xml:space="preserve">,"ItemDetails":"Navy" </v>
      </c>
      <c r="AG166" s="16" t="str">
        <f t="shared" si="68"/>
        <v xml:space="preserve">,"IsFavorite":false </v>
      </c>
      <c r="AH166" s="16" t="str">
        <f t="shared" si="69"/>
        <v xml:space="preserve">,"EstimatedValue":0 </v>
      </c>
      <c r="AI166" s="16" t="str">
        <f t="shared" si="70"/>
        <v xml:space="preserve">,"IsMintCondition":false </v>
      </c>
      <c r="AJ166" s="16" t="str">
        <f t="shared" si="71"/>
        <v xml:space="preserve">,"Condition":"UNDEFINED" </v>
      </c>
      <c r="AK166" s="16" t="str">
        <f xml:space="preserve"> IF($D166+$E166&gt;0,  CONCATENATE($AD166,$AE166,$AF166,$AG166,$AH166,$AI166,$AJ166) &amp; "} ]}","}")</f>
        <v>}</v>
      </c>
      <c r="AL166" s="16" t="str">
        <f t="shared" si="76"/>
        <v>,{"CollectableType":"HomeCollector.Models.StampBase, HomeCollector, Version=1.0.0.0, Culture=neutral, PublicKeyToken=null","DisplayName":"Franklin" ,"Description":"Navy" ,"Country":"USA" ,"IsPostageStamp":true ,"ScottNumber":"O 35" ,"AlternateId":"" ,"IssueYearStart":1873,"IssueYearEnd":0,"FirstDayOfIssue":" " ,"Perforation":"" ,"IsWatermarked":false ,"CatalogImageCode":"" ,"Color":"ultra" ,"Denomination":"1" }</v>
      </c>
    </row>
    <row r="167" spans="1:38" x14ac:dyDescent="0.25">
      <c r="A167" s="16" t="s">
        <v>238</v>
      </c>
      <c r="B167" s="16">
        <v>2</v>
      </c>
      <c r="C167" s="16" t="s">
        <v>61</v>
      </c>
      <c r="G167" s="16" t="s">
        <v>463</v>
      </c>
      <c r="H167" s="16" t="s">
        <v>452</v>
      </c>
      <c r="I167" s="16">
        <v>1873</v>
      </c>
      <c r="J167" s="16">
        <v>1873</v>
      </c>
      <c r="K167" s="16" t="s">
        <v>51</v>
      </c>
      <c r="N167" s="16" t="str">
        <f t="shared" si="72"/>
        <v>,{"CollectableType":"HomeCollector.Models.StampBase, HomeCollector, Version=1.0.0.0, Culture=neutral, PublicKeyToken=null"</v>
      </c>
      <c r="O167" s="16" t="str">
        <f t="shared" si="55"/>
        <v xml:space="preserve">,"DisplayName":"Jackson" </v>
      </c>
      <c r="P167" s="16" t="str">
        <f t="shared" si="56"/>
        <v xml:space="preserve">,"Description":"Navy" </v>
      </c>
      <c r="Q167" s="16" t="str">
        <f t="shared" si="57"/>
        <v xml:space="preserve">,"Country":"USA" </v>
      </c>
      <c r="R167" s="16" t="str">
        <f t="shared" si="58"/>
        <v xml:space="preserve">,"IsPostageStamp":true </v>
      </c>
      <c r="S167" s="16" t="str">
        <f t="shared" si="59"/>
        <v xml:space="preserve">,"ScottNumber":"O 36" </v>
      </c>
      <c r="T167" s="16" t="str">
        <f t="shared" si="60"/>
        <v xml:space="preserve">,"AlternateId":"" </v>
      </c>
      <c r="U167" s="16" t="str">
        <f t="shared" si="74"/>
        <v>,"IssueYearStart":1873</v>
      </c>
      <c r="V167" s="16" t="str">
        <f t="shared" si="75"/>
        <v>,"IssueYearEnd":0</v>
      </c>
      <c r="W167" s="16" t="str">
        <f t="shared" si="61"/>
        <v xml:space="preserve">,"FirstDayOfIssue":" " </v>
      </c>
      <c r="X167" s="16" t="str">
        <f t="shared" si="54"/>
        <v xml:space="preserve">,"Perforation":"" </v>
      </c>
      <c r="Y167" s="16" t="str">
        <f>",""IsWatermarked"":" &amp; IF(ISNUMBER(FIND("mk",#REF!)) =1,"true","false") &amp; " "</f>
        <v xml:space="preserve">,"IsWatermarked":false </v>
      </c>
      <c r="Z167" s="16" t="str">
        <f t="shared" si="62"/>
        <v xml:space="preserve">,"CatalogImageCode":"" </v>
      </c>
      <c r="AA167" s="16" t="str">
        <f t="shared" si="63"/>
        <v xml:space="preserve">,"Color":"ultra" </v>
      </c>
      <c r="AB167" s="16" t="str">
        <f t="shared" si="64"/>
        <v xml:space="preserve">,"Denomination":"2" </v>
      </c>
      <c r="AD167" s="16" t="str">
        <f t="shared" si="65"/>
        <v/>
      </c>
      <c r="AE167" s="16" t="str">
        <f t="shared" si="66"/>
        <v>{"CollectableType":"HomeCollector.Models.StampBase, HomeCollector, Version=1.0.0.0, Culture=neutral, PublicKeyToken=null"</v>
      </c>
      <c r="AF167" s="16" t="str">
        <f t="shared" si="67"/>
        <v xml:space="preserve">,"ItemDetails":"Navy" </v>
      </c>
      <c r="AG167" s="16" t="str">
        <f t="shared" si="68"/>
        <v xml:space="preserve">,"IsFavorite":false </v>
      </c>
      <c r="AH167" s="16" t="str">
        <f t="shared" si="69"/>
        <v xml:space="preserve">,"EstimatedValue":0 </v>
      </c>
      <c r="AI167" s="16" t="str">
        <f t="shared" si="70"/>
        <v xml:space="preserve">,"IsMintCondition":false </v>
      </c>
      <c r="AJ167" s="16" t="str">
        <f t="shared" si="71"/>
        <v xml:space="preserve">,"Condition":"UNDEFINED" </v>
      </c>
      <c r="AK167" s="16" t="str">
        <f xml:space="preserve"> IF($D167+$E167&gt;0,  CONCATENATE($AD167,$AE167,$AF167,$AG167,$AH167,$AI167,$AJ167) &amp; "} ]}","}")</f>
        <v>}</v>
      </c>
      <c r="AL167" s="16" t="str">
        <f t="shared" si="76"/>
        <v>,{"CollectableType":"HomeCollector.Models.StampBase, HomeCollector, Version=1.0.0.0, Culture=neutral, PublicKeyToken=null","DisplayName":"Jackson" ,"Description":"Navy" ,"Country":"USA" ,"IsPostageStamp":true ,"ScottNumber":"O 36" ,"AlternateId":"" ,"IssueYearStart":1873,"IssueYearEnd":0,"FirstDayOfIssue":" " ,"Perforation":"" ,"IsWatermarked":false ,"CatalogImageCode":"" ,"Color":"ultra" ,"Denomination":"2" }</v>
      </c>
    </row>
    <row r="168" spans="1:38" x14ac:dyDescent="0.25">
      <c r="A168" s="16" t="s">
        <v>239</v>
      </c>
      <c r="B168" s="16">
        <v>3</v>
      </c>
      <c r="C168" s="16" t="s">
        <v>61</v>
      </c>
      <c r="G168" s="16" t="s">
        <v>463</v>
      </c>
      <c r="H168" s="16" t="s">
        <v>11</v>
      </c>
      <c r="I168" s="16">
        <v>1873</v>
      </c>
      <c r="J168" s="16">
        <v>1873</v>
      </c>
      <c r="K168" s="16" t="s">
        <v>51</v>
      </c>
      <c r="N168" s="16" t="str">
        <f t="shared" si="72"/>
        <v>,{"CollectableType":"HomeCollector.Models.StampBase, HomeCollector, Version=1.0.0.0, Culture=neutral, PublicKeyToken=null"</v>
      </c>
      <c r="O168" s="16" t="str">
        <f t="shared" si="55"/>
        <v xml:space="preserve">,"DisplayName":"Washington" </v>
      </c>
      <c r="P168" s="16" t="str">
        <f t="shared" si="56"/>
        <v xml:space="preserve">,"Description":"Navy" </v>
      </c>
      <c r="Q168" s="16" t="str">
        <f t="shared" si="57"/>
        <v xml:space="preserve">,"Country":"USA" </v>
      </c>
      <c r="R168" s="16" t="str">
        <f t="shared" si="58"/>
        <v xml:space="preserve">,"IsPostageStamp":true </v>
      </c>
      <c r="S168" s="16" t="str">
        <f t="shared" si="59"/>
        <v xml:space="preserve">,"ScottNumber":"O 37" </v>
      </c>
      <c r="T168" s="16" t="str">
        <f t="shared" si="60"/>
        <v xml:space="preserve">,"AlternateId":"" </v>
      </c>
      <c r="U168" s="16" t="str">
        <f t="shared" si="74"/>
        <v>,"IssueYearStart":1873</v>
      </c>
      <c r="V168" s="16" t="str">
        <f t="shared" si="75"/>
        <v>,"IssueYearEnd":0</v>
      </c>
      <c r="W168" s="16" t="str">
        <f t="shared" si="61"/>
        <v xml:space="preserve">,"FirstDayOfIssue":" " </v>
      </c>
      <c r="X168" s="16" t="str">
        <f t="shared" si="54"/>
        <v xml:space="preserve">,"Perforation":"" </v>
      </c>
      <c r="Y168" s="16" t="str">
        <f>",""IsWatermarked"":" &amp; IF(ISNUMBER(FIND("mk",#REF!)) =1,"true","false") &amp; " "</f>
        <v xml:space="preserve">,"IsWatermarked":false </v>
      </c>
      <c r="Z168" s="16" t="str">
        <f t="shared" si="62"/>
        <v xml:space="preserve">,"CatalogImageCode":"" </v>
      </c>
      <c r="AA168" s="16" t="str">
        <f t="shared" si="63"/>
        <v xml:space="preserve">,"Color":"ultra" </v>
      </c>
      <c r="AB168" s="16" t="str">
        <f t="shared" si="64"/>
        <v xml:space="preserve">,"Denomination":"3" </v>
      </c>
      <c r="AD168" s="16" t="str">
        <f t="shared" si="65"/>
        <v/>
      </c>
      <c r="AE168" s="16" t="str">
        <f t="shared" si="66"/>
        <v>{"CollectableType":"HomeCollector.Models.StampBase, HomeCollector, Version=1.0.0.0, Culture=neutral, PublicKeyToken=null"</v>
      </c>
      <c r="AF168" s="16" t="str">
        <f t="shared" si="67"/>
        <v xml:space="preserve">,"ItemDetails":"Navy" </v>
      </c>
      <c r="AG168" s="16" t="str">
        <f t="shared" si="68"/>
        <v xml:space="preserve">,"IsFavorite":false </v>
      </c>
      <c r="AH168" s="16" t="str">
        <f t="shared" si="69"/>
        <v xml:space="preserve">,"EstimatedValue":0 </v>
      </c>
      <c r="AI168" s="16" t="str">
        <f t="shared" si="70"/>
        <v xml:space="preserve">,"IsMintCondition":false </v>
      </c>
      <c r="AJ168" s="16" t="str">
        <f t="shared" si="71"/>
        <v xml:space="preserve">,"Condition":"UNDEFINED" </v>
      </c>
      <c r="AK168" s="16" t="str">
        <f xml:space="preserve"> IF($D168+$E168&gt;0,  CONCATENATE($AD168,$AE168,$AF168,$AG168,$AH168,$AI168,$AJ168) &amp; "} ]}","}")</f>
        <v>}</v>
      </c>
      <c r="AL168" s="16" t="str">
        <f t="shared" si="76"/>
        <v>,{"CollectableType":"HomeCollector.Models.StampBase, HomeCollector, Version=1.0.0.0, Culture=neutral, PublicKeyToken=null","DisplayName":"Washington" ,"Description":"Navy" ,"Country":"USA" ,"IsPostageStamp":true ,"ScottNumber":"O 37" ,"AlternateId":"" ,"IssueYearStart":1873,"IssueYearEnd":0,"FirstDayOfIssue":" " ,"Perforation":"" ,"IsWatermarked":false ,"CatalogImageCode":"" ,"Color":"ultra" ,"Denomination":"3" }</v>
      </c>
    </row>
    <row r="169" spans="1:38" x14ac:dyDescent="0.25">
      <c r="A169" s="16" t="s">
        <v>240</v>
      </c>
      <c r="B169" s="16">
        <v>6</v>
      </c>
      <c r="C169" s="16" t="s">
        <v>61</v>
      </c>
      <c r="G169" s="16" t="s">
        <v>463</v>
      </c>
      <c r="H169" s="16" t="s">
        <v>453</v>
      </c>
      <c r="I169" s="16">
        <v>1873</v>
      </c>
      <c r="J169" s="16">
        <v>1873</v>
      </c>
      <c r="K169" s="16" t="s">
        <v>51</v>
      </c>
      <c r="N169" s="16" t="str">
        <f t="shared" si="72"/>
        <v>,{"CollectableType":"HomeCollector.Models.StampBase, HomeCollector, Version=1.0.0.0, Culture=neutral, PublicKeyToken=null"</v>
      </c>
      <c r="O169" s="16" t="str">
        <f t="shared" si="55"/>
        <v xml:space="preserve">,"DisplayName":"Lincoln" </v>
      </c>
      <c r="P169" s="16" t="str">
        <f t="shared" si="56"/>
        <v xml:space="preserve">,"Description":"Navy" </v>
      </c>
      <c r="Q169" s="16" t="str">
        <f t="shared" si="57"/>
        <v xml:space="preserve">,"Country":"USA" </v>
      </c>
      <c r="R169" s="16" t="str">
        <f t="shared" si="58"/>
        <v xml:space="preserve">,"IsPostageStamp":true </v>
      </c>
      <c r="S169" s="16" t="str">
        <f t="shared" si="59"/>
        <v xml:space="preserve">,"ScottNumber":"O 38" </v>
      </c>
      <c r="T169" s="16" t="str">
        <f t="shared" si="60"/>
        <v xml:space="preserve">,"AlternateId":"" </v>
      </c>
      <c r="U169" s="16" t="str">
        <f t="shared" si="74"/>
        <v>,"IssueYearStart":1873</v>
      </c>
      <c r="V169" s="16" t="str">
        <f t="shared" si="75"/>
        <v>,"IssueYearEnd":0</v>
      </c>
      <c r="W169" s="16" t="str">
        <f t="shared" si="61"/>
        <v xml:space="preserve">,"FirstDayOfIssue":" " </v>
      </c>
      <c r="X169" s="16" t="str">
        <f t="shared" si="54"/>
        <v xml:space="preserve">,"Perforation":"" </v>
      </c>
      <c r="Y169" s="16" t="str">
        <f>",""IsWatermarked"":" &amp; IF(ISNUMBER(FIND("mk",#REF!)) =1,"true","false") &amp; " "</f>
        <v xml:space="preserve">,"IsWatermarked":false </v>
      </c>
      <c r="Z169" s="16" t="str">
        <f t="shared" si="62"/>
        <v xml:space="preserve">,"CatalogImageCode":"" </v>
      </c>
      <c r="AA169" s="16" t="str">
        <f t="shared" si="63"/>
        <v xml:space="preserve">,"Color":"ultra" </v>
      </c>
      <c r="AB169" s="16" t="str">
        <f t="shared" si="64"/>
        <v xml:space="preserve">,"Denomination":"6" </v>
      </c>
      <c r="AD169" s="16" t="str">
        <f t="shared" si="65"/>
        <v/>
      </c>
      <c r="AE169" s="16" t="str">
        <f t="shared" si="66"/>
        <v>{"CollectableType":"HomeCollector.Models.StampBase, HomeCollector, Version=1.0.0.0, Culture=neutral, PublicKeyToken=null"</v>
      </c>
      <c r="AF169" s="16" t="str">
        <f t="shared" si="67"/>
        <v xml:space="preserve">,"ItemDetails":"Navy" </v>
      </c>
      <c r="AG169" s="16" t="str">
        <f t="shared" si="68"/>
        <v xml:space="preserve">,"IsFavorite":false </v>
      </c>
      <c r="AH169" s="16" t="str">
        <f t="shared" si="69"/>
        <v xml:space="preserve">,"EstimatedValue":0 </v>
      </c>
      <c r="AI169" s="16" t="str">
        <f t="shared" si="70"/>
        <v xml:space="preserve">,"IsMintCondition":false </v>
      </c>
      <c r="AJ169" s="16" t="str">
        <f t="shared" si="71"/>
        <v xml:space="preserve">,"Condition":"UNDEFINED" </v>
      </c>
      <c r="AK169" s="16" t="str">
        <f xml:space="preserve"> IF($D169+$E169&gt;0,  CONCATENATE($AD169,$AE169,$AF169,$AG169,$AH169,$AI169,$AJ169) &amp; "} ]}","}")</f>
        <v>}</v>
      </c>
      <c r="AL169" s="16" t="str">
        <f t="shared" si="76"/>
        <v>,{"CollectableType":"HomeCollector.Models.StampBase, HomeCollector, Version=1.0.0.0, Culture=neutral, PublicKeyToken=null","DisplayName":"Lincoln" ,"Description":"Navy" ,"Country":"USA" ,"IsPostageStamp":true ,"ScottNumber":"O 38" ,"AlternateId":"" ,"IssueYearStart":1873,"IssueYearEnd":0,"FirstDayOfIssue":" " ,"Perforation":"" ,"IsWatermarked":false ,"CatalogImageCode":"" ,"Color":"ultra" ,"Denomination":"6" }</v>
      </c>
    </row>
    <row r="170" spans="1:38" x14ac:dyDescent="0.25">
      <c r="A170" s="16" t="s">
        <v>241</v>
      </c>
      <c r="B170" s="16">
        <v>7</v>
      </c>
      <c r="C170" s="16" t="s">
        <v>61</v>
      </c>
      <c r="G170" s="16" t="s">
        <v>463</v>
      </c>
      <c r="H170" s="16" t="s">
        <v>464</v>
      </c>
      <c r="I170" s="16">
        <v>1873</v>
      </c>
      <c r="J170" s="16">
        <v>1873</v>
      </c>
      <c r="K170" s="16" t="s">
        <v>51</v>
      </c>
      <c r="N170" s="16" t="str">
        <f t="shared" si="72"/>
        <v>,{"CollectableType":"HomeCollector.Models.StampBase, HomeCollector, Version=1.0.0.0, Culture=neutral, PublicKeyToken=null"</v>
      </c>
      <c r="O170" s="16" t="str">
        <f t="shared" si="55"/>
        <v xml:space="preserve">,"DisplayName":"Stanton" </v>
      </c>
      <c r="P170" s="16" t="str">
        <f t="shared" si="56"/>
        <v xml:space="preserve">,"Description":"Navy" </v>
      </c>
      <c r="Q170" s="16" t="str">
        <f t="shared" si="57"/>
        <v xml:space="preserve">,"Country":"USA" </v>
      </c>
      <c r="R170" s="16" t="str">
        <f t="shared" si="58"/>
        <v xml:space="preserve">,"IsPostageStamp":true </v>
      </c>
      <c r="S170" s="16" t="str">
        <f t="shared" si="59"/>
        <v xml:space="preserve">,"ScottNumber":"O 39" </v>
      </c>
      <c r="T170" s="16" t="str">
        <f t="shared" si="60"/>
        <v xml:space="preserve">,"AlternateId":"" </v>
      </c>
      <c r="U170" s="16" t="str">
        <f t="shared" si="74"/>
        <v>,"IssueYearStart":1873</v>
      </c>
      <c r="V170" s="16" t="str">
        <f t="shared" si="75"/>
        <v>,"IssueYearEnd":0</v>
      </c>
      <c r="W170" s="16" t="str">
        <f t="shared" si="61"/>
        <v xml:space="preserve">,"FirstDayOfIssue":" " </v>
      </c>
      <c r="X170" s="16" t="str">
        <f t="shared" si="54"/>
        <v xml:space="preserve">,"Perforation":"" </v>
      </c>
      <c r="Y170" s="16" t="str">
        <f>",""IsWatermarked"":" &amp; IF(ISNUMBER(FIND("mk",#REF!)) =1,"true","false") &amp; " "</f>
        <v xml:space="preserve">,"IsWatermarked":false </v>
      </c>
      <c r="Z170" s="16" t="str">
        <f t="shared" si="62"/>
        <v xml:space="preserve">,"CatalogImageCode":"" </v>
      </c>
      <c r="AA170" s="16" t="str">
        <f t="shared" si="63"/>
        <v xml:space="preserve">,"Color":"ultra" </v>
      </c>
      <c r="AB170" s="16" t="str">
        <f t="shared" si="64"/>
        <v xml:space="preserve">,"Denomination":"7" </v>
      </c>
      <c r="AD170" s="16" t="str">
        <f t="shared" si="65"/>
        <v/>
      </c>
      <c r="AE170" s="16" t="str">
        <f t="shared" si="66"/>
        <v>{"CollectableType":"HomeCollector.Models.StampBase, HomeCollector, Version=1.0.0.0, Culture=neutral, PublicKeyToken=null"</v>
      </c>
      <c r="AF170" s="16" t="str">
        <f t="shared" si="67"/>
        <v xml:space="preserve">,"ItemDetails":"Navy" </v>
      </c>
      <c r="AG170" s="16" t="str">
        <f t="shared" si="68"/>
        <v xml:space="preserve">,"IsFavorite":false </v>
      </c>
      <c r="AH170" s="16" t="str">
        <f t="shared" si="69"/>
        <v xml:space="preserve">,"EstimatedValue":0 </v>
      </c>
      <c r="AI170" s="16" t="str">
        <f t="shared" si="70"/>
        <v xml:space="preserve">,"IsMintCondition":false </v>
      </c>
      <c r="AJ170" s="16" t="str">
        <f t="shared" si="71"/>
        <v xml:space="preserve">,"Condition":"UNDEFINED" </v>
      </c>
      <c r="AK170" s="16" t="str">
        <f xml:space="preserve"> IF($D170+$E170&gt;0,  CONCATENATE($AD170,$AE170,$AF170,$AG170,$AH170,$AI170,$AJ170) &amp; "} ]}","}")</f>
        <v>}</v>
      </c>
      <c r="AL170" s="16" t="str">
        <f t="shared" si="76"/>
        <v>,{"CollectableType":"HomeCollector.Models.StampBase, HomeCollector, Version=1.0.0.0, Culture=neutral, PublicKeyToken=null","DisplayName":"Stanton" ,"Description":"Navy" ,"Country":"USA" ,"IsPostageStamp":true ,"ScottNumber":"O 39" ,"AlternateId":"" ,"IssueYearStart":1873,"IssueYearEnd":0,"FirstDayOfIssue":" " ,"Perforation":"" ,"IsWatermarked":false ,"CatalogImageCode":"" ,"Color":"ultra" ,"Denomination":"7" }</v>
      </c>
    </row>
    <row r="171" spans="1:38" x14ac:dyDescent="0.25">
      <c r="A171" s="16" t="s">
        <v>242</v>
      </c>
      <c r="B171" s="16">
        <v>10</v>
      </c>
      <c r="C171" s="16" t="s">
        <v>61</v>
      </c>
      <c r="G171" s="16" t="s">
        <v>463</v>
      </c>
      <c r="H171" s="16" t="s">
        <v>454</v>
      </c>
      <c r="I171" s="16">
        <v>1873</v>
      </c>
      <c r="J171" s="16">
        <v>1873</v>
      </c>
      <c r="K171" s="16" t="s">
        <v>51</v>
      </c>
      <c r="N171" s="16" t="str">
        <f t="shared" si="72"/>
        <v>,{"CollectableType":"HomeCollector.Models.StampBase, HomeCollector, Version=1.0.0.0, Culture=neutral, PublicKeyToken=null"</v>
      </c>
      <c r="O171" s="16" t="str">
        <f t="shared" si="55"/>
        <v xml:space="preserve">,"DisplayName":"Jefferson" </v>
      </c>
      <c r="P171" s="16" t="str">
        <f t="shared" si="56"/>
        <v xml:space="preserve">,"Description":"Navy" </v>
      </c>
      <c r="Q171" s="16" t="str">
        <f t="shared" si="57"/>
        <v xml:space="preserve">,"Country":"USA" </v>
      </c>
      <c r="R171" s="16" t="str">
        <f t="shared" si="58"/>
        <v xml:space="preserve">,"IsPostageStamp":true </v>
      </c>
      <c r="S171" s="16" t="str">
        <f t="shared" si="59"/>
        <v xml:space="preserve">,"ScottNumber":"O 40" </v>
      </c>
      <c r="T171" s="16" t="str">
        <f t="shared" si="60"/>
        <v xml:space="preserve">,"AlternateId":"" </v>
      </c>
      <c r="U171" s="16" t="str">
        <f t="shared" si="74"/>
        <v>,"IssueYearStart":1873</v>
      </c>
      <c r="V171" s="16" t="str">
        <f t="shared" si="75"/>
        <v>,"IssueYearEnd":0</v>
      </c>
      <c r="W171" s="16" t="str">
        <f t="shared" si="61"/>
        <v xml:space="preserve">,"FirstDayOfIssue":" " </v>
      </c>
      <c r="X171" s="16" t="str">
        <f t="shared" si="54"/>
        <v xml:space="preserve">,"Perforation":"" </v>
      </c>
      <c r="Y171" s="16" t="str">
        <f>",""IsWatermarked"":" &amp; IF(ISNUMBER(FIND("mk",#REF!)) =1,"true","false") &amp; " "</f>
        <v xml:space="preserve">,"IsWatermarked":false </v>
      </c>
      <c r="Z171" s="16" t="str">
        <f t="shared" si="62"/>
        <v xml:space="preserve">,"CatalogImageCode":"" </v>
      </c>
      <c r="AA171" s="16" t="str">
        <f t="shared" si="63"/>
        <v xml:space="preserve">,"Color":"ultra" </v>
      </c>
      <c r="AB171" s="16" t="str">
        <f t="shared" si="64"/>
        <v xml:space="preserve">,"Denomination":"10" </v>
      </c>
      <c r="AD171" s="16" t="str">
        <f t="shared" si="65"/>
        <v/>
      </c>
      <c r="AE171" s="16" t="str">
        <f t="shared" si="66"/>
        <v>{"CollectableType":"HomeCollector.Models.StampBase, HomeCollector, Version=1.0.0.0, Culture=neutral, PublicKeyToken=null"</v>
      </c>
      <c r="AF171" s="16" t="str">
        <f t="shared" si="67"/>
        <v xml:space="preserve">,"ItemDetails":"Navy" </v>
      </c>
      <c r="AG171" s="16" t="str">
        <f t="shared" si="68"/>
        <v xml:space="preserve">,"IsFavorite":false </v>
      </c>
      <c r="AH171" s="16" t="str">
        <f t="shared" si="69"/>
        <v xml:space="preserve">,"EstimatedValue":0 </v>
      </c>
      <c r="AI171" s="16" t="str">
        <f t="shared" si="70"/>
        <v xml:space="preserve">,"IsMintCondition":false </v>
      </c>
      <c r="AJ171" s="16" t="str">
        <f t="shared" si="71"/>
        <v xml:space="preserve">,"Condition":"UNDEFINED" </v>
      </c>
      <c r="AK171" s="16" t="str">
        <f xml:space="preserve"> IF($D171+$E171&gt;0,  CONCATENATE($AD171,$AE171,$AF171,$AG171,$AH171,$AI171,$AJ171) &amp; "} ]}","}")</f>
        <v>}</v>
      </c>
      <c r="AL171" s="16" t="str">
        <f t="shared" si="76"/>
        <v>,{"CollectableType":"HomeCollector.Models.StampBase, HomeCollector, Version=1.0.0.0, Culture=neutral, PublicKeyToken=null","DisplayName":"Jefferson" ,"Description":"Navy" ,"Country":"USA" ,"IsPostageStamp":true ,"ScottNumber":"O 40" ,"AlternateId":"" ,"IssueYearStart":1873,"IssueYearEnd":0,"FirstDayOfIssue":" " ,"Perforation":"" ,"IsWatermarked":false ,"CatalogImageCode":"" ,"Color":"ultra" ,"Denomination":"10" }</v>
      </c>
    </row>
    <row r="172" spans="1:38" x14ac:dyDescent="0.25">
      <c r="A172" s="16" t="s">
        <v>243</v>
      </c>
      <c r="B172" s="16">
        <v>12</v>
      </c>
      <c r="C172" s="16" t="s">
        <v>61</v>
      </c>
      <c r="G172" s="16" t="s">
        <v>463</v>
      </c>
      <c r="H172" s="16" t="s">
        <v>455</v>
      </c>
      <c r="I172" s="16">
        <v>1873</v>
      </c>
      <c r="J172" s="16">
        <v>1873</v>
      </c>
      <c r="K172" s="16" t="s">
        <v>51</v>
      </c>
      <c r="N172" s="16" t="str">
        <f t="shared" si="72"/>
        <v>,{"CollectableType":"HomeCollector.Models.StampBase, HomeCollector, Version=1.0.0.0, Culture=neutral, PublicKeyToken=null"</v>
      </c>
      <c r="O172" s="16" t="str">
        <f t="shared" si="55"/>
        <v xml:space="preserve">,"DisplayName":"Clay" </v>
      </c>
      <c r="P172" s="16" t="str">
        <f t="shared" si="56"/>
        <v xml:space="preserve">,"Description":"Navy" </v>
      </c>
      <c r="Q172" s="16" t="str">
        <f t="shared" si="57"/>
        <v xml:space="preserve">,"Country":"USA" </v>
      </c>
      <c r="R172" s="16" t="str">
        <f t="shared" si="58"/>
        <v xml:space="preserve">,"IsPostageStamp":true </v>
      </c>
      <c r="S172" s="16" t="str">
        <f t="shared" si="59"/>
        <v xml:space="preserve">,"ScottNumber":"O 41" </v>
      </c>
      <c r="T172" s="16" t="str">
        <f t="shared" si="60"/>
        <v xml:space="preserve">,"AlternateId":"" </v>
      </c>
      <c r="U172" s="16" t="str">
        <f t="shared" si="74"/>
        <v>,"IssueYearStart":1873</v>
      </c>
      <c r="V172" s="16" t="str">
        <f t="shared" si="75"/>
        <v>,"IssueYearEnd":0</v>
      </c>
      <c r="W172" s="16" t="str">
        <f t="shared" si="61"/>
        <v xml:space="preserve">,"FirstDayOfIssue":" " </v>
      </c>
      <c r="X172" s="16" t="str">
        <f t="shared" si="54"/>
        <v xml:space="preserve">,"Perforation":"" </v>
      </c>
      <c r="Y172" s="16" t="str">
        <f>",""IsWatermarked"":" &amp; IF(ISNUMBER(FIND("mk",#REF!)) =1,"true","false") &amp; " "</f>
        <v xml:space="preserve">,"IsWatermarked":false </v>
      </c>
      <c r="Z172" s="16" t="str">
        <f t="shared" si="62"/>
        <v xml:space="preserve">,"CatalogImageCode":"" </v>
      </c>
      <c r="AA172" s="16" t="str">
        <f t="shared" si="63"/>
        <v xml:space="preserve">,"Color":"ultra" </v>
      </c>
      <c r="AB172" s="16" t="str">
        <f t="shared" si="64"/>
        <v xml:space="preserve">,"Denomination":"12" </v>
      </c>
      <c r="AD172" s="16" t="str">
        <f t="shared" si="65"/>
        <v/>
      </c>
      <c r="AE172" s="16" t="str">
        <f t="shared" si="66"/>
        <v>{"CollectableType":"HomeCollector.Models.StampBase, HomeCollector, Version=1.0.0.0, Culture=neutral, PublicKeyToken=null"</v>
      </c>
      <c r="AF172" s="16" t="str">
        <f t="shared" si="67"/>
        <v xml:space="preserve">,"ItemDetails":"Navy" </v>
      </c>
      <c r="AG172" s="16" t="str">
        <f t="shared" si="68"/>
        <v xml:space="preserve">,"IsFavorite":false </v>
      </c>
      <c r="AH172" s="16" t="str">
        <f t="shared" si="69"/>
        <v xml:space="preserve">,"EstimatedValue":0 </v>
      </c>
      <c r="AI172" s="16" t="str">
        <f t="shared" si="70"/>
        <v xml:space="preserve">,"IsMintCondition":false </v>
      </c>
      <c r="AJ172" s="16" t="str">
        <f t="shared" si="71"/>
        <v xml:space="preserve">,"Condition":"UNDEFINED" </v>
      </c>
      <c r="AK172" s="16" t="str">
        <f xml:space="preserve"> IF($D172+$E172&gt;0,  CONCATENATE($AD172,$AE172,$AF172,$AG172,$AH172,$AI172,$AJ172) &amp; "} ]}","}")</f>
        <v>}</v>
      </c>
      <c r="AL172" s="16" t="str">
        <f t="shared" si="76"/>
        <v>,{"CollectableType":"HomeCollector.Models.StampBase, HomeCollector, Version=1.0.0.0, Culture=neutral, PublicKeyToken=null","DisplayName":"Clay" ,"Description":"Navy" ,"Country":"USA" ,"IsPostageStamp":true ,"ScottNumber":"O 41" ,"AlternateId":"" ,"IssueYearStart":1873,"IssueYearEnd":0,"FirstDayOfIssue":" " ,"Perforation":"" ,"IsWatermarked":false ,"CatalogImageCode":"" ,"Color":"ultra" ,"Denomination":"12" }</v>
      </c>
    </row>
    <row r="173" spans="1:38" x14ac:dyDescent="0.25">
      <c r="A173" s="16" t="s">
        <v>244</v>
      </c>
      <c r="B173" s="16">
        <v>15</v>
      </c>
      <c r="C173" s="16" t="s">
        <v>61</v>
      </c>
      <c r="G173" s="16" t="s">
        <v>463</v>
      </c>
      <c r="H173" s="16" t="s">
        <v>456</v>
      </c>
      <c r="I173" s="16">
        <v>1873</v>
      </c>
      <c r="J173" s="16">
        <v>1873</v>
      </c>
      <c r="K173" s="16" t="s">
        <v>51</v>
      </c>
      <c r="N173" s="16" t="str">
        <f t="shared" si="72"/>
        <v>,{"CollectableType":"HomeCollector.Models.StampBase, HomeCollector, Version=1.0.0.0, Culture=neutral, PublicKeyToken=null"</v>
      </c>
      <c r="O173" s="16" t="str">
        <f t="shared" si="55"/>
        <v xml:space="preserve">,"DisplayName":"Webster" </v>
      </c>
      <c r="P173" s="16" t="str">
        <f t="shared" si="56"/>
        <v xml:space="preserve">,"Description":"Navy" </v>
      </c>
      <c r="Q173" s="16" t="str">
        <f t="shared" si="57"/>
        <v xml:space="preserve">,"Country":"USA" </v>
      </c>
      <c r="R173" s="16" t="str">
        <f t="shared" si="58"/>
        <v xml:space="preserve">,"IsPostageStamp":true </v>
      </c>
      <c r="S173" s="16" t="str">
        <f t="shared" si="59"/>
        <v xml:space="preserve">,"ScottNumber":"O 42" </v>
      </c>
      <c r="T173" s="16" t="str">
        <f t="shared" si="60"/>
        <v xml:space="preserve">,"AlternateId":"" </v>
      </c>
      <c r="U173" s="16" t="str">
        <f t="shared" si="74"/>
        <v>,"IssueYearStart":1873</v>
      </c>
      <c r="V173" s="16" t="str">
        <f t="shared" si="75"/>
        <v>,"IssueYearEnd":0</v>
      </c>
      <c r="W173" s="16" t="str">
        <f t="shared" si="61"/>
        <v xml:space="preserve">,"FirstDayOfIssue":" " </v>
      </c>
      <c r="X173" s="16" t="str">
        <f t="shared" si="54"/>
        <v xml:space="preserve">,"Perforation":"" </v>
      </c>
      <c r="Y173" s="16" t="str">
        <f>",""IsWatermarked"":" &amp; IF(ISNUMBER(FIND("mk",#REF!)) =1,"true","false") &amp; " "</f>
        <v xml:space="preserve">,"IsWatermarked":false </v>
      </c>
      <c r="Z173" s="16" t="str">
        <f t="shared" si="62"/>
        <v xml:space="preserve">,"CatalogImageCode":"" </v>
      </c>
      <c r="AA173" s="16" t="str">
        <f t="shared" si="63"/>
        <v xml:space="preserve">,"Color":"ultra" </v>
      </c>
      <c r="AB173" s="16" t="str">
        <f t="shared" si="64"/>
        <v xml:space="preserve">,"Denomination":"15" </v>
      </c>
      <c r="AD173" s="16" t="str">
        <f t="shared" si="65"/>
        <v/>
      </c>
      <c r="AE173" s="16" t="str">
        <f t="shared" si="66"/>
        <v>{"CollectableType":"HomeCollector.Models.StampBase, HomeCollector, Version=1.0.0.0, Culture=neutral, PublicKeyToken=null"</v>
      </c>
      <c r="AF173" s="16" t="str">
        <f t="shared" si="67"/>
        <v xml:space="preserve">,"ItemDetails":"Navy" </v>
      </c>
      <c r="AG173" s="16" t="str">
        <f t="shared" si="68"/>
        <v xml:space="preserve">,"IsFavorite":false </v>
      </c>
      <c r="AH173" s="16" t="str">
        <f t="shared" si="69"/>
        <v xml:space="preserve">,"EstimatedValue":0 </v>
      </c>
      <c r="AI173" s="16" t="str">
        <f t="shared" si="70"/>
        <v xml:space="preserve">,"IsMintCondition":false </v>
      </c>
      <c r="AJ173" s="16" t="str">
        <f t="shared" si="71"/>
        <v xml:space="preserve">,"Condition":"UNDEFINED" </v>
      </c>
      <c r="AK173" s="16" t="str">
        <f xml:space="preserve"> IF($D173+$E173&gt;0,  CONCATENATE($AD173,$AE173,$AF173,$AG173,$AH173,$AI173,$AJ173) &amp; "} ]}","}")</f>
        <v>}</v>
      </c>
      <c r="AL173" s="16" t="str">
        <f t="shared" si="76"/>
        <v>,{"CollectableType":"HomeCollector.Models.StampBase, HomeCollector, Version=1.0.0.0, Culture=neutral, PublicKeyToken=null","DisplayName":"Webster" ,"Description":"Navy" ,"Country":"USA" ,"IsPostageStamp":true ,"ScottNumber":"O 42" ,"AlternateId":"" ,"IssueYearStart":1873,"IssueYearEnd":0,"FirstDayOfIssue":" " ,"Perforation":"" ,"IsWatermarked":false ,"CatalogImageCode":"" ,"Color":"ultra" ,"Denomination":"15" }</v>
      </c>
    </row>
    <row r="174" spans="1:38" x14ac:dyDescent="0.25">
      <c r="A174" s="16" t="s">
        <v>245</v>
      </c>
      <c r="B174" s="16">
        <v>24</v>
      </c>
      <c r="C174" s="16" t="s">
        <v>61</v>
      </c>
      <c r="G174" s="16" t="s">
        <v>463</v>
      </c>
      <c r="H174" s="16" t="s">
        <v>50</v>
      </c>
      <c r="I174" s="16">
        <v>1873</v>
      </c>
      <c r="J174" s="16">
        <v>1873</v>
      </c>
      <c r="K174" s="16" t="s">
        <v>51</v>
      </c>
      <c r="N174" s="16" t="str">
        <f t="shared" si="72"/>
        <v>,{"CollectableType":"HomeCollector.Models.StampBase, HomeCollector, Version=1.0.0.0, Culture=neutral, PublicKeyToken=null"</v>
      </c>
      <c r="O174" s="16" t="str">
        <f t="shared" si="55"/>
        <v xml:space="preserve">,"DisplayName":"Scott" </v>
      </c>
      <c r="P174" s="16" t="str">
        <f t="shared" si="56"/>
        <v xml:space="preserve">,"Description":"Navy" </v>
      </c>
      <c r="Q174" s="16" t="str">
        <f t="shared" si="57"/>
        <v xml:space="preserve">,"Country":"USA" </v>
      </c>
      <c r="R174" s="16" t="str">
        <f t="shared" si="58"/>
        <v xml:space="preserve">,"IsPostageStamp":true </v>
      </c>
      <c r="S174" s="16" t="str">
        <f t="shared" si="59"/>
        <v xml:space="preserve">,"ScottNumber":"O 43" </v>
      </c>
      <c r="T174" s="16" t="str">
        <f t="shared" si="60"/>
        <v xml:space="preserve">,"AlternateId":"" </v>
      </c>
      <c r="U174" s="16" t="str">
        <f t="shared" si="74"/>
        <v>,"IssueYearStart":1873</v>
      </c>
      <c r="V174" s="16" t="str">
        <f t="shared" si="75"/>
        <v>,"IssueYearEnd":0</v>
      </c>
      <c r="W174" s="16" t="str">
        <f t="shared" si="61"/>
        <v xml:space="preserve">,"FirstDayOfIssue":" " </v>
      </c>
      <c r="X174" s="16" t="str">
        <f t="shared" si="54"/>
        <v xml:space="preserve">,"Perforation":"" </v>
      </c>
      <c r="Y174" s="16" t="str">
        <f>",""IsWatermarked"":" &amp; IF(ISNUMBER(FIND("mk",#REF!)) =1,"true","false") &amp; " "</f>
        <v xml:space="preserve">,"IsWatermarked":false </v>
      </c>
      <c r="Z174" s="16" t="str">
        <f t="shared" si="62"/>
        <v xml:space="preserve">,"CatalogImageCode":"" </v>
      </c>
      <c r="AA174" s="16" t="str">
        <f t="shared" si="63"/>
        <v xml:space="preserve">,"Color":"ultra" </v>
      </c>
      <c r="AB174" s="16" t="str">
        <f t="shared" si="64"/>
        <v xml:space="preserve">,"Denomination":"24" </v>
      </c>
      <c r="AD174" s="16" t="str">
        <f t="shared" si="65"/>
        <v/>
      </c>
      <c r="AE174" s="16" t="str">
        <f t="shared" si="66"/>
        <v>{"CollectableType":"HomeCollector.Models.StampBase, HomeCollector, Version=1.0.0.0, Culture=neutral, PublicKeyToken=null"</v>
      </c>
      <c r="AF174" s="16" t="str">
        <f t="shared" si="67"/>
        <v xml:space="preserve">,"ItemDetails":"Navy" </v>
      </c>
      <c r="AG174" s="16" t="str">
        <f t="shared" si="68"/>
        <v xml:space="preserve">,"IsFavorite":false </v>
      </c>
      <c r="AH174" s="16" t="str">
        <f t="shared" si="69"/>
        <v xml:space="preserve">,"EstimatedValue":0 </v>
      </c>
      <c r="AI174" s="16" t="str">
        <f t="shared" si="70"/>
        <v xml:space="preserve">,"IsMintCondition":false </v>
      </c>
      <c r="AJ174" s="16" t="str">
        <f t="shared" si="71"/>
        <v xml:space="preserve">,"Condition":"UNDEFINED" </v>
      </c>
      <c r="AK174" s="16" t="str">
        <f xml:space="preserve"> IF($D174+$E174&gt;0,  CONCATENATE($AD174,$AE174,$AF174,$AG174,$AH174,$AI174,$AJ174) &amp; "} ]}","}")</f>
        <v>}</v>
      </c>
      <c r="AL174" s="16" t="str">
        <f t="shared" si="76"/>
        <v>,{"CollectableType":"HomeCollector.Models.StampBase, HomeCollector, Version=1.0.0.0, Culture=neutral, PublicKeyToken=null","DisplayName":"Scott" ,"Description":"Navy" ,"Country":"USA" ,"IsPostageStamp":true ,"ScottNumber":"O 43" ,"AlternateId":"" ,"IssueYearStart":1873,"IssueYearEnd":0,"FirstDayOfIssue":" " ,"Perforation":"" ,"IsWatermarked":false ,"CatalogImageCode":"" ,"Color":"ultra" ,"Denomination":"24" }</v>
      </c>
    </row>
    <row r="175" spans="1:38" x14ac:dyDescent="0.25">
      <c r="A175" s="16" t="s">
        <v>246</v>
      </c>
      <c r="B175" s="16">
        <v>30</v>
      </c>
      <c r="C175" s="16" t="s">
        <v>61</v>
      </c>
      <c r="G175" s="16" t="s">
        <v>463</v>
      </c>
      <c r="H175" s="16" t="s">
        <v>457</v>
      </c>
      <c r="I175" s="16">
        <v>1873</v>
      </c>
      <c r="J175" s="16">
        <v>1873</v>
      </c>
      <c r="K175" s="16" t="s">
        <v>51</v>
      </c>
      <c r="N175" s="16" t="str">
        <f t="shared" si="72"/>
        <v>,{"CollectableType":"HomeCollector.Models.StampBase, HomeCollector, Version=1.0.0.0, Culture=neutral, PublicKeyToken=null"</v>
      </c>
      <c r="O175" s="16" t="str">
        <f t="shared" si="55"/>
        <v xml:space="preserve">,"DisplayName":"Hamilton" </v>
      </c>
      <c r="P175" s="16" t="str">
        <f t="shared" si="56"/>
        <v xml:space="preserve">,"Description":"Navy" </v>
      </c>
      <c r="Q175" s="16" t="str">
        <f t="shared" si="57"/>
        <v xml:space="preserve">,"Country":"USA" </v>
      </c>
      <c r="R175" s="16" t="str">
        <f t="shared" si="58"/>
        <v xml:space="preserve">,"IsPostageStamp":true </v>
      </c>
      <c r="S175" s="16" t="str">
        <f t="shared" si="59"/>
        <v xml:space="preserve">,"ScottNumber":"O 44" </v>
      </c>
      <c r="T175" s="16" t="str">
        <f t="shared" si="60"/>
        <v xml:space="preserve">,"AlternateId":"" </v>
      </c>
      <c r="U175" s="16" t="str">
        <f t="shared" si="74"/>
        <v>,"IssueYearStart":1873</v>
      </c>
      <c r="V175" s="16" t="str">
        <f t="shared" si="75"/>
        <v>,"IssueYearEnd":0</v>
      </c>
      <c r="W175" s="16" t="str">
        <f t="shared" si="61"/>
        <v xml:space="preserve">,"FirstDayOfIssue":" " </v>
      </c>
      <c r="X175" s="16" t="str">
        <f t="shared" si="54"/>
        <v xml:space="preserve">,"Perforation":"" </v>
      </c>
      <c r="Y175" s="16" t="str">
        <f>",""IsWatermarked"":" &amp; IF(ISNUMBER(FIND("mk",#REF!)) =1,"true","false") &amp; " "</f>
        <v xml:space="preserve">,"IsWatermarked":false </v>
      </c>
      <c r="Z175" s="16" t="str">
        <f t="shared" si="62"/>
        <v xml:space="preserve">,"CatalogImageCode":"" </v>
      </c>
      <c r="AA175" s="16" t="str">
        <f t="shared" si="63"/>
        <v xml:space="preserve">,"Color":"ultra" </v>
      </c>
      <c r="AB175" s="16" t="str">
        <f t="shared" si="64"/>
        <v xml:space="preserve">,"Denomination":"30" </v>
      </c>
      <c r="AD175" s="16" t="str">
        <f t="shared" si="65"/>
        <v/>
      </c>
      <c r="AE175" s="16" t="str">
        <f t="shared" si="66"/>
        <v>{"CollectableType":"HomeCollector.Models.StampBase, HomeCollector, Version=1.0.0.0, Culture=neutral, PublicKeyToken=null"</v>
      </c>
      <c r="AF175" s="16" t="str">
        <f t="shared" si="67"/>
        <v xml:space="preserve">,"ItemDetails":"Navy" </v>
      </c>
      <c r="AG175" s="16" t="str">
        <f t="shared" si="68"/>
        <v xml:space="preserve">,"IsFavorite":false </v>
      </c>
      <c r="AH175" s="16" t="str">
        <f t="shared" si="69"/>
        <v xml:space="preserve">,"EstimatedValue":0 </v>
      </c>
      <c r="AI175" s="16" t="str">
        <f t="shared" si="70"/>
        <v xml:space="preserve">,"IsMintCondition":false </v>
      </c>
      <c r="AJ175" s="16" t="str">
        <f t="shared" si="71"/>
        <v xml:space="preserve">,"Condition":"UNDEFINED" </v>
      </c>
      <c r="AK175" s="16" t="str">
        <f xml:space="preserve"> IF($D175+$E175&gt;0,  CONCATENATE($AD175,$AE175,$AF175,$AG175,$AH175,$AI175,$AJ175) &amp; "} ]}","}")</f>
        <v>}</v>
      </c>
      <c r="AL175" s="16" t="str">
        <f t="shared" si="76"/>
        <v>,{"CollectableType":"HomeCollector.Models.StampBase, HomeCollector, Version=1.0.0.0, Culture=neutral, PublicKeyToken=null","DisplayName":"Hamilton" ,"Description":"Navy" ,"Country":"USA" ,"IsPostageStamp":true ,"ScottNumber":"O 44" ,"AlternateId":"" ,"IssueYearStart":1873,"IssueYearEnd":0,"FirstDayOfIssue":" " ,"Perforation":"" ,"IsWatermarked":false ,"CatalogImageCode":"" ,"Color":"ultra" ,"Denomination":"30" }</v>
      </c>
    </row>
    <row r="176" spans="1:38" x14ac:dyDescent="0.25">
      <c r="A176" s="16" t="s">
        <v>247</v>
      </c>
      <c r="B176" s="16">
        <v>90</v>
      </c>
      <c r="C176" s="16" t="s">
        <v>61</v>
      </c>
      <c r="G176" s="16" t="s">
        <v>463</v>
      </c>
      <c r="H176" s="16" t="s">
        <v>461</v>
      </c>
      <c r="I176" s="16">
        <v>1873</v>
      </c>
      <c r="J176" s="16">
        <v>1873</v>
      </c>
      <c r="K176" s="16" t="s">
        <v>51</v>
      </c>
      <c r="N176" s="16" t="str">
        <f t="shared" si="72"/>
        <v>,{"CollectableType":"HomeCollector.Models.StampBase, HomeCollector, Version=1.0.0.0, Culture=neutral, PublicKeyToken=null"</v>
      </c>
      <c r="O176" s="16" t="str">
        <f t="shared" si="55"/>
        <v xml:space="preserve">,"DisplayName":"Perry" </v>
      </c>
      <c r="P176" s="16" t="str">
        <f t="shared" si="56"/>
        <v xml:space="preserve">,"Description":"Navy" </v>
      </c>
      <c r="Q176" s="16" t="str">
        <f t="shared" si="57"/>
        <v xml:space="preserve">,"Country":"USA" </v>
      </c>
      <c r="R176" s="16" t="str">
        <f t="shared" si="58"/>
        <v xml:space="preserve">,"IsPostageStamp":true </v>
      </c>
      <c r="S176" s="16" t="str">
        <f t="shared" si="59"/>
        <v xml:space="preserve">,"ScottNumber":"O 45" </v>
      </c>
      <c r="T176" s="16" t="str">
        <f t="shared" si="60"/>
        <v xml:space="preserve">,"AlternateId":"" </v>
      </c>
      <c r="U176" s="16" t="str">
        <f t="shared" si="74"/>
        <v>,"IssueYearStart":1873</v>
      </c>
      <c r="V176" s="16" t="str">
        <f t="shared" si="75"/>
        <v>,"IssueYearEnd":0</v>
      </c>
      <c r="W176" s="16" t="str">
        <f t="shared" si="61"/>
        <v xml:space="preserve">,"FirstDayOfIssue":" " </v>
      </c>
      <c r="X176" s="16" t="str">
        <f t="shared" si="54"/>
        <v xml:space="preserve">,"Perforation":"" </v>
      </c>
      <c r="Y176" s="16" t="str">
        <f>",""IsWatermarked"":" &amp; IF(ISNUMBER(FIND("mk",#REF!)) =1,"true","false") &amp; " "</f>
        <v xml:space="preserve">,"IsWatermarked":false </v>
      </c>
      <c r="Z176" s="16" t="str">
        <f t="shared" si="62"/>
        <v xml:space="preserve">,"CatalogImageCode":"" </v>
      </c>
      <c r="AA176" s="16" t="str">
        <f t="shared" si="63"/>
        <v xml:space="preserve">,"Color":"ultra" </v>
      </c>
      <c r="AB176" s="16" t="str">
        <f t="shared" si="64"/>
        <v xml:space="preserve">,"Denomination":"90" </v>
      </c>
      <c r="AD176" s="16" t="str">
        <f t="shared" si="65"/>
        <v/>
      </c>
      <c r="AE176" s="16" t="str">
        <f t="shared" si="66"/>
        <v>{"CollectableType":"HomeCollector.Models.StampBase, HomeCollector, Version=1.0.0.0, Culture=neutral, PublicKeyToken=null"</v>
      </c>
      <c r="AF176" s="16" t="str">
        <f t="shared" si="67"/>
        <v xml:space="preserve">,"ItemDetails":"Navy" </v>
      </c>
      <c r="AG176" s="16" t="str">
        <f t="shared" si="68"/>
        <v xml:space="preserve">,"IsFavorite":false </v>
      </c>
      <c r="AH176" s="16" t="str">
        <f t="shared" si="69"/>
        <v xml:space="preserve">,"EstimatedValue":0 </v>
      </c>
      <c r="AI176" s="16" t="str">
        <f t="shared" si="70"/>
        <v xml:space="preserve">,"IsMintCondition":false </v>
      </c>
      <c r="AJ176" s="16" t="str">
        <f t="shared" si="71"/>
        <v xml:space="preserve">,"Condition":"UNDEFINED" </v>
      </c>
      <c r="AK176" s="16" t="str">
        <f xml:space="preserve"> IF($D176+$E176&gt;0,  CONCATENATE($AD176,$AE176,$AF176,$AG176,$AH176,$AI176,$AJ176) &amp; "} ]}","}")</f>
        <v>}</v>
      </c>
      <c r="AL176" s="16" t="str">
        <f t="shared" si="76"/>
        <v>,{"CollectableType":"HomeCollector.Models.StampBase, HomeCollector, Version=1.0.0.0, Culture=neutral, PublicKeyToken=null","DisplayName":"Perry" ,"Description":"Navy" ,"Country":"USA" ,"IsPostageStamp":true ,"ScottNumber":"O 45" ,"AlternateId":"" ,"IssueYearStart":1873,"IssueYearEnd":0,"FirstDayOfIssue":" " ,"Perforation":"" ,"IsWatermarked":false ,"CatalogImageCode":"" ,"Color":"ultra" ,"Denomination":"90" }</v>
      </c>
    </row>
    <row r="177" spans="1:38" x14ac:dyDescent="0.25">
      <c r="A177" s="16" t="s">
        <v>248</v>
      </c>
      <c r="B177" s="16">
        <v>1</v>
      </c>
      <c r="C177" s="16" t="s">
        <v>13</v>
      </c>
      <c r="G177" s="16" t="s">
        <v>465</v>
      </c>
      <c r="H177" s="16" t="s">
        <v>441</v>
      </c>
      <c r="I177" s="16">
        <v>1873</v>
      </c>
      <c r="J177" s="16">
        <v>1873</v>
      </c>
      <c r="K177" s="16" t="s">
        <v>51</v>
      </c>
      <c r="N177" s="16" t="str">
        <f t="shared" si="72"/>
        <v>,{"CollectableType":"HomeCollector.Models.StampBase, HomeCollector, Version=1.0.0.0, Culture=neutral, PublicKeyToken=null"</v>
      </c>
      <c r="O177" s="16" t="str">
        <f t="shared" si="55"/>
        <v xml:space="preserve">,"DisplayName":"Figure of Value" </v>
      </c>
      <c r="P177" s="16" t="str">
        <f t="shared" si="56"/>
        <v xml:space="preserve">,"Description":"Post Office" </v>
      </c>
      <c r="Q177" s="16" t="str">
        <f t="shared" si="57"/>
        <v xml:space="preserve">,"Country":"USA" </v>
      </c>
      <c r="R177" s="16" t="str">
        <f t="shared" si="58"/>
        <v xml:space="preserve">,"IsPostageStamp":true </v>
      </c>
      <c r="S177" s="16" t="str">
        <f t="shared" si="59"/>
        <v xml:space="preserve">,"ScottNumber":"O 47" </v>
      </c>
      <c r="T177" s="16" t="str">
        <f t="shared" si="60"/>
        <v xml:space="preserve">,"AlternateId":"" </v>
      </c>
      <c r="U177" s="16" t="str">
        <f t="shared" si="74"/>
        <v>,"IssueYearStart":1873</v>
      </c>
      <c r="V177" s="16" t="str">
        <f t="shared" si="75"/>
        <v>,"IssueYearEnd":0</v>
      </c>
      <c r="W177" s="16" t="str">
        <f t="shared" si="61"/>
        <v xml:space="preserve">,"FirstDayOfIssue":" " </v>
      </c>
      <c r="X177" s="16" t="str">
        <f t="shared" si="54"/>
        <v xml:space="preserve">,"Perforation":"" </v>
      </c>
      <c r="Y177" s="16" t="str">
        <f>",""IsWatermarked"":" &amp; IF(ISNUMBER(FIND("mk",#REF!)) =1,"true","false") &amp; " "</f>
        <v xml:space="preserve">,"IsWatermarked":false </v>
      </c>
      <c r="Z177" s="16" t="str">
        <f t="shared" si="62"/>
        <v xml:space="preserve">,"CatalogImageCode":"" </v>
      </c>
      <c r="AA177" s="16" t="str">
        <f t="shared" si="63"/>
        <v xml:space="preserve">,"Color":"black" </v>
      </c>
      <c r="AB177" s="16" t="str">
        <f t="shared" si="64"/>
        <v xml:space="preserve">,"Denomination":"1" </v>
      </c>
      <c r="AD177" s="16" t="str">
        <f t="shared" si="65"/>
        <v/>
      </c>
      <c r="AE177" s="16" t="str">
        <f t="shared" si="66"/>
        <v>{"CollectableType":"HomeCollector.Models.StampBase, HomeCollector, Version=1.0.0.0, Culture=neutral, PublicKeyToken=null"</v>
      </c>
      <c r="AF177" s="16" t="str">
        <f t="shared" si="67"/>
        <v xml:space="preserve">,"ItemDetails":"Post Office" </v>
      </c>
      <c r="AG177" s="16" t="str">
        <f t="shared" si="68"/>
        <v xml:space="preserve">,"IsFavorite":false </v>
      </c>
      <c r="AH177" s="16" t="str">
        <f t="shared" si="69"/>
        <v xml:space="preserve">,"EstimatedValue":0 </v>
      </c>
      <c r="AI177" s="16" t="str">
        <f t="shared" si="70"/>
        <v xml:space="preserve">,"IsMintCondition":false </v>
      </c>
      <c r="AJ177" s="16" t="str">
        <f t="shared" si="71"/>
        <v xml:space="preserve">,"Condition":"UNDEFINED" </v>
      </c>
      <c r="AK177" s="16" t="str">
        <f xml:space="preserve"> IF($D177+$E177&gt;0,  CONCATENATE($AD177,$AE177,$AF177,$AG177,$AH177,$AI177,$AJ177) &amp; "} ]}","}")</f>
        <v>}</v>
      </c>
      <c r="AL177" s="16" t="str">
        <f t="shared" si="76"/>
        <v>,{"CollectableType":"HomeCollector.Models.StampBase, HomeCollector, Version=1.0.0.0, Culture=neutral, PublicKeyToken=null","DisplayName":"Figure of Value" ,"Description":"Post Office" ,"Country":"USA" ,"IsPostageStamp":true ,"ScottNumber":"O 47" ,"AlternateId":"" ,"IssueYearStart":1873,"IssueYearEnd":0,"FirstDayOfIssue":" " ,"Perforation":"" ,"IsWatermarked":false ,"CatalogImageCode":"" ,"Color":"black" ,"Denomination":"1" }</v>
      </c>
    </row>
    <row r="178" spans="1:38" x14ac:dyDescent="0.25">
      <c r="A178" s="16" t="s">
        <v>249</v>
      </c>
      <c r="B178" s="16">
        <v>2</v>
      </c>
      <c r="C178" s="16" t="s">
        <v>13</v>
      </c>
      <c r="G178" s="16" t="s">
        <v>465</v>
      </c>
      <c r="H178" s="16" t="s">
        <v>441</v>
      </c>
      <c r="I178" s="16">
        <v>1873</v>
      </c>
      <c r="J178" s="16">
        <v>1873</v>
      </c>
      <c r="K178" s="16" t="s">
        <v>51</v>
      </c>
      <c r="N178" s="16" t="str">
        <f t="shared" si="72"/>
        <v>,{"CollectableType":"HomeCollector.Models.StampBase, HomeCollector, Version=1.0.0.0, Culture=neutral, PublicKeyToken=null"</v>
      </c>
      <c r="O178" s="16" t="str">
        <f t="shared" si="55"/>
        <v xml:space="preserve">,"DisplayName":"Figure of Value" </v>
      </c>
      <c r="P178" s="16" t="str">
        <f t="shared" si="56"/>
        <v xml:space="preserve">,"Description":"Post Office" </v>
      </c>
      <c r="Q178" s="16" t="str">
        <f t="shared" si="57"/>
        <v xml:space="preserve">,"Country":"USA" </v>
      </c>
      <c r="R178" s="16" t="str">
        <f t="shared" si="58"/>
        <v xml:space="preserve">,"IsPostageStamp":true </v>
      </c>
      <c r="S178" s="16" t="str">
        <f t="shared" si="59"/>
        <v xml:space="preserve">,"ScottNumber":"O 48" </v>
      </c>
      <c r="T178" s="16" t="str">
        <f t="shared" si="60"/>
        <v xml:space="preserve">,"AlternateId":"" </v>
      </c>
      <c r="U178" s="16" t="str">
        <f t="shared" si="74"/>
        <v>,"IssueYearStart":1873</v>
      </c>
      <c r="V178" s="16" t="str">
        <f t="shared" si="75"/>
        <v>,"IssueYearEnd":0</v>
      </c>
      <c r="W178" s="16" t="str">
        <f t="shared" si="61"/>
        <v xml:space="preserve">,"FirstDayOfIssue":" " </v>
      </c>
      <c r="X178" s="16" t="str">
        <f t="shared" si="54"/>
        <v xml:space="preserve">,"Perforation":"" </v>
      </c>
      <c r="Y178" s="16" t="str">
        <f>",""IsWatermarked"":" &amp; IF(ISNUMBER(FIND("mk",#REF!)) =1,"true","false") &amp; " "</f>
        <v xml:space="preserve">,"IsWatermarked":false </v>
      </c>
      <c r="Z178" s="16" t="str">
        <f t="shared" si="62"/>
        <v xml:space="preserve">,"CatalogImageCode":"" </v>
      </c>
      <c r="AA178" s="16" t="str">
        <f t="shared" si="63"/>
        <v xml:space="preserve">,"Color":"black" </v>
      </c>
      <c r="AB178" s="16" t="str">
        <f t="shared" si="64"/>
        <v xml:space="preserve">,"Denomination":"2" </v>
      </c>
      <c r="AD178" s="16" t="str">
        <f t="shared" si="65"/>
        <v/>
      </c>
      <c r="AE178" s="16" t="str">
        <f t="shared" si="66"/>
        <v>{"CollectableType":"HomeCollector.Models.StampBase, HomeCollector, Version=1.0.0.0, Culture=neutral, PublicKeyToken=null"</v>
      </c>
      <c r="AF178" s="16" t="str">
        <f t="shared" si="67"/>
        <v xml:space="preserve">,"ItemDetails":"Post Office" </v>
      </c>
      <c r="AG178" s="16" t="str">
        <f t="shared" si="68"/>
        <v xml:space="preserve">,"IsFavorite":false </v>
      </c>
      <c r="AH178" s="16" t="str">
        <f t="shared" si="69"/>
        <v xml:space="preserve">,"EstimatedValue":0 </v>
      </c>
      <c r="AI178" s="16" t="str">
        <f t="shared" si="70"/>
        <v xml:space="preserve">,"IsMintCondition":false </v>
      </c>
      <c r="AJ178" s="16" t="str">
        <f t="shared" si="71"/>
        <v xml:space="preserve">,"Condition":"UNDEFINED" </v>
      </c>
      <c r="AK178" s="16" t="str">
        <f xml:space="preserve"> IF($D178+$E178&gt;0,  CONCATENATE($AD178,$AE178,$AF178,$AG178,$AH178,$AI178,$AJ178) &amp; "} ]}","}")</f>
        <v>}</v>
      </c>
      <c r="AL178" s="16" t="str">
        <f t="shared" si="76"/>
        <v>,{"CollectableType":"HomeCollector.Models.StampBase, HomeCollector, Version=1.0.0.0, Culture=neutral, PublicKeyToken=null","DisplayName":"Figure of Value" ,"Description":"Post Office" ,"Country":"USA" ,"IsPostageStamp":true ,"ScottNumber":"O 48" ,"AlternateId":"" ,"IssueYearStart":1873,"IssueYearEnd":0,"FirstDayOfIssue":" " ,"Perforation":"" ,"IsWatermarked":false ,"CatalogImageCode":"" ,"Color":"black" ,"Denomination":"2" }</v>
      </c>
    </row>
    <row r="179" spans="1:38" x14ac:dyDescent="0.25">
      <c r="A179" s="16" t="s">
        <v>250</v>
      </c>
      <c r="B179" s="16">
        <v>3</v>
      </c>
      <c r="C179" s="16" t="s">
        <v>13</v>
      </c>
      <c r="G179" s="16" t="s">
        <v>465</v>
      </c>
      <c r="H179" s="16" t="s">
        <v>441</v>
      </c>
      <c r="I179" s="16">
        <v>1873</v>
      </c>
      <c r="J179" s="16">
        <v>1873</v>
      </c>
      <c r="K179" s="16" t="s">
        <v>51</v>
      </c>
      <c r="N179" s="16" t="str">
        <f t="shared" si="72"/>
        <v>,{"CollectableType":"HomeCollector.Models.StampBase, HomeCollector, Version=1.0.0.0, Culture=neutral, PublicKeyToken=null"</v>
      </c>
      <c r="O179" s="16" t="str">
        <f t="shared" si="55"/>
        <v xml:space="preserve">,"DisplayName":"Figure of Value" </v>
      </c>
      <c r="P179" s="16" t="str">
        <f t="shared" si="56"/>
        <v xml:space="preserve">,"Description":"Post Office" </v>
      </c>
      <c r="Q179" s="16" t="str">
        <f t="shared" si="57"/>
        <v xml:space="preserve">,"Country":"USA" </v>
      </c>
      <c r="R179" s="16" t="str">
        <f t="shared" si="58"/>
        <v xml:space="preserve">,"IsPostageStamp":true </v>
      </c>
      <c r="S179" s="16" t="str">
        <f t="shared" si="59"/>
        <v xml:space="preserve">,"ScottNumber":"O 49" </v>
      </c>
      <c r="T179" s="16" t="str">
        <f t="shared" si="60"/>
        <v xml:space="preserve">,"AlternateId":"" </v>
      </c>
      <c r="U179" s="16" t="str">
        <f t="shared" si="74"/>
        <v>,"IssueYearStart":1873</v>
      </c>
      <c r="V179" s="16" t="str">
        <f t="shared" si="75"/>
        <v>,"IssueYearEnd":0</v>
      </c>
      <c r="W179" s="16" t="str">
        <f t="shared" si="61"/>
        <v xml:space="preserve">,"FirstDayOfIssue":" " </v>
      </c>
      <c r="X179" s="16" t="str">
        <f t="shared" si="54"/>
        <v xml:space="preserve">,"Perforation":"" </v>
      </c>
      <c r="Y179" s="16" t="str">
        <f>",""IsWatermarked"":" &amp; IF(ISNUMBER(FIND("mk",#REF!)) =1,"true","false") &amp; " "</f>
        <v xml:space="preserve">,"IsWatermarked":false </v>
      </c>
      <c r="Z179" s="16" t="str">
        <f t="shared" si="62"/>
        <v xml:space="preserve">,"CatalogImageCode":"" </v>
      </c>
      <c r="AA179" s="16" t="str">
        <f t="shared" si="63"/>
        <v xml:space="preserve">,"Color":"black" </v>
      </c>
      <c r="AB179" s="16" t="str">
        <f t="shared" si="64"/>
        <v xml:space="preserve">,"Denomination":"3" </v>
      </c>
      <c r="AD179" s="16" t="str">
        <f t="shared" si="65"/>
        <v/>
      </c>
      <c r="AE179" s="16" t="str">
        <f t="shared" si="66"/>
        <v>{"CollectableType":"HomeCollector.Models.StampBase, HomeCollector, Version=1.0.0.0, Culture=neutral, PublicKeyToken=null"</v>
      </c>
      <c r="AF179" s="16" t="str">
        <f t="shared" si="67"/>
        <v xml:space="preserve">,"ItemDetails":"Post Office" </v>
      </c>
      <c r="AG179" s="16" t="str">
        <f t="shared" si="68"/>
        <v xml:space="preserve">,"IsFavorite":false </v>
      </c>
      <c r="AH179" s="16" t="str">
        <f t="shared" si="69"/>
        <v xml:space="preserve">,"EstimatedValue":0 </v>
      </c>
      <c r="AI179" s="16" t="str">
        <f t="shared" si="70"/>
        <v xml:space="preserve">,"IsMintCondition":false </v>
      </c>
      <c r="AJ179" s="16" t="str">
        <f t="shared" si="71"/>
        <v xml:space="preserve">,"Condition":"UNDEFINED" </v>
      </c>
      <c r="AK179" s="16" t="str">
        <f xml:space="preserve"> IF($D179+$E179&gt;0,  CONCATENATE($AD179,$AE179,$AF179,$AG179,$AH179,$AI179,$AJ179) &amp; "} ]}","}")</f>
        <v>}</v>
      </c>
      <c r="AL179" s="16" t="str">
        <f t="shared" si="76"/>
        <v>,{"CollectableType":"HomeCollector.Models.StampBase, HomeCollector, Version=1.0.0.0, Culture=neutral, PublicKeyToken=null","DisplayName":"Figure of Value" ,"Description":"Post Office" ,"Country":"USA" ,"IsPostageStamp":true ,"ScottNumber":"O 49" ,"AlternateId":"" ,"IssueYearStart":1873,"IssueYearEnd":0,"FirstDayOfIssue":" " ,"Perforation":"" ,"IsWatermarked":false ,"CatalogImageCode":"" ,"Color":"black" ,"Denomination":"3" }</v>
      </c>
    </row>
    <row r="180" spans="1:38" x14ac:dyDescent="0.25">
      <c r="A180" s="16" t="s">
        <v>251</v>
      </c>
      <c r="B180" s="16">
        <v>6</v>
      </c>
      <c r="C180" s="16" t="s">
        <v>13</v>
      </c>
      <c r="G180" s="16" t="s">
        <v>465</v>
      </c>
      <c r="H180" s="16" t="s">
        <v>441</v>
      </c>
      <c r="I180" s="16">
        <v>1873</v>
      </c>
      <c r="J180" s="16">
        <v>1873</v>
      </c>
      <c r="K180" s="16" t="s">
        <v>51</v>
      </c>
      <c r="N180" s="16" t="str">
        <f t="shared" si="72"/>
        <v>,{"CollectableType":"HomeCollector.Models.StampBase, HomeCollector, Version=1.0.0.0, Culture=neutral, PublicKeyToken=null"</v>
      </c>
      <c r="O180" s="16" t="str">
        <f t="shared" si="55"/>
        <v xml:space="preserve">,"DisplayName":"Figure of Value" </v>
      </c>
      <c r="P180" s="16" t="str">
        <f t="shared" si="56"/>
        <v xml:space="preserve">,"Description":"Post Office" </v>
      </c>
      <c r="Q180" s="16" t="str">
        <f t="shared" si="57"/>
        <v xml:space="preserve">,"Country":"USA" </v>
      </c>
      <c r="R180" s="16" t="str">
        <f t="shared" si="58"/>
        <v xml:space="preserve">,"IsPostageStamp":true </v>
      </c>
      <c r="S180" s="16" t="str">
        <f t="shared" si="59"/>
        <v xml:space="preserve">,"ScottNumber":"O 50" </v>
      </c>
      <c r="T180" s="16" t="str">
        <f t="shared" si="60"/>
        <v xml:space="preserve">,"AlternateId":"" </v>
      </c>
      <c r="U180" s="16" t="str">
        <f t="shared" si="74"/>
        <v>,"IssueYearStart":1873</v>
      </c>
      <c r="V180" s="16" t="str">
        <f t="shared" si="75"/>
        <v>,"IssueYearEnd":0</v>
      </c>
      <c r="W180" s="16" t="str">
        <f t="shared" si="61"/>
        <v xml:space="preserve">,"FirstDayOfIssue":" " </v>
      </c>
      <c r="X180" s="16" t="str">
        <f t="shared" si="54"/>
        <v xml:space="preserve">,"Perforation":"" </v>
      </c>
      <c r="Y180" s="16" t="str">
        <f>",""IsWatermarked"":" &amp; IF(ISNUMBER(FIND("mk",#REF!)) =1,"true","false") &amp; " "</f>
        <v xml:space="preserve">,"IsWatermarked":false </v>
      </c>
      <c r="Z180" s="16" t="str">
        <f t="shared" si="62"/>
        <v xml:space="preserve">,"CatalogImageCode":"" </v>
      </c>
      <c r="AA180" s="16" t="str">
        <f t="shared" si="63"/>
        <v xml:space="preserve">,"Color":"black" </v>
      </c>
      <c r="AB180" s="16" t="str">
        <f t="shared" si="64"/>
        <v xml:space="preserve">,"Denomination":"6" </v>
      </c>
      <c r="AD180" s="16" t="str">
        <f t="shared" si="65"/>
        <v/>
      </c>
      <c r="AE180" s="16" t="str">
        <f t="shared" si="66"/>
        <v>{"CollectableType":"HomeCollector.Models.StampBase, HomeCollector, Version=1.0.0.0, Culture=neutral, PublicKeyToken=null"</v>
      </c>
      <c r="AF180" s="16" t="str">
        <f t="shared" si="67"/>
        <v xml:space="preserve">,"ItemDetails":"Post Office" </v>
      </c>
      <c r="AG180" s="16" t="str">
        <f t="shared" si="68"/>
        <v xml:space="preserve">,"IsFavorite":false </v>
      </c>
      <c r="AH180" s="16" t="str">
        <f t="shared" si="69"/>
        <v xml:space="preserve">,"EstimatedValue":0 </v>
      </c>
      <c r="AI180" s="16" t="str">
        <f t="shared" si="70"/>
        <v xml:space="preserve">,"IsMintCondition":false </v>
      </c>
      <c r="AJ180" s="16" t="str">
        <f t="shared" si="71"/>
        <v xml:space="preserve">,"Condition":"UNDEFINED" </v>
      </c>
      <c r="AK180" s="16" t="str">
        <f xml:space="preserve"> IF($D180+$E180&gt;0,  CONCATENATE($AD180,$AE180,$AF180,$AG180,$AH180,$AI180,$AJ180) &amp; "} ]}","}")</f>
        <v>}</v>
      </c>
      <c r="AL180" s="16" t="str">
        <f t="shared" si="76"/>
        <v>,{"CollectableType":"HomeCollector.Models.StampBase, HomeCollector, Version=1.0.0.0, Culture=neutral, PublicKeyToken=null","DisplayName":"Figure of Value" ,"Description":"Post Office" ,"Country":"USA" ,"IsPostageStamp":true ,"ScottNumber":"O 50" ,"AlternateId":"" ,"IssueYearStart":1873,"IssueYearEnd":0,"FirstDayOfIssue":" " ,"Perforation":"" ,"IsWatermarked":false ,"CatalogImageCode":"" ,"Color":"black" ,"Denomination":"6" }</v>
      </c>
    </row>
    <row r="181" spans="1:38" x14ac:dyDescent="0.25">
      <c r="A181" s="16" t="s">
        <v>252</v>
      </c>
      <c r="B181" s="16">
        <v>10</v>
      </c>
      <c r="C181" s="16" t="s">
        <v>13</v>
      </c>
      <c r="G181" s="16" t="s">
        <v>465</v>
      </c>
      <c r="H181" s="16" t="s">
        <v>441</v>
      </c>
      <c r="I181" s="16">
        <v>1873</v>
      </c>
      <c r="J181" s="16">
        <v>1873</v>
      </c>
      <c r="K181" s="16" t="s">
        <v>51</v>
      </c>
      <c r="N181" s="16" t="str">
        <f t="shared" si="72"/>
        <v>,{"CollectableType":"HomeCollector.Models.StampBase, HomeCollector, Version=1.0.0.0, Culture=neutral, PublicKeyToken=null"</v>
      </c>
      <c r="O181" s="16" t="str">
        <f t="shared" si="55"/>
        <v xml:space="preserve">,"DisplayName":"Figure of Value" </v>
      </c>
      <c r="P181" s="16" t="str">
        <f t="shared" si="56"/>
        <v xml:space="preserve">,"Description":"Post Office" </v>
      </c>
      <c r="Q181" s="16" t="str">
        <f t="shared" si="57"/>
        <v xml:space="preserve">,"Country":"USA" </v>
      </c>
      <c r="R181" s="16" t="str">
        <f t="shared" si="58"/>
        <v xml:space="preserve">,"IsPostageStamp":true </v>
      </c>
      <c r="S181" s="16" t="str">
        <f t="shared" si="59"/>
        <v xml:space="preserve">,"ScottNumber":"O 51" </v>
      </c>
      <c r="T181" s="16" t="str">
        <f t="shared" si="60"/>
        <v xml:space="preserve">,"AlternateId":"" </v>
      </c>
      <c r="U181" s="16" t="str">
        <f t="shared" si="74"/>
        <v>,"IssueYearStart":1873</v>
      </c>
      <c r="V181" s="16" t="str">
        <f t="shared" si="75"/>
        <v>,"IssueYearEnd":0</v>
      </c>
      <c r="W181" s="16" t="str">
        <f t="shared" si="61"/>
        <v xml:space="preserve">,"FirstDayOfIssue":" " </v>
      </c>
      <c r="X181" s="16" t="str">
        <f t="shared" si="54"/>
        <v xml:space="preserve">,"Perforation":"" </v>
      </c>
      <c r="Y181" s="16" t="str">
        <f>",""IsWatermarked"":" &amp; IF(ISNUMBER(FIND("mk",#REF!)) =1,"true","false") &amp; " "</f>
        <v xml:space="preserve">,"IsWatermarked":false </v>
      </c>
      <c r="Z181" s="16" t="str">
        <f t="shared" si="62"/>
        <v xml:space="preserve">,"CatalogImageCode":"" </v>
      </c>
      <c r="AA181" s="16" t="str">
        <f t="shared" si="63"/>
        <v xml:space="preserve">,"Color":"black" </v>
      </c>
      <c r="AB181" s="16" t="str">
        <f t="shared" si="64"/>
        <v xml:space="preserve">,"Denomination":"10" </v>
      </c>
      <c r="AD181" s="16" t="str">
        <f t="shared" si="65"/>
        <v/>
      </c>
      <c r="AE181" s="16" t="str">
        <f t="shared" si="66"/>
        <v>{"CollectableType":"HomeCollector.Models.StampBase, HomeCollector, Version=1.0.0.0, Culture=neutral, PublicKeyToken=null"</v>
      </c>
      <c r="AF181" s="16" t="str">
        <f t="shared" si="67"/>
        <v xml:space="preserve">,"ItemDetails":"Post Office" </v>
      </c>
      <c r="AG181" s="16" t="str">
        <f t="shared" si="68"/>
        <v xml:space="preserve">,"IsFavorite":false </v>
      </c>
      <c r="AH181" s="16" t="str">
        <f t="shared" si="69"/>
        <v xml:space="preserve">,"EstimatedValue":0 </v>
      </c>
      <c r="AI181" s="16" t="str">
        <f t="shared" si="70"/>
        <v xml:space="preserve">,"IsMintCondition":false </v>
      </c>
      <c r="AJ181" s="16" t="str">
        <f t="shared" si="71"/>
        <v xml:space="preserve">,"Condition":"UNDEFINED" </v>
      </c>
      <c r="AK181" s="16" t="str">
        <f xml:space="preserve"> IF($D181+$E181&gt;0,  CONCATENATE($AD181,$AE181,$AF181,$AG181,$AH181,$AI181,$AJ181) &amp; "} ]}","}")</f>
        <v>}</v>
      </c>
      <c r="AL181" s="16" t="str">
        <f t="shared" si="76"/>
        <v>,{"CollectableType":"HomeCollector.Models.StampBase, HomeCollector, Version=1.0.0.0, Culture=neutral, PublicKeyToken=null","DisplayName":"Figure of Value" ,"Description":"Post Office" ,"Country":"USA" ,"IsPostageStamp":true ,"ScottNumber":"O 51" ,"AlternateId":"" ,"IssueYearStart":1873,"IssueYearEnd":0,"FirstDayOfIssue":" " ,"Perforation":"" ,"IsWatermarked":false ,"CatalogImageCode":"" ,"Color":"black" ,"Denomination":"10" }</v>
      </c>
    </row>
    <row r="182" spans="1:38" x14ac:dyDescent="0.25">
      <c r="A182" s="16" t="s">
        <v>253</v>
      </c>
      <c r="B182" s="16">
        <v>12</v>
      </c>
      <c r="C182" s="16" t="s">
        <v>13</v>
      </c>
      <c r="G182" s="16" t="s">
        <v>465</v>
      </c>
      <c r="H182" s="16" t="s">
        <v>441</v>
      </c>
      <c r="I182" s="16">
        <v>1873</v>
      </c>
      <c r="J182" s="16">
        <v>1873</v>
      </c>
      <c r="K182" s="16" t="s">
        <v>51</v>
      </c>
      <c r="N182" s="16" t="str">
        <f t="shared" si="72"/>
        <v>,{"CollectableType":"HomeCollector.Models.StampBase, HomeCollector, Version=1.0.0.0, Culture=neutral, PublicKeyToken=null"</v>
      </c>
      <c r="O182" s="16" t="str">
        <f t="shared" si="55"/>
        <v xml:space="preserve">,"DisplayName":"Figure of Value" </v>
      </c>
      <c r="P182" s="16" t="str">
        <f t="shared" si="56"/>
        <v xml:space="preserve">,"Description":"Post Office" </v>
      </c>
      <c r="Q182" s="16" t="str">
        <f t="shared" si="57"/>
        <v xml:space="preserve">,"Country":"USA" </v>
      </c>
      <c r="R182" s="16" t="str">
        <f t="shared" si="58"/>
        <v xml:space="preserve">,"IsPostageStamp":true </v>
      </c>
      <c r="S182" s="16" t="str">
        <f t="shared" si="59"/>
        <v xml:space="preserve">,"ScottNumber":"O 52" </v>
      </c>
      <c r="T182" s="16" t="str">
        <f t="shared" si="60"/>
        <v xml:space="preserve">,"AlternateId":"" </v>
      </c>
      <c r="U182" s="16" t="str">
        <f t="shared" si="74"/>
        <v>,"IssueYearStart":1873</v>
      </c>
      <c r="V182" s="16" t="str">
        <f t="shared" si="75"/>
        <v>,"IssueYearEnd":0</v>
      </c>
      <c r="W182" s="16" t="str">
        <f t="shared" si="61"/>
        <v xml:space="preserve">,"FirstDayOfIssue":" " </v>
      </c>
      <c r="X182" s="16" t="str">
        <f t="shared" si="54"/>
        <v xml:space="preserve">,"Perforation":"" </v>
      </c>
      <c r="Y182" s="16" t="str">
        <f>",""IsWatermarked"":" &amp; IF(ISNUMBER(FIND("mk",#REF!)) =1,"true","false") &amp; " "</f>
        <v xml:space="preserve">,"IsWatermarked":false </v>
      </c>
      <c r="Z182" s="16" t="str">
        <f t="shared" si="62"/>
        <v xml:space="preserve">,"CatalogImageCode":"" </v>
      </c>
      <c r="AA182" s="16" t="str">
        <f t="shared" si="63"/>
        <v xml:space="preserve">,"Color":"black" </v>
      </c>
      <c r="AB182" s="16" t="str">
        <f t="shared" si="64"/>
        <v xml:space="preserve">,"Denomination":"12" </v>
      </c>
      <c r="AD182" s="16" t="str">
        <f t="shared" si="65"/>
        <v/>
      </c>
      <c r="AE182" s="16" t="str">
        <f t="shared" si="66"/>
        <v>{"CollectableType":"HomeCollector.Models.StampBase, HomeCollector, Version=1.0.0.0, Culture=neutral, PublicKeyToken=null"</v>
      </c>
      <c r="AF182" s="16" t="str">
        <f t="shared" si="67"/>
        <v xml:space="preserve">,"ItemDetails":"Post Office" </v>
      </c>
      <c r="AG182" s="16" t="str">
        <f t="shared" si="68"/>
        <v xml:space="preserve">,"IsFavorite":false </v>
      </c>
      <c r="AH182" s="16" t="str">
        <f t="shared" si="69"/>
        <v xml:space="preserve">,"EstimatedValue":0 </v>
      </c>
      <c r="AI182" s="16" t="str">
        <f t="shared" si="70"/>
        <v xml:space="preserve">,"IsMintCondition":false </v>
      </c>
      <c r="AJ182" s="16" t="str">
        <f t="shared" si="71"/>
        <v xml:space="preserve">,"Condition":"UNDEFINED" </v>
      </c>
      <c r="AK182" s="16" t="str">
        <f xml:space="preserve"> IF($D182+$E182&gt;0,  CONCATENATE($AD182,$AE182,$AF182,$AG182,$AH182,$AI182,$AJ182) &amp; "} ]}","}")</f>
        <v>}</v>
      </c>
      <c r="AL182" s="16" t="str">
        <f t="shared" si="76"/>
        <v>,{"CollectableType":"HomeCollector.Models.StampBase, HomeCollector, Version=1.0.0.0, Culture=neutral, PublicKeyToken=null","DisplayName":"Figure of Value" ,"Description":"Post Office" ,"Country":"USA" ,"IsPostageStamp":true ,"ScottNumber":"O 52" ,"AlternateId":"" ,"IssueYearStart":1873,"IssueYearEnd":0,"FirstDayOfIssue":" " ,"Perforation":"" ,"IsWatermarked":false ,"CatalogImageCode":"" ,"Color":"black" ,"Denomination":"12" }</v>
      </c>
    </row>
    <row r="183" spans="1:38" x14ac:dyDescent="0.25">
      <c r="A183" s="16" t="s">
        <v>254</v>
      </c>
      <c r="B183" s="16">
        <v>15</v>
      </c>
      <c r="C183" s="16" t="s">
        <v>13</v>
      </c>
      <c r="G183" s="16" t="s">
        <v>465</v>
      </c>
      <c r="H183" s="16" t="s">
        <v>441</v>
      </c>
      <c r="I183" s="16">
        <v>1873</v>
      </c>
      <c r="J183" s="16">
        <v>1873</v>
      </c>
      <c r="K183" s="16" t="s">
        <v>51</v>
      </c>
      <c r="N183" s="16" t="str">
        <f t="shared" si="72"/>
        <v>,{"CollectableType":"HomeCollector.Models.StampBase, HomeCollector, Version=1.0.0.0, Culture=neutral, PublicKeyToken=null"</v>
      </c>
      <c r="O183" s="16" t="str">
        <f t="shared" si="55"/>
        <v xml:space="preserve">,"DisplayName":"Figure of Value" </v>
      </c>
      <c r="P183" s="16" t="str">
        <f t="shared" si="56"/>
        <v xml:space="preserve">,"Description":"Post Office" </v>
      </c>
      <c r="Q183" s="16" t="str">
        <f t="shared" si="57"/>
        <v xml:space="preserve">,"Country":"USA" </v>
      </c>
      <c r="R183" s="16" t="str">
        <f t="shared" si="58"/>
        <v xml:space="preserve">,"IsPostageStamp":true </v>
      </c>
      <c r="S183" s="16" t="str">
        <f t="shared" si="59"/>
        <v xml:space="preserve">,"ScottNumber":"O 53" </v>
      </c>
      <c r="T183" s="16" t="str">
        <f t="shared" si="60"/>
        <v xml:space="preserve">,"AlternateId":"" </v>
      </c>
      <c r="U183" s="16" t="str">
        <f t="shared" si="74"/>
        <v>,"IssueYearStart":1873</v>
      </c>
      <c r="V183" s="16" t="str">
        <f t="shared" si="75"/>
        <v>,"IssueYearEnd":0</v>
      </c>
      <c r="W183" s="16" t="str">
        <f t="shared" si="61"/>
        <v xml:space="preserve">,"FirstDayOfIssue":" " </v>
      </c>
      <c r="X183" s="16" t="str">
        <f t="shared" si="54"/>
        <v xml:space="preserve">,"Perforation":"" </v>
      </c>
      <c r="Y183" s="16" t="str">
        <f>",""IsWatermarked"":" &amp; IF(ISNUMBER(FIND("mk",#REF!)) =1,"true","false") &amp; " "</f>
        <v xml:space="preserve">,"IsWatermarked":false </v>
      </c>
      <c r="Z183" s="16" t="str">
        <f t="shared" si="62"/>
        <v xml:space="preserve">,"CatalogImageCode":"" </v>
      </c>
      <c r="AA183" s="16" t="str">
        <f t="shared" si="63"/>
        <v xml:space="preserve">,"Color":"black" </v>
      </c>
      <c r="AB183" s="16" t="str">
        <f t="shared" si="64"/>
        <v xml:space="preserve">,"Denomination":"15" </v>
      </c>
      <c r="AD183" s="16" t="str">
        <f t="shared" si="65"/>
        <v/>
      </c>
      <c r="AE183" s="16" t="str">
        <f t="shared" si="66"/>
        <v>{"CollectableType":"HomeCollector.Models.StampBase, HomeCollector, Version=1.0.0.0, Culture=neutral, PublicKeyToken=null"</v>
      </c>
      <c r="AF183" s="16" t="str">
        <f t="shared" si="67"/>
        <v xml:space="preserve">,"ItemDetails":"Post Office" </v>
      </c>
      <c r="AG183" s="16" t="str">
        <f t="shared" si="68"/>
        <v xml:space="preserve">,"IsFavorite":false </v>
      </c>
      <c r="AH183" s="16" t="str">
        <f t="shared" si="69"/>
        <v xml:space="preserve">,"EstimatedValue":0 </v>
      </c>
      <c r="AI183" s="16" t="str">
        <f t="shared" si="70"/>
        <v xml:space="preserve">,"IsMintCondition":false </v>
      </c>
      <c r="AJ183" s="16" t="str">
        <f t="shared" si="71"/>
        <v xml:space="preserve">,"Condition":"UNDEFINED" </v>
      </c>
      <c r="AK183" s="16" t="str">
        <f xml:space="preserve"> IF($D183+$E183&gt;0,  CONCATENATE($AD183,$AE183,$AF183,$AG183,$AH183,$AI183,$AJ183) &amp; "} ]}","}")</f>
        <v>}</v>
      </c>
      <c r="AL183" s="16" t="str">
        <f t="shared" si="76"/>
        <v>,{"CollectableType":"HomeCollector.Models.StampBase, HomeCollector, Version=1.0.0.0, Culture=neutral, PublicKeyToken=null","DisplayName":"Figure of Value" ,"Description":"Post Office" ,"Country":"USA" ,"IsPostageStamp":true ,"ScottNumber":"O 53" ,"AlternateId":"" ,"IssueYearStart":1873,"IssueYearEnd":0,"FirstDayOfIssue":" " ,"Perforation":"" ,"IsWatermarked":false ,"CatalogImageCode":"" ,"Color":"black" ,"Denomination":"15" }</v>
      </c>
    </row>
    <row r="184" spans="1:38" x14ac:dyDescent="0.25">
      <c r="A184" s="16" t="s">
        <v>255</v>
      </c>
      <c r="B184" s="16">
        <v>24</v>
      </c>
      <c r="C184" s="16" t="s">
        <v>13</v>
      </c>
      <c r="G184" s="16" t="s">
        <v>465</v>
      </c>
      <c r="H184" s="16" t="s">
        <v>441</v>
      </c>
      <c r="I184" s="16">
        <v>1873</v>
      </c>
      <c r="J184" s="16">
        <v>1873</v>
      </c>
      <c r="K184" s="16" t="s">
        <v>51</v>
      </c>
      <c r="N184" s="16" t="str">
        <f t="shared" si="72"/>
        <v>,{"CollectableType":"HomeCollector.Models.StampBase, HomeCollector, Version=1.0.0.0, Culture=neutral, PublicKeyToken=null"</v>
      </c>
      <c r="O184" s="16" t="str">
        <f t="shared" si="55"/>
        <v xml:space="preserve">,"DisplayName":"Figure of Value" </v>
      </c>
      <c r="P184" s="16" t="str">
        <f t="shared" si="56"/>
        <v xml:space="preserve">,"Description":"Post Office" </v>
      </c>
      <c r="Q184" s="16" t="str">
        <f t="shared" si="57"/>
        <v xml:space="preserve">,"Country":"USA" </v>
      </c>
      <c r="R184" s="16" t="str">
        <f t="shared" si="58"/>
        <v xml:space="preserve">,"IsPostageStamp":true </v>
      </c>
      <c r="S184" s="16" t="str">
        <f t="shared" si="59"/>
        <v xml:space="preserve">,"ScottNumber":"O 54" </v>
      </c>
      <c r="T184" s="16" t="str">
        <f t="shared" si="60"/>
        <v xml:space="preserve">,"AlternateId":"" </v>
      </c>
      <c r="U184" s="16" t="str">
        <f t="shared" si="74"/>
        <v>,"IssueYearStart":1873</v>
      </c>
      <c r="V184" s="16" t="str">
        <f t="shared" si="75"/>
        <v>,"IssueYearEnd":0</v>
      </c>
      <c r="W184" s="16" t="str">
        <f t="shared" si="61"/>
        <v xml:space="preserve">,"FirstDayOfIssue":" " </v>
      </c>
      <c r="X184" s="16" t="str">
        <f t="shared" si="54"/>
        <v xml:space="preserve">,"Perforation":"" </v>
      </c>
      <c r="Y184" s="16" t="str">
        <f>",""IsWatermarked"":" &amp; IF(ISNUMBER(FIND("mk",#REF!)) =1,"true","false") &amp; " "</f>
        <v xml:space="preserve">,"IsWatermarked":false </v>
      </c>
      <c r="Z184" s="16" t="str">
        <f t="shared" si="62"/>
        <v xml:space="preserve">,"CatalogImageCode":"" </v>
      </c>
      <c r="AA184" s="16" t="str">
        <f t="shared" si="63"/>
        <v xml:space="preserve">,"Color":"black" </v>
      </c>
      <c r="AB184" s="16" t="str">
        <f t="shared" si="64"/>
        <v xml:space="preserve">,"Denomination":"24" </v>
      </c>
      <c r="AD184" s="16" t="str">
        <f t="shared" si="65"/>
        <v/>
      </c>
      <c r="AE184" s="16" t="str">
        <f t="shared" si="66"/>
        <v>{"CollectableType":"HomeCollector.Models.StampBase, HomeCollector, Version=1.0.0.0, Culture=neutral, PublicKeyToken=null"</v>
      </c>
      <c r="AF184" s="16" t="str">
        <f t="shared" si="67"/>
        <v xml:space="preserve">,"ItemDetails":"Post Office" </v>
      </c>
      <c r="AG184" s="16" t="str">
        <f t="shared" si="68"/>
        <v xml:space="preserve">,"IsFavorite":false </v>
      </c>
      <c r="AH184" s="16" t="str">
        <f t="shared" si="69"/>
        <v xml:space="preserve">,"EstimatedValue":0 </v>
      </c>
      <c r="AI184" s="16" t="str">
        <f t="shared" si="70"/>
        <v xml:space="preserve">,"IsMintCondition":false </v>
      </c>
      <c r="AJ184" s="16" t="str">
        <f t="shared" si="71"/>
        <v xml:space="preserve">,"Condition":"UNDEFINED" </v>
      </c>
      <c r="AK184" s="16" t="str">
        <f xml:space="preserve"> IF($D184+$E184&gt;0,  CONCATENATE($AD184,$AE184,$AF184,$AG184,$AH184,$AI184,$AJ184) &amp; "} ]}","}")</f>
        <v>}</v>
      </c>
      <c r="AL184" s="16" t="str">
        <f t="shared" si="76"/>
        <v>,{"CollectableType":"HomeCollector.Models.StampBase, HomeCollector, Version=1.0.0.0, Culture=neutral, PublicKeyToken=null","DisplayName":"Figure of Value" ,"Description":"Post Office" ,"Country":"USA" ,"IsPostageStamp":true ,"ScottNumber":"O 54" ,"AlternateId":"" ,"IssueYearStart":1873,"IssueYearEnd":0,"FirstDayOfIssue":" " ,"Perforation":"" ,"IsWatermarked":false ,"CatalogImageCode":"" ,"Color":"black" ,"Denomination":"24" }</v>
      </c>
    </row>
    <row r="185" spans="1:38" x14ac:dyDescent="0.25">
      <c r="A185" s="16" t="s">
        <v>256</v>
      </c>
      <c r="B185" s="16">
        <v>30</v>
      </c>
      <c r="C185" s="16" t="s">
        <v>13</v>
      </c>
      <c r="G185" s="16" t="s">
        <v>465</v>
      </c>
      <c r="H185" s="16" t="s">
        <v>441</v>
      </c>
      <c r="I185" s="16">
        <v>1873</v>
      </c>
      <c r="J185" s="16">
        <v>1873</v>
      </c>
      <c r="K185" s="16" t="s">
        <v>51</v>
      </c>
      <c r="N185" s="16" t="str">
        <f t="shared" si="72"/>
        <v>,{"CollectableType":"HomeCollector.Models.StampBase, HomeCollector, Version=1.0.0.0, Culture=neutral, PublicKeyToken=null"</v>
      </c>
      <c r="O185" s="16" t="str">
        <f t="shared" si="55"/>
        <v xml:space="preserve">,"DisplayName":"Figure of Value" </v>
      </c>
      <c r="P185" s="16" t="str">
        <f t="shared" si="56"/>
        <v xml:space="preserve">,"Description":"Post Office" </v>
      </c>
      <c r="Q185" s="16" t="str">
        <f t="shared" si="57"/>
        <v xml:space="preserve">,"Country":"USA" </v>
      </c>
      <c r="R185" s="16" t="str">
        <f t="shared" si="58"/>
        <v xml:space="preserve">,"IsPostageStamp":true </v>
      </c>
      <c r="S185" s="16" t="str">
        <f t="shared" si="59"/>
        <v xml:space="preserve">,"ScottNumber":"O 55" </v>
      </c>
      <c r="T185" s="16" t="str">
        <f t="shared" si="60"/>
        <v xml:space="preserve">,"AlternateId":"" </v>
      </c>
      <c r="U185" s="16" t="str">
        <f t="shared" si="74"/>
        <v>,"IssueYearStart":1873</v>
      </c>
      <c r="V185" s="16" t="str">
        <f t="shared" si="75"/>
        <v>,"IssueYearEnd":0</v>
      </c>
      <c r="W185" s="16" t="str">
        <f t="shared" si="61"/>
        <v xml:space="preserve">,"FirstDayOfIssue":" " </v>
      </c>
      <c r="X185" s="16" t="str">
        <f t="shared" si="54"/>
        <v xml:space="preserve">,"Perforation":"" </v>
      </c>
      <c r="Y185" s="16" t="str">
        <f>",""IsWatermarked"":" &amp; IF(ISNUMBER(FIND("mk",#REF!)) =1,"true","false") &amp; " "</f>
        <v xml:space="preserve">,"IsWatermarked":false </v>
      </c>
      <c r="Z185" s="16" t="str">
        <f t="shared" si="62"/>
        <v xml:space="preserve">,"CatalogImageCode":"" </v>
      </c>
      <c r="AA185" s="16" t="str">
        <f t="shared" si="63"/>
        <v xml:space="preserve">,"Color":"black" </v>
      </c>
      <c r="AB185" s="16" t="str">
        <f t="shared" si="64"/>
        <v xml:space="preserve">,"Denomination":"30" </v>
      </c>
      <c r="AD185" s="16" t="str">
        <f t="shared" si="65"/>
        <v/>
      </c>
      <c r="AE185" s="16" t="str">
        <f t="shared" si="66"/>
        <v>{"CollectableType":"HomeCollector.Models.StampBase, HomeCollector, Version=1.0.0.0, Culture=neutral, PublicKeyToken=null"</v>
      </c>
      <c r="AF185" s="16" t="str">
        <f t="shared" si="67"/>
        <v xml:space="preserve">,"ItemDetails":"Post Office" </v>
      </c>
      <c r="AG185" s="16" t="str">
        <f t="shared" si="68"/>
        <v xml:space="preserve">,"IsFavorite":false </v>
      </c>
      <c r="AH185" s="16" t="str">
        <f t="shared" si="69"/>
        <v xml:space="preserve">,"EstimatedValue":0 </v>
      </c>
      <c r="AI185" s="16" t="str">
        <f t="shared" si="70"/>
        <v xml:space="preserve">,"IsMintCondition":false </v>
      </c>
      <c r="AJ185" s="16" t="str">
        <f t="shared" si="71"/>
        <v xml:space="preserve">,"Condition":"UNDEFINED" </v>
      </c>
      <c r="AK185" s="16" t="str">
        <f xml:space="preserve"> IF($D185+$E185&gt;0,  CONCATENATE($AD185,$AE185,$AF185,$AG185,$AH185,$AI185,$AJ185) &amp; "} ]}","}")</f>
        <v>}</v>
      </c>
      <c r="AL185" s="16" t="str">
        <f t="shared" si="76"/>
        <v>,{"CollectableType":"HomeCollector.Models.StampBase, HomeCollector, Version=1.0.0.0, Culture=neutral, PublicKeyToken=null","DisplayName":"Figure of Value" ,"Description":"Post Office" ,"Country":"USA" ,"IsPostageStamp":true ,"ScottNumber":"O 55" ,"AlternateId":"" ,"IssueYearStart":1873,"IssueYearEnd":0,"FirstDayOfIssue":" " ,"Perforation":"" ,"IsWatermarked":false ,"CatalogImageCode":"" ,"Color":"black" ,"Denomination":"30" }</v>
      </c>
    </row>
    <row r="186" spans="1:38" x14ac:dyDescent="0.25">
      <c r="A186" s="16" t="s">
        <v>257</v>
      </c>
      <c r="B186" s="16">
        <v>90</v>
      </c>
      <c r="C186" s="16" t="s">
        <v>13</v>
      </c>
      <c r="G186" s="16" t="s">
        <v>465</v>
      </c>
      <c r="H186" s="16" t="s">
        <v>441</v>
      </c>
      <c r="I186" s="16">
        <v>1873</v>
      </c>
      <c r="J186" s="16">
        <v>1873</v>
      </c>
      <c r="K186" s="16" t="s">
        <v>51</v>
      </c>
      <c r="N186" s="16" t="str">
        <f t="shared" si="72"/>
        <v>,{"CollectableType":"HomeCollector.Models.StampBase, HomeCollector, Version=1.0.0.0, Culture=neutral, PublicKeyToken=null"</v>
      </c>
      <c r="O186" s="16" t="str">
        <f t="shared" si="55"/>
        <v xml:space="preserve">,"DisplayName":"Figure of Value" </v>
      </c>
      <c r="P186" s="16" t="str">
        <f t="shared" si="56"/>
        <v xml:space="preserve">,"Description":"Post Office" </v>
      </c>
      <c r="Q186" s="16" t="str">
        <f t="shared" si="57"/>
        <v xml:space="preserve">,"Country":"USA" </v>
      </c>
      <c r="R186" s="16" t="str">
        <f t="shared" si="58"/>
        <v xml:space="preserve">,"IsPostageStamp":true </v>
      </c>
      <c r="S186" s="16" t="str">
        <f t="shared" si="59"/>
        <v xml:space="preserve">,"ScottNumber":"O 56" </v>
      </c>
      <c r="T186" s="16" t="str">
        <f t="shared" si="60"/>
        <v xml:space="preserve">,"AlternateId":"" </v>
      </c>
      <c r="U186" s="16" t="str">
        <f t="shared" si="74"/>
        <v>,"IssueYearStart":1873</v>
      </c>
      <c r="V186" s="16" t="str">
        <f t="shared" si="75"/>
        <v>,"IssueYearEnd":0</v>
      </c>
      <c r="W186" s="16" t="str">
        <f t="shared" si="61"/>
        <v xml:space="preserve">,"FirstDayOfIssue":" " </v>
      </c>
      <c r="X186" s="16" t="str">
        <f t="shared" si="54"/>
        <v xml:space="preserve">,"Perforation":"" </v>
      </c>
      <c r="Y186" s="16" t="str">
        <f>",""IsWatermarked"":" &amp; IF(ISNUMBER(FIND("mk",#REF!)) =1,"true","false") &amp; " "</f>
        <v xml:space="preserve">,"IsWatermarked":false </v>
      </c>
      <c r="Z186" s="16" t="str">
        <f t="shared" si="62"/>
        <v xml:space="preserve">,"CatalogImageCode":"" </v>
      </c>
      <c r="AA186" s="16" t="str">
        <f t="shared" si="63"/>
        <v xml:space="preserve">,"Color":"black" </v>
      </c>
      <c r="AB186" s="16" t="str">
        <f t="shared" si="64"/>
        <v xml:space="preserve">,"Denomination":"90" </v>
      </c>
      <c r="AD186" s="16" t="str">
        <f t="shared" si="65"/>
        <v/>
      </c>
      <c r="AE186" s="16" t="str">
        <f t="shared" si="66"/>
        <v>{"CollectableType":"HomeCollector.Models.StampBase, HomeCollector, Version=1.0.0.0, Culture=neutral, PublicKeyToken=null"</v>
      </c>
      <c r="AF186" s="16" t="str">
        <f t="shared" si="67"/>
        <v xml:space="preserve">,"ItemDetails":"Post Office" </v>
      </c>
      <c r="AG186" s="16" t="str">
        <f t="shared" si="68"/>
        <v xml:space="preserve">,"IsFavorite":false </v>
      </c>
      <c r="AH186" s="16" t="str">
        <f t="shared" si="69"/>
        <v xml:space="preserve">,"EstimatedValue":0 </v>
      </c>
      <c r="AI186" s="16" t="str">
        <f t="shared" si="70"/>
        <v xml:space="preserve">,"IsMintCondition":false </v>
      </c>
      <c r="AJ186" s="16" t="str">
        <f t="shared" si="71"/>
        <v xml:space="preserve">,"Condition":"UNDEFINED" </v>
      </c>
      <c r="AK186" s="16" t="str">
        <f xml:space="preserve"> IF($D186+$E186&gt;0,  CONCATENATE($AD186,$AE186,$AF186,$AG186,$AH186,$AI186,$AJ186) &amp; "} ]}","}")</f>
        <v>}</v>
      </c>
      <c r="AL186" s="16" t="str">
        <f t="shared" si="76"/>
        <v>,{"CollectableType":"HomeCollector.Models.StampBase, HomeCollector, Version=1.0.0.0, Culture=neutral, PublicKeyToken=null","DisplayName":"Figure of Value" ,"Description":"Post Office" ,"Country":"USA" ,"IsPostageStamp":true ,"ScottNumber":"O 56" ,"AlternateId":"" ,"IssueYearStart":1873,"IssueYearEnd":0,"FirstDayOfIssue":" " ,"Perforation":"" ,"IsWatermarked":false ,"CatalogImageCode":"" ,"Color":"black" ,"Denomination":"90" }</v>
      </c>
    </row>
    <row r="187" spans="1:38" x14ac:dyDescent="0.25">
      <c r="A187" s="16" t="s">
        <v>258</v>
      </c>
      <c r="B187" s="16">
        <v>1</v>
      </c>
      <c r="C187" s="16" t="s">
        <v>59</v>
      </c>
      <c r="G187" s="16" t="s">
        <v>466</v>
      </c>
      <c r="H187" s="16" t="s">
        <v>451</v>
      </c>
      <c r="I187" s="16">
        <v>1873</v>
      </c>
      <c r="J187" s="16">
        <v>1873</v>
      </c>
      <c r="K187" s="16" t="s">
        <v>51</v>
      </c>
      <c r="N187" s="16" t="str">
        <f t="shared" si="72"/>
        <v>,{"CollectableType":"HomeCollector.Models.StampBase, HomeCollector, Version=1.0.0.0, Culture=neutral, PublicKeyToken=null"</v>
      </c>
      <c r="O187" s="16" t="str">
        <f t="shared" si="55"/>
        <v xml:space="preserve">,"DisplayName":"Franklin" </v>
      </c>
      <c r="P187" s="16" t="str">
        <f t="shared" si="56"/>
        <v xml:space="preserve">,"Description":"State Dept" </v>
      </c>
      <c r="Q187" s="16" t="str">
        <f t="shared" si="57"/>
        <v xml:space="preserve">,"Country":"USA" </v>
      </c>
      <c r="R187" s="16" t="str">
        <f t="shared" si="58"/>
        <v xml:space="preserve">,"IsPostageStamp":true </v>
      </c>
      <c r="S187" s="16" t="str">
        <f t="shared" si="59"/>
        <v xml:space="preserve">,"ScottNumber":"O 57" </v>
      </c>
      <c r="T187" s="16" t="str">
        <f t="shared" si="60"/>
        <v xml:space="preserve">,"AlternateId":"" </v>
      </c>
      <c r="U187" s="16" t="str">
        <f t="shared" si="74"/>
        <v>,"IssueYearStart":1873</v>
      </c>
      <c r="V187" s="16" t="str">
        <f t="shared" si="75"/>
        <v>,"IssueYearEnd":0</v>
      </c>
      <c r="W187" s="16" t="str">
        <f t="shared" si="61"/>
        <v xml:space="preserve">,"FirstDayOfIssue":" " </v>
      </c>
      <c r="X187" s="16" t="str">
        <f t="shared" si="54"/>
        <v xml:space="preserve">,"Perforation":"" </v>
      </c>
      <c r="Y187" s="16" t="str">
        <f>",""IsWatermarked"":" &amp; IF(ISNUMBER(FIND("mk",#REF!)) =1,"true","false") &amp; " "</f>
        <v xml:space="preserve">,"IsWatermarked":false </v>
      </c>
      <c r="Z187" s="16" t="str">
        <f t="shared" si="62"/>
        <v xml:space="preserve">,"CatalogImageCode":"" </v>
      </c>
      <c r="AA187" s="16" t="str">
        <f t="shared" si="63"/>
        <v xml:space="preserve">,"Color":"green" </v>
      </c>
      <c r="AB187" s="16" t="str">
        <f t="shared" si="64"/>
        <v xml:space="preserve">,"Denomination":"1" </v>
      </c>
      <c r="AD187" s="16" t="str">
        <f t="shared" si="65"/>
        <v/>
      </c>
      <c r="AE187" s="16" t="str">
        <f t="shared" si="66"/>
        <v>{"CollectableType":"HomeCollector.Models.StampBase, HomeCollector, Version=1.0.0.0, Culture=neutral, PublicKeyToken=null"</v>
      </c>
      <c r="AF187" s="16" t="str">
        <f t="shared" si="67"/>
        <v xml:space="preserve">,"ItemDetails":"State Dept" </v>
      </c>
      <c r="AG187" s="16" t="str">
        <f t="shared" si="68"/>
        <v xml:space="preserve">,"IsFavorite":false </v>
      </c>
      <c r="AH187" s="16" t="str">
        <f t="shared" si="69"/>
        <v xml:space="preserve">,"EstimatedValue":0 </v>
      </c>
      <c r="AI187" s="16" t="str">
        <f t="shared" si="70"/>
        <v xml:space="preserve">,"IsMintCondition":false </v>
      </c>
      <c r="AJ187" s="16" t="str">
        <f t="shared" si="71"/>
        <v xml:space="preserve">,"Condition":"UNDEFINED" </v>
      </c>
      <c r="AK187" s="16" t="str">
        <f xml:space="preserve"> IF($D187+$E187&gt;0,  CONCATENATE($AD187,$AE187,$AF187,$AG187,$AH187,$AI187,$AJ187) &amp; "} ]}","}")</f>
        <v>}</v>
      </c>
      <c r="AL187" s="16" t="str">
        <f t="shared" si="76"/>
        <v>,{"CollectableType":"HomeCollector.Models.StampBase, HomeCollector, Version=1.0.0.0, Culture=neutral, PublicKeyToken=null","DisplayName":"Franklin" ,"Description":"State Dept" ,"Country":"USA" ,"IsPostageStamp":true ,"ScottNumber":"O 57" ,"AlternateId":"" ,"IssueYearStart":1873,"IssueYearEnd":0,"FirstDayOfIssue":" " ,"Perforation":"" ,"IsWatermarked":false ,"CatalogImageCode":"" ,"Color":"green" ,"Denomination":"1" }</v>
      </c>
    </row>
    <row r="188" spans="1:38" x14ac:dyDescent="0.25">
      <c r="A188" s="16" t="s">
        <v>259</v>
      </c>
      <c r="B188" s="16">
        <v>2</v>
      </c>
      <c r="C188" s="16" t="s">
        <v>59</v>
      </c>
      <c r="G188" s="16" t="s">
        <v>466</v>
      </c>
      <c r="H188" s="16" t="s">
        <v>452</v>
      </c>
      <c r="I188" s="16">
        <v>1873</v>
      </c>
      <c r="J188" s="16">
        <v>1873</v>
      </c>
      <c r="K188" s="16" t="s">
        <v>51</v>
      </c>
      <c r="N188" s="16" t="str">
        <f t="shared" si="72"/>
        <v>,{"CollectableType":"HomeCollector.Models.StampBase, HomeCollector, Version=1.0.0.0, Culture=neutral, PublicKeyToken=null"</v>
      </c>
      <c r="O188" s="16" t="str">
        <f t="shared" si="55"/>
        <v xml:space="preserve">,"DisplayName":"Jackson" </v>
      </c>
      <c r="P188" s="16" t="str">
        <f t="shared" si="56"/>
        <v xml:space="preserve">,"Description":"State Dept" </v>
      </c>
      <c r="Q188" s="16" t="str">
        <f t="shared" si="57"/>
        <v xml:space="preserve">,"Country":"USA" </v>
      </c>
      <c r="R188" s="16" t="str">
        <f t="shared" si="58"/>
        <v xml:space="preserve">,"IsPostageStamp":true </v>
      </c>
      <c r="S188" s="16" t="str">
        <f t="shared" si="59"/>
        <v xml:space="preserve">,"ScottNumber":"O 58" </v>
      </c>
      <c r="T188" s="16" t="str">
        <f t="shared" si="60"/>
        <v xml:space="preserve">,"AlternateId":"" </v>
      </c>
      <c r="U188" s="16" t="str">
        <f t="shared" si="74"/>
        <v>,"IssueYearStart":1873</v>
      </c>
      <c r="V188" s="16" t="str">
        <f t="shared" si="75"/>
        <v>,"IssueYearEnd":0</v>
      </c>
      <c r="W188" s="16" t="str">
        <f t="shared" si="61"/>
        <v xml:space="preserve">,"FirstDayOfIssue":" " </v>
      </c>
      <c r="X188" s="16" t="str">
        <f t="shared" si="54"/>
        <v xml:space="preserve">,"Perforation":"" </v>
      </c>
      <c r="Y188" s="16" t="str">
        <f>",""IsWatermarked"":" &amp; IF(ISNUMBER(FIND("mk",#REF!)) =1,"true","false") &amp; " "</f>
        <v xml:space="preserve">,"IsWatermarked":false </v>
      </c>
      <c r="Z188" s="16" t="str">
        <f t="shared" si="62"/>
        <v xml:space="preserve">,"CatalogImageCode":"" </v>
      </c>
      <c r="AA188" s="16" t="str">
        <f t="shared" si="63"/>
        <v xml:space="preserve">,"Color":"green" </v>
      </c>
      <c r="AB188" s="16" t="str">
        <f t="shared" si="64"/>
        <v xml:space="preserve">,"Denomination":"2" </v>
      </c>
      <c r="AD188" s="16" t="str">
        <f t="shared" si="65"/>
        <v/>
      </c>
      <c r="AE188" s="16" t="str">
        <f t="shared" si="66"/>
        <v>{"CollectableType":"HomeCollector.Models.StampBase, HomeCollector, Version=1.0.0.0, Culture=neutral, PublicKeyToken=null"</v>
      </c>
      <c r="AF188" s="16" t="str">
        <f t="shared" si="67"/>
        <v xml:space="preserve">,"ItemDetails":"State Dept" </v>
      </c>
      <c r="AG188" s="16" t="str">
        <f t="shared" si="68"/>
        <v xml:space="preserve">,"IsFavorite":false </v>
      </c>
      <c r="AH188" s="16" t="str">
        <f t="shared" si="69"/>
        <v xml:space="preserve">,"EstimatedValue":0 </v>
      </c>
      <c r="AI188" s="16" t="str">
        <f t="shared" si="70"/>
        <v xml:space="preserve">,"IsMintCondition":false </v>
      </c>
      <c r="AJ188" s="16" t="str">
        <f t="shared" si="71"/>
        <v xml:space="preserve">,"Condition":"UNDEFINED" </v>
      </c>
      <c r="AK188" s="16" t="str">
        <f xml:space="preserve"> IF($D188+$E188&gt;0,  CONCATENATE($AD188,$AE188,$AF188,$AG188,$AH188,$AI188,$AJ188) &amp; "} ]}","}")</f>
        <v>}</v>
      </c>
      <c r="AL188" s="16" t="str">
        <f t="shared" si="76"/>
        <v>,{"CollectableType":"HomeCollector.Models.StampBase, HomeCollector, Version=1.0.0.0, Culture=neutral, PublicKeyToken=null","DisplayName":"Jackson" ,"Description":"State Dept" ,"Country":"USA" ,"IsPostageStamp":true ,"ScottNumber":"O 58" ,"AlternateId":"" ,"IssueYearStart":1873,"IssueYearEnd":0,"FirstDayOfIssue":" " ,"Perforation":"" ,"IsWatermarked":false ,"CatalogImageCode":"" ,"Color":"green" ,"Denomination":"2" }</v>
      </c>
    </row>
    <row r="189" spans="1:38" x14ac:dyDescent="0.25">
      <c r="A189" s="16" t="s">
        <v>260</v>
      </c>
      <c r="B189" s="16">
        <v>3</v>
      </c>
      <c r="C189" s="16" t="s">
        <v>59</v>
      </c>
      <c r="G189" s="16" t="s">
        <v>466</v>
      </c>
      <c r="H189" s="16" t="s">
        <v>11</v>
      </c>
      <c r="I189" s="16">
        <v>1873</v>
      </c>
      <c r="J189" s="16">
        <v>1873</v>
      </c>
      <c r="K189" s="16" t="s">
        <v>51</v>
      </c>
      <c r="N189" s="16" t="str">
        <f t="shared" si="72"/>
        <v>,{"CollectableType":"HomeCollector.Models.StampBase, HomeCollector, Version=1.0.0.0, Culture=neutral, PublicKeyToken=null"</v>
      </c>
      <c r="O189" s="16" t="str">
        <f t="shared" si="55"/>
        <v xml:space="preserve">,"DisplayName":"Washington" </v>
      </c>
      <c r="P189" s="16" t="str">
        <f t="shared" si="56"/>
        <v xml:space="preserve">,"Description":"State Dept" </v>
      </c>
      <c r="Q189" s="16" t="str">
        <f t="shared" si="57"/>
        <v xml:space="preserve">,"Country":"USA" </v>
      </c>
      <c r="R189" s="16" t="str">
        <f t="shared" si="58"/>
        <v xml:space="preserve">,"IsPostageStamp":true </v>
      </c>
      <c r="S189" s="16" t="str">
        <f t="shared" si="59"/>
        <v xml:space="preserve">,"ScottNumber":"O 59" </v>
      </c>
      <c r="T189" s="16" t="str">
        <f t="shared" si="60"/>
        <v xml:space="preserve">,"AlternateId":"" </v>
      </c>
      <c r="U189" s="16" t="str">
        <f t="shared" si="74"/>
        <v>,"IssueYearStart":1873</v>
      </c>
      <c r="V189" s="16" t="str">
        <f t="shared" si="75"/>
        <v>,"IssueYearEnd":0</v>
      </c>
      <c r="W189" s="16" t="str">
        <f t="shared" si="61"/>
        <v xml:space="preserve">,"FirstDayOfIssue":" " </v>
      </c>
      <c r="X189" s="16" t="str">
        <f t="shared" si="54"/>
        <v xml:space="preserve">,"Perforation":"" </v>
      </c>
      <c r="Y189" s="16" t="str">
        <f>",""IsWatermarked"":" &amp; IF(ISNUMBER(FIND("mk",#REF!)) =1,"true","false") &amp; " "</f>
        <v xml:space="preserve">,"IsWatermarked":false </v>
      </c>
      <c r="Z189" s="16" t="str">
        <f t="shared" si="62"/>
        <v xml:space="preserve">,"CatalogImageCode":"" </v>
      </c>
      <c r="AA189" s="16" t="str">
        <f t="shared" si="63"/>
        <v xml:space="preserve">,"Color":"green" </v>
      </c>
      <c r="AB189" s="16" t="str">
        <f t="shared" si="64"/>
        <v xml:space="preserve">,"Denomination":"3" </v>
      </c>
      <c r="AD189" s="16" t="str">
        <f t="shared" si="65"/>
        <v/>
      </c>
      <c r="AE189" s="16" t="str">
        <f t="shared" si="66"/>
        <v>{"CollectableType":"HomeCollector.Models.StampBase, HomeCollector, Version=1.0.0.0, Culture=neutral, PublicKeyToken=null"</v>
      </c>
      <c r="AF189" s="16" t="str">
        <f t="shared" si="67"/>
        <v xml:space="preserve">,"ItemDetails":"State Dept" </v>
      </c>
      <c r="AG189" s="16" t="str">
        <f t="shared" si="68"/>
        <v xml:space="preserve">,"IsFavorite":false </v>
      </c>
      <c r="AH189" s="16" t="str">
        <f t="shared" si="69"/>
        <v xml:space="preserve">,"EstimatedValue":0 </v>
      </c>
      <c r="AI189" s="16" t="str">
        <f t="shared" si="70"/>
        <v xml:space="preserve">,"IsMintCondition":false </v>
      </c>
      <c r="AJ189" s="16" t="str">
        <f t="shared" si="71"/>
        <v xml:space="preserve">,"Condition":"UNDEFINED" </v>
      </c>
      <c r="AK189" s="16" t="str">
        <f xml:space="preserve"> IF($D189+$E189&gt;0,  CONCATENATE($AD189,$AE189,$AF189,$AG189,$AH189,$AI189,$AJ189) &amp; "} ]}","}")</f>
        <v>}</v>
      </c>
      <c r="AL189" s="16" t="str">
        <f t="shared" si="76"/>
        <v>,{"CollectableType":"HomeCollector.Models.StampBase, HomeCollector, Version=1.0.0.0, Culture=neutral, PublicKeyToken=null","DisplayName":"Washington" ,"Description":"State Dept" ,"Country":"USA" ,"IsPostageStamp":true ,"ScottNumber":"O 59" ,"AlternateId":"" ,"IssueYearStart":1873,"IssueYearEnd":0,"FirstDayOfIssue":" " ,"Perforation":"" ,"IsWatermarked":false ,"CatalogImageCode":"" ,"Color":"green" ,"Denomination":"3" }</v>
      </c>
    </row>
    <row r="190" spans="1:38" x14ac:dyDescent="0.25">
      <c r="A190" s="16" t="s">
        <v>261</v>
      </c>
      <c r="B190" s="16">
        <v>6</v>
      </c>
      <c r="C190" s="16" t="s">
        <v>59</v>
      </c>
      <c r="G190" s="16" t="s">
        <v>466</v>
      </c>
      <c r="H190" s="16" t="s">
        <v>453</v>
      </c>
      <c r="I190" s="16">
        <v>1873</v>
      </c>
      <c r="J190" s="16">
        <v>1873</v>
      </c>
      <c r="K190" s="16" t="s">
        <v>51</v>
      </c>
      <c r="N190" s="16" t="str">
        <f t="shared" si="72"/>
        <v>,{"CollectableType":"HomeCollector.Models.StampBase, HomeCollector, Version=1.0.0.0, Culture=neutral, PublicKeyToken=null"</v>
      </c>
      <c r="O190" s="16" t="str">
        <f t="shared" si="55"/>
        <v xml:space="preserve">,"DisplayName":"Lincoln" </v>
      </c>
      <c r="P190" s="16" t="str">
        <f t="shared" si="56"/>
        <v xml:space="preserve">,"Description":"State Dept" </v>
      </c>
      <c r="Q190" s="16" t="str">
        <f t="shared" si="57"/>
        <v xml:space="preserve">,"Country":"USA" </v>
      </c>
      <c r="R190" s="16" t="str">
        <f t="shared" si="58"/>
        <v xml:space="preserve">,"IsPostageStamp":true </v>
      </c>
      <c r="S190" s="16" t="str">
        <f t="shared" si="59"/>
        <v xml:space="preserve">,"ScottNumber":"O 60" </v>
      </c>
      <c r="T190" s="16" t="str">
        <f t="shared" si="60"/>
        <v xml:space="preserve">,"AlternateId":"" </v>
      </c>
      <c r="U190" s="16" t="str">
        <f t="shared" si="74"/>
        <v>,"IssueYearStart":1873</v>
      </c>
      <c r="V190" s="16" t="str">
        <f t="shared" si="75"/>
        <v>,"IssueYearEnd":0</v>
      </c>
      <c r="W190" s="16" t="str">
        <f t="shared" si="61"/>
        <v xml:space="preserve">,"FirstDayOfIssue":" " </v>
      </c>
      <c r="X190" s="16" t="str">
        <f t="shared" si="54"/>
        <v xml:space="preserve">,"Perforation":"" </v>
      </c>
      <c r="Y190" s="16" t="str">
        <f>",""IsWatermarked"":" &amp; IF(ISNUMBER(FIND("mk",#REF!)) =1,"true","false") &amp; " "</f>
        <v xml:space="preserve">,"IsWatermarked":false </v>
      </c>
      <c r="Z190" s="16" t="str">
        <f t="shared" si="62"/>
        <v xml:space="preserve">,"CatalogImageCode":"" </v>
      </c>
      <c r="AA190" s="16" t="str">
        <f t="shared" si="63"/>
        <v xml:space="preserve">,"Color":"green" </v>
      </c>
      <c r="AB190" s="16" t="str">
        <f t="shared" si="64"/>
        <v xml:space="preserve">,"Denomination":"6" </v>
      </c>
      <c r="AD190" s="16" t="str">
        <f t="shared" si="65"/>
        <v/>
      </c>
      <c r="AE190" s="16" t="str">
        <f t="shared" si="66"/>
        <v>{"CollectableType":"HomeCollector.Models.StampBase, HomeCollector, Version=1.0.0.0, Culture=neutral, PublicKeyToken=null"</v>
      </c>
      <c r="AF190" s="16" t="str">
        <f t="shared" si="67"/>
        <v xml:space="preserve">,"ItemDetails":"State Dept" </v>
      </c>
      <c r="AG190" s="16" t="str">
        <f t="shared" si="68"/>
        <v xml:space="preserve">,"IsFavorite":false </v>
      </c>
      <c r="AH190" s="16" t="str">
        <f t="shared" si="69"/>
        <v xml:space="preserve">,"EstimatedValue":0 </v>
      </c>
      <c r="AI190" s="16" t="str">
        <f t="shared" si="70"/>
        <v xml:space="preserve">,"IsMintCondition":false </v>
      </c>
      <c r="AJ190" s="16" t="str">
        <f t="shared" si="71"/>
        <v xml:space="preserve">,"Condition":"UNDEFINED" </v>
      </c>
      <c r="AK190" s="16" t="str">
        <f xml:space="preserve"> IF($D190+$E190&gt;0,  CONCATENATE($AD190,$AE190,$AF190,$AG190,$AH190,$AI190,$AJ190) &amp; "} ]}","}")</f>
        <v>}</v>
      </c>
      <c r="AL190" s="16" t="str">
        <f t="shared" si="76"/>
        <v>,{"CollectableType":"HomeCollector.Models.StampBase, HomeCollector, Version=1.0.0.0, Culture=neutral, PublicKeyToken=null","DisplayName":"Lincoln" ,"Description":"State Dept" ,"Country":"USA" ,"IsPostageStamp":true ,"ScottNumber":"O 60" ,"AlternateId":"" ,"IssueYearStart":1873,"IssueYearEnd":0,"FirstDayOfIssue":" " ,"Perforation":"" ,"IsWatermarked":false ,"CatalogImageCode":"" ,"Color":"green" ,"Denomination":"6" }</v>
      </c>
    </row>
    <row r="191" spans="1:38" x14ac:dyDescent="0.25">
      <c r="A191" s="16" t="s">
        <v>262</v>
      </c>
      <c r="B191" s="16">
        <v>7</v>
      </c>
      <c r="C191" s="16" t="s">
        <v>59</v>
      </c>
      <c r="G191" s="16" t="s">
        <v>466</v>
      </c>
      <c r="H191" s="16" t="s">
        <v>464</v>
      </c>
      <c r="I191" s="16">
        <v>1873</v>
      </c>
      <c r="J191" s="16">
        <v>1873</v>
      </c>
      <c r="K191" s="16" t="s">
        <v>51</v>
      </c>
      <c r="N191" s="16" t="str">
        <f t="shared" si="72"/>
        <v>,{"CollectableType":"HomeCollector.Models.StampBase, HomeCollector, Version=1.0.0.0, Culture=neutral, PublicKeyToken=null"</v>
      </c>
      <c r="O191" s="16" t="str">
        <f t="shared" si="55"/>
        <v xml:space="preserve">,"DisplayName":"Stanton" </v>
      </c>
      <c r="P191" s="16" t="str">
        <f t="shared" si="56"/>
        <v xml:space="preserve">,"Description":"State Dept" </v>
      </c>
      <c r="Q191" s="16" t="str">
        <f t="shared" si="57"/>
        <v xml:space="preserve">,"Country":"USA" </v>
      </c>
      <c r="R191" s="16" t="str">
        <f t="shared" si="58"/>
        <v xml:space="preserve">,"IsPostageStamp":true </v>
      </c>
      <c r="S191" s="16" t="str">
        <f t="shared" si="59"/>
        <v xml:space="preserve">,"ScottNumber":"O 61" </v>
      </c>
      <c r="T191" s="16" t="str">
        <f t="shared" si="60"/>
        <v xml:space="preserve">,"AlternateId":"" </v>
      </c>
      <c r="U191" s="16" t="str">
        <f t="shared" si="74"/>
        <v>,"IssueYearStart":1873</v>
      </c>
      <c r="V191" s="16" t="str">
        <f t="shared" si="75"/>
        <v>,"IssueYearEnd":0</v>
      </c>
      <c r="W191" s="16" t="str">
        <f t="shared" si="61"/>
        <v xml:space="preserve">,"FirstDayOfIssue":" " </v>
      </c>
      <c r="X191" s="16" t="str">
        <f t="shared" si="54"/>
        <v xml:space="preserve">,"Perforation":"" </v>
      </c>
      <c r="Y191" s="16" t="str">
        <f>",""IsWatermarked"":" &amp; IF(ISNUMBER(FIND("mk",#REF!)) =1,"true","false") &amp; " "</f>
        <v xml:space="preserve">,"IsWatermarked":false </v>
      </c>
      <c r="Z191" s="16" t="str">
        <f t="shared" si="62"/>
        <v xml:space="preserve">,"CatalogImageCode":"" </v>
      </c>
      <c r="AA191" s="16" t="str">
        <f t="shared" si="63"/>
        <v xml:space="preserve">,"Color":"green" </v>
      </c>
      <c r="AB191" s="16" t="str">
        <f t="shared" si="64"/>
        <v xml:space="preserve">,"Denomination":"7" </v>
      </c>
      <c r="AD191" s="16" t="str">
        <f t="shared" si="65"/>
        <v/>
      </c>
      <c r="AE191" s="16" t="str">
        <f t="shared" si="66"/>
        <v>{"CollectableType":"HomeCollector.Models.StampBase, HomeCollector, Version=1.0.0.0, Culture=neutral, PublicKeyToken=null"</v>
      </c>
      <c r="AF191" s="16" t="str">
        <f t="shared" si="67"/>
        <v xml:space="preserve">,"ItemDetails":"State Dept" </v>
      </c>
      <c r="AG191" s="16" t="str">
        <f t="shared" si="68"/>
        <v xml:space="preserve">,"IsFavorite":false </v>
      </c>
      <c r="AH191" s="16" t="str">
        <f t="shared" si="69"/>
        <v xml:space="preserve">,"EstimatedValue":0 </v>
      </c>
      <c r="AI191" s="16" t="str">
        <f t="shared" si="70"/>
        <v xml:space="preserve">,"IsMintCondition":false </v>
      </c>
      <c r="AJ191" s="16" t="str">
        <f t="shared" si="71"/>
        <v xml:space="preserve">,"Condition":"UNDEFINED" </v>
      </c>
      <c r="AK191" s="16" t="str">
        <f xml:space="preserve"> IF($D191+$E191&gt;0,  CONCATENATE($AD191,$AE191,$AF191,$AG191,$AH191,$AI191,$AJ191) &amp; "} ]}","}")</f>
        <v>}</v>
      </c>
      <c r="AL191" s="16" t="str">
        <f t="shared" si="76"/>
        <v>,{"CollectableType":"HomeCollector.Models.StampBase, HomeCollector, Version=1.0.0.0, Culture=neutral, PublicKeyToken=null","DisplayName":"Stanton" ,"Description":"State Dept" ,"Country":"USA" ,"IsPostageStamp":true ,"ScottNumber":"O 61" ,"AlternateId":"" ,"IssueYearStart":1873,"IssueYearEnd":0,"FirstDayOfIssue":" " ,"Perforation":"" ,"IsWatermarked":false ,"CatalogImageCode":"" ,"Color":"green" ,"Denomination":"7" }</v>
      </c>
    </row>
    <row r="192" spans="1:38" x14ac:dyDescent="0.25">
      <c r="A192" s="16" t="s">
        <v>263</v>
      </c>
      <c r="B192" s="16">
        <v>10</v>
      </c>
      <c r="C192" s="16" t="s">
        <v>59</v>
      </c>
      <c r="G192" s="16" t="s">
        <v>466</v>
      </c>
      <c r="H192" s="16" t="s">
        <v>454</v>
      </c>
      <c r="I192" s="16">
        <v>1873</v>
      </c>
      <c r="J192" s="16">
        <v>1873</v>
      </c>
      <c r="K192" s="16" t="s">
        <v>51</v>
      </c>
      <c r="N192" s="16" t="str">
        <f t="shared" si="72"/>
        <v>,{"CollectableType":"HomeCollector.Models.StampBase, HomeCollector, Version=1.0.0.0, Culture=neutral, PublicKeyToken=null"</v>
      </c>
      <c r="O192" s="16" t="str">
        <f t="shared" si="55"/>
        <v xml:space="preserve">,"DisplayName":"Jefferson" </v>
      </c>
      <c r="P192" s="16" t="str">
        <f t="shared" si="56"/>
        <v xml:space="preserve">,"Description":"State Dept" </v>
      </c>
      <c r="Q192" s="16" t="str">
        <f t="shared" si="57"/>
        <v xml:space="preserve">,"Country":"USA" </v>
      </c>
      <c r="R192" s="16" t="str">
        <f t="shared" si="58"/>
        <v xml:space="preserve">,"IsPostageStamp":true </v>
      </c>
      <c r="S192" s="16" t="str">
        <f t="shared" si="59"/>
        <v xml:space="preserve">,"ScottNumber":"O 62" </v>
      </c>
      <c r="T192" s="16" t="str">
        <f t="shared" si="60"/>
        <v xml:space="preserve">,"AlternateId":"" </v>
      </c>
      <c r="U192" s="16" t="str">
        <f t="shared" si="74"/>
        <v>,"IssueYearStart":1873</v>
      </c>
      <c r="V192" s="16" t="str">
        <f t="shared" si="75"/>
        <v>,"IssueYearEnd":0</v>
      </c>
      <c r="W192" s="16" t="str">
        <f t="shared" si="61"/>
        <v xml:space="preserve">,"FirstDayOfIssue":" " </v>
      </c>
      <c r="X192" s="16" t="str">
        <f t="shared" ref="X192:X255" si="77">",""Perforation"":""" &amp; IF(ISBLANK($F192)=1,"",$F192) &amp; """ "</f>
        <v xml:space="preserve">,"Perforation":"" </v>
      </c>
      <c r="Y192" s="16" t="str">
        <f>",""IsWatermarked"":" &amp; IF(ISNUMBER(FIND("mk",#REF!)) =1,"true","false") &amp; " "</f>
        <v xml:space="preserve">,"IsWatermarked":false </v>
      </c>
      <c r="Z192" s="16" t="str">
        <f t="shared" si="62"/>
        <v xml:space="preserve">,"CatalogImageCode":"" </v>
      </c>
      <c r="AA192" s="16" t="str">
        <f t="shared" si="63"/>
        <v xml:space="preserve">,"Color":"green" </v>
      </c>
      <c r="AB192" s="16" t="str">
        <f t="shared" si="64"/>
        <v xml:space="preserve">,"Denomination":"10" </v>
      </c>
      <c r="AD192" s="16" t="str">
        <f t="shared" si="65"/>
        <v/>
      </c>
      <c r="AE192" s="16" t="str">
        <f t="shared" si="66"/>
        <v>{"CollectableType":"HomeCollector.Models.StampBase, HomeCollector, Version=1.0.0.0, Culture=neutral, PublicKeyToken=null"</v>
      </c>
      <c r="AF192" s="16" t="str">
        <f t="shared" si="67"/>
        <v xml:space="preserve">,"ItemDetails":"State Dept" </v>
      </c>
      <c r="AG192" s="16" t="str">
        <f t="shared" si="68"/>
        <v xml:space="preserve">,"IsFavorite":false </v>
      </c>
      <c r="AH192" s="16" t="str">
        <f t="shared" si="69"/>
        <v xml:space="preserve">,"EstimatedValue":0 </v>
      </c>
      <c r="AI192" s="16" t="str">
        <f t="shared" si="70"/>
        <v xml:space="preserve">,"IsMintCondition":false </v>
      </c>
      <c r="AJ192" s="16" t="str">
        <f t="shared" si="71"/>
        <v xml:space="preserve">,"Condition":"UNDEFINED" </v>
      </c>
      <c r="AK192" s="16" t="str">
        <f xml:space="preserve"> IF($D192+$E192&gt;0,  CONCATENATE($AD192,$AE192,$AF192,$AG192,$AH192,$AI192,$AJ192) &amp; "} ]}","}")</f>
        <v>}</v>
      </c>
      <c r="AL192" s="16" t="str">
        <f t="shared" si="76"/>
        <v>,{"CollectableType":"HomeCollector.Models.StampBase, HomeCollector, Version=1.0.0.0, Culture=neutral, PublicKeyToken=null","DisplayName":"Jefferson" ,"Description":"State Dept" ,"Country":"USA" ,"IsPostageStamp":true ,"ScottNumber":"O 62" ,"AlternateId":"" ,"IssueYearStart":1873,"IssueYearEnd":0,"FirstDayOfIssue":" " ,"Perforation":"" ,"IsWatermarked":false ,"CatalogImageCode":"" ,"Color":"green" ,"Denomination":"10" }</v>
      </c>
    </row>
    <row r="193" spans="1:38" x14ac:dyDescent="0.25">
      <c r="A193" s="16" t="s">
        <v>264</v>
      </c>
      <c r="B193" s="16">
        <v>12</v>
      </c>
      <c r="C193" s="16" t="s">
        <v>59</v>
      </c>
      <c r="G193" s="16" t="s">
        <v>466</v>
      </c>
      <c r="H193" s="16" t="s">
        <v>455</v>
      </c>
      <c r="I193" s="16">
        <v>1873</v>
      </c>
      <c r="J193" s="16">
        <v>1873</v>
      </c>
      <c r="K193" s="16" t="s">
        <v>51</v>
      </c>
      <c r="N193" s="16" t="str">
        <f t="shared" si="72"/>
        <v>,{"CollectableType":"HomeCollector.Models.StampBase, HomeCollector, Version=1.0.0.0, Culture=neutral, PublicKeyToken=null"</v>
      </c>
      <c r="O193" s="16" t="str">
        <f t="shared" ref="O193:O256" si="78">",""DisplayName"":""" &amp; $H193 &amp; """ "</f>
        <v xml:space="preserve">,"DisplayName":"Clay" </v>
      </c>
      <c r="P193" s="16" t="str">
        <f t="shared" ref="P193:P256" si="79">",""Description"":""" &amp; IF(ISBLANK($G193),"",$G193) &amp; """ "</f>
        <v xml:space="preserve">,"Description":"State Dept" </v>
      </c>
      <c r="Q193" s="16" t="str">
        <f t="shared" ref="Q193:Q256" si="80">",""Country"":""" &amp; $B$1 &amp; """ "</f>
        <v xml:space="preserve">,"Country":"USA" </v>
      </c>
      <c r="R193" s="16" t="str">
        <f t="shared" ref="R193:R256" si="81">",""IsPostageStamp"":" &amp; "true" &amp; " "</f>
        <v xml:space="preserve">,"IsPostageStamp":true </v>
      </c>
      <c r="S193" s="16" t="str">
        <f t="shared" ref="S193:S256" si="82">",""ScottNumber"":""" &amp; $A193 &amp; """ "</f>
        <v xml:space="preserve">,"ScottNumber":"O 63" </v>
      </c>
      <c r="T193" s="16" t="str">
        <f t="shared" ref="T193:T256" si="83">",""AlternateId"":""" &amp; "" &amp; """ "</f>
        <v xml:space="preserve">,"AlternateId":"" </v>
      </c>
      <c r="U193" s="16" t="str">
        <f t="shared" si="74"/>
        <v>,"IssueYearStart":1873</v>
      </c>
      <c r="V193" s="16" t="str">
        <f t="shared" si="75"/>
        <v>,"IssueYearEnd":0</v>
      </c>
      <c r="W193" s="16" t="str">
        <f t="shared" ref="W193:W256" si="84">",""FirstDayOfIssue"":""" &amp; " " &amp; """ "</f>
        <v xml:space="preserve">,"FirstDayOfIssue":" " </v>
      </c>
      <c r="X193" s="16" t="str">
        <f t="shared" si="77"/>
        <v xml:space="preserve">,"Perforation":"" </v>
      </c>
      <c r="Y193" s="16" t="str">
        <f>",""IsWatermarked"":" &amp; IF(ISNUMBER(FIND("mk",#REF!)) =1,"true","false") &amp; " "</f>
        <v xml:space="preserve">,"IsWatermarked":false </v>
      </c>
      <c r="Z193" s="16" t="str">
        <f t="shared" ref="Z193:Z256" si="85">",""CatalogImageCode"":""" &amp; "" &amp; """ "</f>
        <v xml:space="preserve">,"CatalogImageCode":"" </v>
      </c>
      <c r="AA193" s="16" t="str">
        <f t="shared" ref="AA193:AA256" si="86">",""Color"":""" &amp; IF(ISBLANK($C193)=1,"",$C193) &amp; """ "</f>
        <v xml:space="preserve">,"Color":"green" </v>
      </c>
      <c r="AB193" s="16" t="str">
        <f t="shared" ref="AB193:AB256" si="87">",""Denomination"":""" &amp; IF(ISNUMBER($B193),TEXT($B193,"0"),$B193) &amp; """ "</f>
        <v xml:space="preserve">,"Denomination":"12" </v>
      </c>
      <c r="AD193" s="16" t="str">
        <f t="shared" ref="AD193:AD256" si="88" xml:space="preserve"> IF($D193 + $E193 &gt; 0,",""ItemInstances"":[","")</f>
        <v/>
      </c>
      <c r="AE193" s="16" t="str">
        <f t="shared" ref="AE193:AE256" si="89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193" s="16" t="str">
        <f t="shared" ref="AF193:AF256" si="90">",""ItemDetails"":""" &amp; IF(ISBLANK($G193)=1,"",$G193) &amp; """ "</f>
        <v xml:space="preserve">,"ItemDetails":"State Dept" </v>
      </c>
      <c r="AG193" s="16" t="str">
        <f t="shared" ref="AG193:AG256" si="91">",""IsFavorite"":" &amp; "false" &amp; " "</f>
        <v xml:space="preserve">,"IsFavorite":false </v>
      </c>
      <c r="AH193" s="16" t="str">
        <f t="shared" ref="AH193:AH256" si="92">",""EstimatedValue"":" &amp; "0" &amp; " "</f>
        <v xml:space="preserve">,"EstimatedValue":0 </v>
      </c>
      <c r="AI193" s="16" t="str">
        <f t="shared" ref="AI193:AI256" si="93">",""IsMintCondition"":" &amp; IF($D193&gt;0,"true","false") &amp; " "</f>
        <v xml:space="preserve">,"IsMintCondition":false </v>
      </c>
      <c r="AJ193" s="16" t="str">
        <f t="shared" ref="AJ193:AJ256" si="94">",""Condition"":" &amp; """UNDEFINED""" &amp; " "</f>
        <v xml:space="preserve">,"Condition":"UNDEFINED" </v>
      </c>
      <c r="AK193" s="16" t="str">
        <f xml:space="preserve"> IF($D193+$E193&gt;0,  CONCATENATE($AD193,$AE193,$AF193,$AG193,$AH193,$AI193,$AJ193) &amp; "} ]}","}")</f>
        <v>}</v>
      </c>
      <c r="AL193" s="16" t="str">
        <f t="shared" si="76"/>
        <v>,{"CollectableType":"HomeCollector.Models.StampBase, HomeCollector, Version=1.0.0.0, Culture=neutral, PublicKeyToken=null","DisplayName":"Clay" ,"Description":"State Dept" ,"Country":"USA" ,"IsPostageStamp":true ,"ScottNumber":"O 63" ,"AlternateId":"" ,"IssueYearStart":1873,"IssueYearEnd":0,"FirstDayOfIssue":" " ,"Perforation":"" ,"IsWatermarked":false ,"CatalogImageCode":"" ,"Color":"green" ,"Denomination":"12" }</v>
      </c>
    </row>
    <row r="194" spans="1:38" x14ac:dyDescent="0.25">
      <c r="A194" s="16" t="s">
        <v>265</v>
      </c>
      <c r="B194" s="16">
        <v>15</v>
      </c>
      <c r="C194" s="16" t="s">
        <v>59</v>
      </c>
      <c r="G194" s="16" t="s">
        <v>466</v>
      </c>
      <c r="H194" s="16" t="s">
        <v>456</v>
      </c>
      <c r="I194" s="16">
        <v>1873</v>
      </c>
      <c r="J194" s="16">
        <v>1873</v>
      </c>
      <c r="K194" s="16" t="s">
        <v>51</v>
      </c>
      <c r="N194" s="16" t="str">
        <f t="shared" ref="N194:N257" si="95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194" s="16" t="str">
        <f t="shared" si="78"/>
        <v xml:space="preserve">,"DisplayName":"Webster" </v>
      </c>
      <c r="P194" s="16" t="str">
        <f t="shared" si="79"/>
        <v xml:space="preserve">,"Description":"State Dept" </v>
      </c>
      <c r="Q194" s="16" t="str">
        <f t="shared" si="80"/>
        <v xml:space="preserve">,"Country":"USA" </v>
      </c>
      <c r="R194" s="16" t="str">
        <f t="shared" si="81"/>
        <v xml:space="preserve">,"IsPostageStamp":true </v>
      </c>
      <c r="S194" s="16" t="str">
        <f t="shared" si="82"/>
        <v xml:space="preserve">,"ScottNumber":"O 64" </v>
      </c>
      <c r="T194" s="16" t="str">
        <f t="shared" si="83"/>
        <v xml:space="preserve">,"AlternateId":"" </v>
      </c>
      <c r="U194" s="16" t="str">
        <f t="shared" si="74"/>
        <v>,"IssueYearStart":1873</v>
      </c>
      <c r="V194" s="16" t="str">
        <f t="shared" si="75"/>
        <v>,"IssueYearEnd":0</v>
      </c>
      <c r="W194" s="16" t="str">
        <f t="shared" si="84"/>
        <v xml:space="preserve">,"FirstDayOfIssue":" " </v>
      </c>
      <c r="X194" s="16" t="str">
        <f t="shared" si="77"/>
        <v xml:space="preserve">,"Perforation":"" </v>
      </c>
      <c r="Y194" s="16" t="str">
        <f>",""IsWatermarked"":" &amp; IF(ISNUMBER(FIND("mk",#REF!)) =1,"true","false") &amp; " "</f>
        <v xml:space="preserve">,"IsWatermarked":false </v>
      </c>
      <c r="Z194" s="16" t="str">
        <f t="shared" si="85"/>
        <v xml:space="preserve">,"CatalogImageCode":"" </v>
      </c>
      <c r="AA194" s="16" t="str">
        <f t="shared" si="86"/>
        <v xml:space="preserve">,"Color":"green" </v>
      </c>
      <c r="AB194" s="16" t="str">
        <f t="shared" si="87"/>
        <v xml:space="preserve">,"Denomination":"15" </v>
      </c>
      <c r="AD194" s="16" t="str">
        <f t="shared" si="88"/>
        <v/>
      </c>
      <c r="AE194" s="16" t="str">
        <f t="shared" si="89"/>
        <v>{"CollectableType":"HomeCollector.Models.StampBase, HomeCollector, Version=1.0.0.0, Culture=neutral, PublicKeyToken=null"</v>
      </c>
      <c r="AF194" s="16" t="str">
        <f t="shared" si="90"/>
        <v xml:space="preserve">,"ItemDetails":"State Dept" </v>
      </c>
      <c r="AG194" s="16" t="str">
        <f t="shared" si="91"/>
        <v xml:space="preserve">,"IsFavorite":false </v>
      </c>
      <c r="AH194" s="16" t="str">
        <f t="shared" si="92"/>
        <v xml:space="preserve">,"EstimatedValue":0 </v>
      </c>
      <c r="AI194" s="16" t="str">
        <f t="shared" si="93"/>
        <v xml:space="preserve">,"IsMintCondition":false </v>
      </c>
      <c r="AJ194" s="16" t="str">
        <f t="shared" si="94"/>
        <v xml:space="preserve">,"Condition":"UNDEFINED" </v>
      </c>
      <c r="AK194" s="16" t="str">
        <f xml:space="preserve"> IF($D194+$E194&gt;0,  CONCATENATE($AD194,$AE194,$AF194,$AG194,$AH194,$AI194,$AJ194) &amp; "} ]}","}")</f>
        <v>}</v>
      </c>
      <c r="AL194" s="16" t="str">
        <f t="shared" si="76"/>
        <v>,{"CollectableType":"HomeCollector.Models.StampBase, HomeCollector, Version=1.0.0.0, Culture=neutral, PublicKeyToken=null","DisplayName":"Webster" ,"Description":"State Dept" ,"Country":"USA" ,"IsPostageStamp":true ,"ScottNumber":"O 64" ,"AlternateId":"" ,"IssueYearStart":1873,"IssueYearEnd":0,"FirstDayOfIssue":" " ,"Perforation":"" ,"IsWatermarked":false ,"CatalogImageCode":"" ,"Color":"green" ,"Denomination":"15" }</v>
      </c>
    </row>
    <row r="195" spans="1:38" x14ac:dyDescent="0.25">
      <c r="A195" s="16" t="s">
        <v>266</v>
      </c>
      <c r="B195" s="16">
        <v>24</v>
      </c>
      <c r="C195" s="16" t="s">
        <v>59</v>
      </c>
      <c r="G195" s="16" t="s">
        <v>466</v>
      </c>
      <c r="H195" s="16" t="s">
        <v>50</v>
      </c>
      <c r="I195" s="16">
        <v>1873</v>
      </c>
      <c r="J195" s="16">
        <v>1873</v>
      </c>
      <c r="K195" s="16" t="s">
        <v>51</v>
      </c>
      <c r="N195" s="16" t="str">
        <f t="shared" si="95"/>
        <v>,{"CollectableType":"HomeCollector.Models.StampBase, HomeCollector, Version=1.0.0.0, Culture=neutral, PublicKeyToken=null"</v>
      </c>
      <c r="O195" s="16" t="str">
        <f t="shared" si="78"/>
        <v xml:space="preserve">,"DisplayName":"Scott" </v>
      </c>
      <c r="P195" s="16" t="str">
        <f t="shared" si="79"/>
        <v xml:space="preserve">,"Description":"State Dept" </v>
      </c>
      <c r="Q195" s="16" t="str">
        <f t="shared" si="80"/>
        <v xml:space="preserve">,"Country":"USA" </v>
      </c>
      <c r="R195" s="16" t="str">
        <f t="shared" si="81"/>
        <v xml:space="preserve">,"IsPostageStamp":true </v>
      </c>
      <c r="S195" s="16" t="str">
        <f t="shared" si="82"/>
        <v xml:space="preserve">,"ScottNumber":"O 65" </v>
      </c>
      <c r="T195" s="16" t="str">
        <f t="shared" si="83"/>
        <v xml:space="preserve">,"AlternateId":"" </v>
      </c>
      <c r="U195" s="16" t="str">
        <f t="shared" si="74"/>
        <v>,"IssueYearStart":1873</v>
      </c>
      <c r="V195" s="16" t="str">
        <f t="shared" si="75"/>
        <v>,"IssueYearEnd":0</v>
      </c>
      <c r="W195" s="16" t="str">
        <f t="shared" si="84"/>
        <v xml:space="preserve">,"FirstDayOfIssue":" " </v>
      </c>
      <c r="X195" s="16" t="str">
        <f t="shared" si="77"/>
        <v xml:space="preserve">,"Perforation":"" </v>
      </c>
      <c r="Y195" s="16" t="str">
        <f>",""IsWatermarked"":" &amp; IF(ISNUMBER(FIND("mk",#REF!)) =1,"true","false") &amp; " "</f>
        <v xml:space="preserve">,"IsWatermarked":false </v>
      </c>
      <c r="Z195" s="16" t="str">
        <f t="shared" si="85"/>
        <v xml:space="preserve">,"CatalogImageCode":"" </v>
      </c>
      <c r="AA195" s="16" t="str">
        <f t="shared" si="86"/>
        <v xml:space="preserve">,"Color":"green" </v>
      </c>
      <c r="AB195" s="16" t="str">
        <f t="shared" si="87"/>
        <v xml:space="preserve">,"Denomination":"24" </v>
      </c>
      <c r="AD195" s="16" t="str">
        <f t="shared" si="88"/>
        <v/>
      </c>
      <c r="AE195" s="16" t="str">
        <f t="shared" si="89"/>
        <v>{"CollectableType":"HomeCollector.Models.StampBase, HomeCollector, Version=1.0.0.0, Culture=neutral, PublicKeyToken=null"</v>
      </c>
      <c r="AF195" s="16" t="str">
        <f t="shared" si="90"/>
        <v xml:space="preserve">,"ItemDetails":"State Dept" </v>
      </c>
      <c r="AG195" s="16" t="str">
        <f t="shared" si="91"/>
        <v xml:space="preserve">,"IsFavorite":false </v>
      </c>
      <c r="AH195" s="16" t="str">
        <f t="shared" si="92"/>
        <v xml:space="preserve">,"EstimatedValue":0 </v>
      </c>
      <c r="AI195" s="16" t="str">
        <f t="shared" si="93"/>
        <v xml:space="preserve">,"IsMintCondition":false </v>
      </c>
      <c r="AJ195" s="16" t="str">
        <f t="shared" si="94"/>
        <v xml:space="preserve">,"Condition":"UNDEFINED" </v>
      </c>
      <c r="AK195" s="16" t="str">
        <f xml:space="preserve"> IF($D195+$E195&gt;0,  CONCATENATE($AD195,$AE195,$AF195,$AG195,$AH195,$AI195,$AJ195) &amp; "} ]}","}")</f>
        <v>}</v>
      </c>
      <c r="AL195" s="16" t="str">
        <f t="shared" si="76"/>
        <v>,{"CollectableType":"HomeCollector.Models.StampBase, HomeCollector, Version=1.0.0.0, Culture=neutral, PublicKeyToken=null","DisplayName":"Scott" ,"Description":"State Dept" ,"Country":"USA" ,"IsPostageStamp":true ,"ScottNumber":"O 65" ,"AlternateId":"" ,"IssueYearStart":1873,"IssueYearEnd":0,"FirstDayOfIssue":" " ,"Perforation":"" ,"IsWatermarked":false ,"CatalogImageCode":"" ,"Color":"green" ,"Denomination":"24" }</v>
      </c>
    </row>
    <row r="196" spans="1:38" x14ac:dyDescent="0.25">
      <c r="A196" s="16" t="s">
        <v>267</v>
      </c>
      <c r="B196" s="16">
        <v>30</v>
      </c>
      <c r="C196" s="16" t="s">
        <v>59</v>
      </c>
      <c r="G196" s="16" t="s">
        <v>466</v>
      </c>
      <c r="H196" s="16" t="s">
        <v>457</v>
      </c>
      <c r="I196" s="16">
        <v>1873</v>
      </c>
      <c r="J196" s="16">
        <v>1873</v>
      </c>
      <c r="K196" s="16" t="s">
        <v>51</v>
      </c>
      <c r="N196" s="16" t="str">
        <f t="shared" si="95"/>
        <v>,{"CollectableType":"HomeCollector.Models.StampBase, HomeCollector, Version=1.0.0.0, Culture=neutral, PublicKeyToken=null"</v>
      </c>
      <c r="O196" s="16" t="str">
        <f t="shared" si="78"/>
        <v xml:space="preserve">,"DisplayName":"Hamilton" </v>
      </c>
      <c r="P196" s="16" t="str">
        <f t="shared" si="79"/>
        <v xml:space="preserve">,"Description":"State Dept" </v>
      </c>
      <c r="Q196" s="16" t="str">
        <f t="shared" si="80"/>
        <v xml:space="preserve">,"Country":"USA" </v>
      </c>
      <c r="R196" s="16" t="str">
        <f t="shared" si="81"/>
        <v xml:space="preserve">,"IsPostageStamp":true </v>
      </c>
      <c r="S196" s="16" t="str">
        <f t="shared" si="82"/>
        <v xml:space="preserve">,"ScottNumber":"O 66" </v>
      </c>
      <c r="T196" s="16" t="str">
        <f t="shared" si="83"/>
        <v xml:space="preserve">,"AlternateId":"" </v>
      </c>
      <c r="U196" s="16" t="str">
        <f t="shared" si="74"/>
        <v>,"IssueYearStart":1873</v>
      </c>
      <c r="V196" s="16" t="str">
        <f t="shared" si="75"/>
        <v>,"IssueYearEnd":0</v>
      </c>
      <c r="W196" s="16" t="str">
        <f t="shared" si="84"/>
        <v xml:space="preserve">,"FirstDayOfIssue":" " </v>
      </c>
      <c r="X196" s="16" t="str">
        <f t="shared" si="77"/>
        <v xml:space="preserve">,"Perforation":"" </v>
      </c>
      <c r="Y196" s="16" t="str">
        <f>",""IsWatermarked"":" &amp; IF(ISNUMBER(FIND("mk",#REF!)) =1,"true","false") &amp; " "</f>
        <v xml:space="preserve">,"IsWatermarked":false </v>
      </c>
      <c r="Z196" s="16" t="str">
        <f t="shared" si="85"/>
        <v xml:space="preserve">,"CatalogImageCode":"" </v>
      </c>
      <c r="AA196" s="16" t="str">
        <f t="shared" si="86"/>
        <v xml:space="preserve">,"Color":"green" </v>
      </c>
      <c r="AB196" s="16" t="str">
        <f t="shared" si="87"/>
        <v xml:space="preserve">,"Denomination":"30" </v>
      </c>
      <c r="AD196" s="16" t="str">
        <f t="shared" si="88"/>
        <v/>
      </c>
      <c r="AE196" s="16" t="str">
        <f t="shared" si="89"/>
        <v>{"CollectableType":"HomeCollector.Models.StampBase, HomeCollector, Version=1.0.0.0, Culture=neutral, PublicKeyToken=null"</v>
      </c>
      <c r="AF196" s="16" t="str">
        <f t="shared" si="90"/>
        <v xml:space="preserve">,"ItemDetails":"State Dept" </v>
      </c>
      <c r="AG196" s="16" t="str">
        <f t="shared" si="91"/>
        <v xml:space="preserve">,"IsFavorite":false </v>
      </c>
      <c r="AH196" s="16" t="str">
        <f t="shared" si="92"/>
        <v xml:space="preserve">,"EstimatedValue":0 </v>
      </c>
      <c r="AI196" s="16" t="str">
        <f t="shared" si="93"/>
        <v xml:space="preserve">,"IsMintCondition":false </v>
      </c>
      <c r="AJ196" s="16" t="str">
        <f t="shared" si="94"/>
        <v xml:space="preserve">,"Condition":"UNDEFINED" </v>
      </c>
      <c r="AK196" s="16" t="str">
        <f xml:space="preserve"> IF($D196+$E196&gt;0,  CONCATENATE($AD196,$AE196,$AF196,$AG196,$AH196,$AI196,$AJ196) &amp; "} ]}","}")</f>
        <v>}</v>
      </c>
      <c r="AL196" s="16" t="str">
        <f t="shared" si="76"/>
        <v>,{"CollectableType":"HomeCollector.Models.StampBase, HomeCollector, Version=1.0.0.0, Culture=neutral, PublicKeyToken=null","DisplayName":"Hamilton" ,"Description":"State Dept" ,"Country":"USA" ,"IsPostageStamp":true ,"ScottNumber":"O 66" ,"AlternateId":"" ,"IssueYearStart":1873,"IssueYearEnd":0,"FirstDayOfIssue":" " ,"Perforation":"" ,"IsWatermarked":false ,"CatalogImageCode":"" ,"Color":"green" ,"Denomination":"30" }</v>
      </c>
    </row>
    <row r="197" spans="1:38" x14ac:dyDescent="0.25">
      <c r="A197" s="16" t="s">
        <v>268</v>
      </c>
      <c r="B197" s="16">
        <v>90</v>
      </c>
      <c r="C197" s="16" t="s">
        <v>59</v>
      </c>
      <c r="G197" s="16" t="s">
        <v>466</v>
      </c>
      <c r="H197" s="16" t="s">
        <v>461</v>
      </c>
      <c r="I197" s="16">
        <v>1873</v>
      </c>
      <c r="J197" s="16">
        <v>1873</v>
      </c>
      <c r="K197" s="16" t="s">
        <v>51</v>
      </c>
      <c r="N197" s="16" t="str">
        <f t="shared" si="95"/>
        <v>,{"CollectableType":"HomeCollector.Models.StampBase, HomeCollector, Version=1.0.0.0, Culture=neutral, PublicKeyToken=null"</v>
      </c>
      <c r="O197" s="16" t="str">
        <f t="shared" si="78"/>
        <v xml:space="preserve">,"DisplayName":"Perry" </v>
      </c>
      <c r="P197" s="16" t="str">
        <f t="shared" si="79"/>
        <v xml:space="preserve">,"Description":"State Dept" </v>
      </c>
      <c r="Q197" s="16" t="str">
        <f t="shared" si="80"/>
        <v xml:space="preserve">,"Country":"USA" </v>
      </c>
      <c r="R197" s="16" t="str">
        <f t="shared" si="81"/>
        <v xml:space="preserve">,"IsPostageStamp":true </v>
      </c>
      <c r="S197" s="16" t="str">
        <f t="shared" si="82"/>
        <v xml:space="preserve">,"ScottNumber":"O 67" </v>
      </c>
      <c r="T197" s="16" t="str">
        <f t="shared" si="83"/>
        <v xml:space="preserve">,"AlternateId":"" </v>
      </c>
      <c r="U197" s="16" t="str">
        <f t="shared" si="74"/>
        <v>,"IssueYearStart":1873</v>
      </c>
      <c r="V197" s="16" t="str">
        <f t="shared" si="75"/>
        <v>,"IssueYearEnd":0</v>
      </c>
      <c r="W197" s="16" t="str">
        <f t="shared" si="84"/>
        <v xml:space="preserve">,"FirstDayOfIssue":" " </v>
      </c>
      <c r="X197" s="16" t="str">
        <f t="shared" si="77"/>
        <v xml:space="preserve">,"Perforation":"" </v>
      </c>
      <c r="Y197" s="16" t="str">
        <f>",""IsWatermarked"":" &amp; IF(ISNUMBER(FIND("mk",#REF!)) =1,"true","false") &amp; " "</f>
        <v xml:space="preserve">,"IsWatermarked":false </v>
      </c>
      <c r="Z197" s="16" t="str">
        <f t="shared" si="85"/>
        <v xml:space="preserve">,"CatalogImageCode":"" </v>
      </c>
      <c r="AA197" s="16" t="str">
        <f t="shared" si="86"/>
        <v xml:space="preserve">,"Color":"green" </v>
      </c>
      <c r="AB197" s="16" t="str">
        <f t="shared" si="87"/>
        <v xml:space="preserve">,"Denomination":"90" </v>
      </c>
      <c r="AD197" s="16" t="str">
        <f t="shared" si="88"/>
        <v/>
      </c>
      <c r="AE197" s="16" t="str">
        <f t="shared" si="89"/>
        <v>{"CollectableType":"HomeCollector.Models.StampBase, HomeCollector, Version=1.0.0.0, Culture=neutral, PublicKeyToken=null"</v>
      </c>
      <c r="AF197" s="16" t="str">
        <f t="shared" si="90"/>
        <v xml:space="preserve">,"ItemDetails":"State Dept" </v>
      </c>
      <c r="AG197" s="16" t="str">
        <f t="shared" si="91"/>
        <v xml:space="preserve">,"IsFavorite":false </v>
      </c>
      <c r="AH197" s="16" t="str">
        <f t="shared" si="92"/>
        <v xml:space="preserve">,"EstimatedValue":0 </v>
      </c>
      <c r="AI197" s="16" t="str">
        <f t="shared" si="93"/>
        <v xml:space="preserve">,"IsMintCondition":false </v>
      </c>
      <c r="AJ197" s="16" t="str">
        <f t="shared" si="94"/>
        <v xml:space="preserve">,"Condition":"UNDEFINED" </v>
      </c>
      <c r="AK197" s="16" t="str">
        <f xml:space="preserve"> IF($D197+$E197&gt;0,  CONCATENATE($AD197,$AE197,$AF197,$AG197,$AH197,$AI197,$AJ197) &amp; "} ]}","}")</f>
        <v>}</v>
      </c>
      <c r="AL197" s="16" t="str">
        <f t="shared" si="76"/>
        <v>,{"CollectableType":"HomeCollector.Models.StampBase, HomeCollector, Version=1.0.0.0, Culture=neutral, PublicKeyToken=null","DisplayName":"Perry" ,"Description":"State Dept" ,"Country":"USA" ,"IsPostageStamp":true ,"ScottNumber":"O 67" ,"AlternateId":"" ,"IssueYearStart":1873,"IssueYearEnd":0,"FirstDayOfIssue":" " ,"Perforation":"" ,"IsWatermarked":false ,"CatalogImageCode":"" ,"Color":"green" ,"Denomination":"90" }</v>
      </c>
    </row>
    <row r="198" spans="1:38" x14ac:dyDescent="0.25">
      <c r="A198" s="16" t="s">
        <v>269</v>
      </c>
      <c r="B198" s="48">
        <v>2</v>
      </c>
      <c r="C198" s="16" t="s">
        <v>59</v>
      </c>
      <c r="G198" s="16" t="s">
        <v>466</v>
      </c>
      <c r="H198" s="16" t="s">
        <v>467</v>
      </c>
      <c r="I198" s="16">
        <v>1873</v>
      </c>
      <c r="J198" s="16">
        <v>1873</v>
      </c>
      <c r="K198" s="16" t="s">
        <v>51</v>
      </c>
      <c r="N198" s="16" t="str">
        <f t="shared" si="95"/>
        <v>,{"CollectableType":"HomeCollector.Models.StampBase, HomeCollector, Version=1.0.0.0, Culture=neutral, PublicKeyToken=null"</v>
      </c>
      <c r="O198" s="16" t="str">
        <f t="shared" si="78"/>
        <v xml:space="preserve">,"DisplayName":"Seward" </v>
      </c>
      <c r="P198" s="16" t="str">
        <f t="shared" si="79"/>
        <v xml:space="preserve">,"Description":"State Dept" </v>
      </c>
      <c r="Q198" s="16" t="str">
        <f t="shared" si="80"/>
        <v xml:space="preserve">,"Country":"USA" </v>
      </c>
      <c r="R198" s="16" t="str">
        <f t="shared" si="81"/>
        <v xml:space="preserve">,"IsPostageStamp":true </v>
      </c>
      <c r="S198" s="16" t="str">
        <f t="shared" si="82"/>
        <v xml:space="preserve">,"ScottNumber":"O 68" </v>
      </c>
      <c r="T198" s="16" t="str">
        <f t="shared" si="83"/>
        <v xml:space="preserve">,"AlternateId":"" </v>
      </c>
      <c r="U198" s="16" t="str">
        <f t="shared" si="74"/>
        <v>,"IssueYearStart":1873</v>
      </c>
      <c r="V198" s="16" t="str">
        <f t="shared" si="75"/>
        <v>,"IssueYearEnd":0</v>
      </c>
      <c r="W198" s="16" t="str">
        <f t="shared" si="84"/>
        <v xml:space="preserve">,"FirstDayOfIssue":" " </v>
      </c>
      <c r="X198" s="16" t="str">
        <f t="shared" si="77"/>
        <v xml:space="preserve">,"Perforation":"" </v>
      </c>
      <c r="Y198" s="16" t="str">
        <f>",""IsWatermarked"":" &amp; IF(ISNUMBER(FIND("mk",#REF!)) =1,"true","false") &amp; " "</f>
        <v xml:space="preserve">,"IsWatermarked":false </v>
      </c>
      <c r="Z198" s="16" t="str">
        <f t="shared" si="85"/>
        <v xml:space="preserve">,"CatalogImageCode":"" </v>
      </c>
      <c r="AA198" s="16" t="str">
        <f t="shared" si="86"/>
        <v xml:space="preserve">,"Color":"green" </v>
      </c>
      <c r="AB198" s="16" t="str">
        <f t="shared" si="87"/>
        <v xml:space="preserve">,"Denomination":"2" </v>
      </c>
      <c r="AD198" s="16" t="str">
        <f t="shared" si="88"/>
        <v/>
      </c>
      <c r="AE198" s="16" t="str">
        <f t="shared" si="89"/>
        <v>{"CollectableType":"HomeCollector.Models.StampBase, HomeCollector, Version=1.0.0.0, Culture=neutral, PublicKeyToken=null"</v>
      </c>
      <c r="AF198" s="16" t="str">
        <f t="shared" si="90"/>
        <v xml:space="preserve">,"ItemDetails":"State Dept" </v>
      </c>
      <c r="AG198" s="16" t="str">
        <f t="shared" si="91"/>
        <v xml:space="preserve">,"IsFavorite":false </v>
      </c>
      <c r="AH198" s="16" t="str">
        <f t="shared" si="92"/>
        <v xml:space="preserve">,"EstimatedValue":0 </v>
      </c>
      <c r="AI198" s="16" t="str">
        <f t="shared" si="93"/>
        <v xml:space="preserve">,"IsMintCondition":false </v>
      </c>
      <c r="AJ198" s="16" t="str">
        <f t="shared" si="94"/>
        <v xml:space="preserve">,"Condition":"UNDEFINED" </v>
      </c>
      <c r="AK198" s="16" t="str">
        <f xml:space="preserve"> IF($D198+$E198&gt;0,  CONCATENATE($AD198,$AE198,$AF198,$AG198,$AH198,$AI198,$AJ198) &amp; "} ]}","}")</f>
        <v>}</v>
      </c>
      <c r="AL198" s="16" t="str">
        <f t="shared" si="76"/>
        <v>,{"CollectableType":"HomeCollector.Models.StampBase, HomeCollector, Version=1.0.0.0, Culture=neutral, PublicKeyToken=null","DisplayName":"Seward" ,"Description":"State Dept" ,"Country":"USA" ,"IsPostageStamp":true ,"ScottNumber":"O 68" ,"AlternateId":"" ,"IssueYearStart":1873,"IssueYearEnd":0,"FirstDayOfIssue":" " ,"Perforation":"" ,"IsWatermarked":false ,"CatalogImageCode":"" ,"Color":"green" ,"Denomination":"2" }</v>
      </c>
    </row>
    <row r="199" spans="1:38" x14ac:dyDescent="0.25">
      <c r="A199" s="16" t="s">
        <v>270</v>
      </c>
      <c r="B199" s="48">
        <v>5</v>
      </c>
      <c r="C199" s="16" t="s">
        <v>59</v>
      </c>
      <c r="G199" s="16" t="s">
        <v>466</v>
      </c>
      <c r="H199" s="16" t="s">
        <v>467</v>
      </c>
      <c r="I199" s="16">
        <v>1873</v>
      </c>
      <c r="J199" s="16">
        <v>1873</v>
      </c>
      <c r="K199" s="16" t="s">
        <v>51</v>
      </c>
      <c r="N199" s="16" t="str">
        <f t="shared" si="95"/>
        <v>,{"CollectableType":"HomeCollector.Models.StampBase, HomeCollector, Version=1.0.0.0, Culture=neutral, PublicKeyToken=null"</v>
      </c>
      <c r="O199" s="16" t="str">
        <f t="shared" si="78"/>
        <v xml:space="preserve">,"DisplayName":"Seward" </v>
      </c>
      <c r="P199" s="16" t="str">
        <f t="shared" si="79"/>
        <v xml:space="preserve">,"Description":"State Dept" </v>
      </c>
      <c r="Q199" s="16" t="str">
        <f t="shared" si="80"/>
        <v xml:space="preserve">,"Country":"USA" </v>
      </c>
      <c r="R199" s="16" t="str">
        <f t="shared" si="81"/>
        <v xml:space="preserve">,"IsPostageStamp":true </v>
      </c>
      <c r="S199" s="16" t="str">
        <f t="shared" si="82"/>
        <v xml:space="preserve">,"ScottNumber":"O 69" </v>
      </c>
      <c r="T199" s="16" t="str">
        <f t="shared" si="83"/>
        <v xml:space="preserve">,"AlternateId":"" </v>
      </c>
      <c r="U199" s="16" t="str">
        <f t="shared" si="74"/>
        <v>,"IssueYearStart":1873</v>
      </c>
      <c r="V199" s="16" t="str">
        <f t="shared" si="75"/>
        <v>,"IssueYearEnd":0</v>
      </c>
      <c r="W199" s="16" t="str">
        <f t="shared" si="84"/>
        <v xml:space="preserve">,"FirstDayOfIssue":" " </v>
      </c>
      <c r="X199" s="16" t="str">
        <f t="shared" si="77"/>
        <v xml:space="preserve">,"Perforation":"" </v>
      </c>
      <c r="Y199" s="16" t="str">
        <f>",""IsWatermarked"":" &amp; IF(ISNUMBER(FIND("mk",#REF!)) =1,"true","false") &amp; " "</f>
        <v xml:space="preserve">,"IsWatermarked":false </v>
      </c>
      <c r="Z199" s="16" t="str">
        <f t="shared" si="85"/>
        <v xml:space="preserve">,"CatalogImageCode":"" </v>
      </c>
      <c r="AA199" s="16" t="str">
        <f t="shared" si="86"/>
        <v xml:space="preserve">,"Color":"green" </v>
      </c>
      <c r="AB199" s="16" t="str">
        <f t="shared" si="87"/>
        <v xml:space="preserve">,"Denomination":"5" </v>
      </c>
      <c r="AD199" s="16" t="str">
        <f t="shared" si="88"/>
        <v/>
      </c>
      <c r="AE199" s="16" t="str">
        <f t="shared" si="89"/>
        <v>{"CollectableType":"HomeCollector.Models.StampBase, HomeCollector, Version=1.0.0.0, Culture=neutral, PublicKeyToken=null"</v>
      </c>
      <c r="AF199" s="16" t="str">
        <f t="shared" si="90"/>
        <v xml:space="preserve">,"ItemDetails":"State Dept" </v>
      </c>
      <c r="AG199" s="16" t="str">
        <f t="shared" si="91"/>
        <v xml:space="preserve">,"IsFavorite":false </v>
      </c>
      <c r="AH199" s="16" t="str">
        <f t="shared" si="92"/>
        <v xml:space="preserve">,"EstimatedValue":0 </v>
      </c>
      <c r="AI199" s="16" t="str">
        <f t="shared" si="93"/>
        <v xml:space="preserve">,"IsMintCondition":false </v>
      </c>
      <c r="AJ199" s="16" t="str">
        <f t="shared" si="94"/>
        <v xml:space="preserve">,"Condition":"UNDEFINED" </v>
      </c>
      <c r="AK199" s="16" t="str">
        <f xml:space="preserve"> IF($D199+$E199&gt;0,  CONCATENATE($AD199,$AE199,$AF199,$AG199,$AH199,$AI199,$AJ199) &amp; "} ]}","}")</f>
        <v>}</v>
      </c>
      <c r="AL199" s="16" t="str">
        <f t="shared" si="76"/>
        <v>,{"CollectableType":"HomeCollector.Models.StampBase, HomeCollector, Version=1.0.0.0, Culture=neutral, PublicKeyToken=null","DisplayName":"Seward" ,"Description":"State Dept" ,"Country":"USA" ,"IsPostageStamp":true ,"ScottNumber":"O 69" ,"AlternateId":"" ,"IssueYearStart":1873,"IssueYearEnd":0,"FirstDayOfIssue":" " ,"Perforation":"" ,"IsWatermarked":false ,"CatalogImageCode":"" ,"Color":"green" ,"Denomination":"5" }</v>
      </c>
    </row>
    <row r="200" spans="1:38" x14ac:dyDescent="0.25">
      <c r="A200" s="16" t="s">
        <v>271</v>
      </c>
      <c r="B200" s="48">
        <v>10</v>
      </c>
      <c r="C200" s="16" t="s">
        <v>59</v>
      </c>
      <c r="G200" s="16" t="s">
        <v>466</v>
      </c>
      <c r="H200" s="16" t="s">
        <v>467</v>
      </c>
      <c r="I200" s="16">
        <v>1873</v>
      </c>
      <c r="J200" s="16">
        <v>1873</v>
      </c>
      <c r="K200" s="16" t="s">
        <v>51</v>
      </c>
      <c r="N200" s="16" t="str">
        <f t="shared" si="95"/>
        <v>,{"CollectableType":"HomeCollector.Models.StampBase, HomeCollector, Version=1.0.0.0, Culture=neutral, PublicKeyToken=null"</v>
      </c>
      <c r="O200" s="16" t="str">
        <f t="shared" si="78"/>
        <v xml:space="preserve">,"DisplayName":"Seward" </v>
      </c>
      <c r="P200" s="16" t="str">
        <f t="shared" si="79"/>
        <v xml:space="preserve">,"Description":"State Dept" </v>
      </c>
      <c r="Q200" s="16" t="str">
        <f t="shared" si="80"/>
        <v xml:space="preserve">,"Country":"USA" </v>
      </c>
      <c r="R200" s="16" t="str">
        <f t="shared" si="81"/>
        <v xml:space="preserve">,"IsPostageStamp":true </v>
      </c>
      <c r="S200" s="16" t="str">
        <f t="shared" si="82"/>
        <v xml:space="preserve">,"ScottNumber":"O 70" </v>
      </c>
      <c r="T200" s="16" t="str">
        <f t="shared" si="83"/>
        <v xml:space="preserve">,"AlternateId":"" </v>
      </c>
      <c r="U200" s="16" t="str">
        <f t="shared" si="74"/>
        <v>,"IssueYearStart":1873</v>
      </c>
      <c r="V200" s="16" t="str">
        <f t="shared" si="75"/>
        <v>,"IssueYearEnd":0</v>
      </c>
      <c r="W200" s="16" t="str">
        <f t="shared" si="84"/>
        <v xml:space="preserve">,"FirstDayOfIssue":" " </v>
      </c>
      <c r="X200" s="16" t="str">
        <f t="shared" si="77"/>
        <v xml:space="preserve">,"Perforation":"" </v>
      </c>
      <c r="Y200" s="16" t="str">
        <f>",""IsWatermarked"":" &amp; IF(ISNUMBER(FIND("mk",#REF!)) =1,"true","false") &amp; " "</f>
        <v xml:space="preserve">,"IsWatermarked":false </v>
      </c>
      <c r="Z200" s="16" t="str">
        <f t="shared" si="85"/>
        <v xml:space="preserve">,"CatalogImageCode":"" </v>
      </c>
      <c r="AA200" s="16" t="str">
        <f t="shared" si="86"/>
        <v xml:space="preserve">,"Color":"green" </v>
      </c>
      <c r="AB200" s="16" t="str">
        <f t="shared" si="87"/>
        <v xml:space="preserve">,"Denomination":"10" </v>
      </c>
      <c r="AD200" s="16" t="str">
        <f t="shared" si="88"/>
        <v/>
      </c>
      <c r="AE200" s="16" t="str">
        <f t="shared" si="89"/>
        <v>{"CollectableType":"HomeCollector.Models.StampBase, HomeCollector, Version=1.0.0.0, Culture=neutral, PublicKeyToken=null"</v>
      </c>
      <c r="AF200" s="16" t="str">
        <f t="shared" si="90"/>
        <v xml:space="preserve">,"ItemDetails":"State Dept" </v>
      </c>
      <c r="AG200" s="16" t="str">
        <f t="shared" si="91"/>
        <v xml:space="preserve">,"IsFavorite":false </v>
      </c>
      <c r="AH200" s="16" t="str">
        <f t="shared" si="92"/>
        <v xml:space="preserve">,"EstimatedValue":0 </v>
      </c>
      <c r="AI200" s="16" t="str">
        <f t="shared" si="93"/>
        <v xml:space="preserve">,"IsMintCondition":false </v>
      </c>
      <c r="AJ200" s="16" t="str">
        <f t="shared" si="94"/>
        <v xml:space="preserve">,"Condition":"UNDEFINED" </v>
      </c>
      <c r="AK200" s="16" t="str">
        <f xml:space="preserve"> IF($D200+$E200&gt;0,  CONCATENATE($AD200,$AE200,$AF200,$AG200,$AH200,$AI200,$AJ200) &amp; "} ]}","}")</f>
        <v>}</v>
      </c>
      <c r="AL200" s="16" t="str">
        <f t="shared" si="76"/>
        <v>,{"CollectableType":"HomeCollector.Models.StampBase, HomeCollector, Version=1.0.0.0, Culture=neutral, PublicKeyToken=null","DisplayName":"Seward" ,"Description":"State Dept" ,"Country":"USA" ,"IsPostageStamp":true ,"ScottNumber":"O 70" ,"AlternateId":"" ,"IssueYearStart":1873,"IssueYearEnd":0,"FirstDayOfIssue":" " ,"Perforation":"" ,"IsWatermarked":false ,"CatalogImageCode":"" ,"Color":"green" ,"Denomination":"10" }</v>
      </c>
    </row>
    <row r="201" spans="1:38" x14ac:dyDescent="0.25">
      <c r="A201" s="16" t="s">
        <v>272</v>
      </c>
      <c r="B201" s="48">
        <v>20</v>
      </c>
      <c r="C201" s="16" t="s">
        <v>59</v>
      </c>
      <c r="G201" s="16" t="s">
        <v>466</v>
      </c>
      <c r="H201" s="16" t="s">
        <v>467</v>
      </c>
      <c r="I201" s="16">
        <v>1873</v>
      </c>
      <c r="J201" s="16">
        <v>1873</v>
      </c>
      <c r="K201" s="16" t="s">
        <v>51</v>
      </c>
      <c r="N201" s="16" t="str">
        <f t="shared" si="95"/>
        <v>,{"CollectableType":"HomeCollector.Models.StampBase, HomeCollector, Version=1.0.0.0, Culture=neutral, PublicKeyToken=null"</v>
      </c>
      <c r="O201" s="16" t="str">
        <f t="shared" si="78"/>
        <v xml:space="preserve">,"DisplayName":"Seward" </v>
      </c>
      <c r="P201" s="16" t="str">
        <f t="shared" si="79"/>
        <v xml:space="preserve">,"Description":"State Dept" </v>
      </c>
      <c r="Q201" s="16" t="str">
        <f t="shared" si="80"/>
        <v xml:space="preserve">,"Country":"USA" </v>
      </c>
      <c r="R201" s="16" t="str">
        <f t="shared" si="81"/>
        <v xml:space="preserve">,"IsPostageStamp":true </v>
      </c>
      <c r="S201" s="16" t="str">
        <f t="shared" si="82"/>
        <v xml:space="preserve">,"ScottNumber":"O 71" </v>
      </c>
      <c r="T201" s="16" t="str">
        <f t="shared" si="83"/>
        <v xml:space="preserve">,"AlternateId":"" </v>
      </c>
      <c r="U201" s="16" t="str">
        <f t="shared" si="74"/>
        <v>,"IssueYearStart":1873</v>
      </c>
      <c r="V201" s="16" t="str">
        <f t="shared" si="75"/>
        <v>,"IssueYearEnd":0</v>
      </c>
      <c r="W201" s="16" t="str">
        <f t="shared" si="84"/>
        <v xml:space="preserve">,"FirstDayOfIssue":" " </v>
      </c>
      <c r="X201" s="16" t="str">
        <f t="shared" si="77"/>
        <v xml:space="preserve">,"Perforation":"" </v>
      </c>
      <c r="Y201" s="16" t="str">
        <f>",""IsWatermarked"":" &amp; IF(ISNUMBER(FIND("mk",#REF!)) =1,"true","false") &amp; " "</f>
        <v xml:space="preserve">,"IsWatermarked":false </v>
      </c>
      <c r="Z201" s="16" t="str">
        <f t="shared" si="85"/>
        <v xml:space="preserve">,"CatalogImageCode":"" </v>
      </c>
      <c r="AA201" s="16" t="str">
        <f t="shared" si="86"/>
        <v xml:space="preserve">,"Color":"green" </v>
      </c>
      <c r="AB201" s="16" t="str">
        <f t="shared" si="87"/>
        <v xml:space="preserve">,"Denomination":"20" </v>
      </c>
      <c r="AD201" s="16" t="str">
        <f t="shared" si="88"/>
        <v/>
      </c>
      <c r="AE201" s="16" t="str">
        <f t="shared" si="89"/>
        <v>{"CollectableType":"HomeCollector.Models.StampBase, HomeCollector, Version=1.0.0.0, Culture=neutral, PublicKeyToken=null"</v>
      </c>
      <c r="AF201" s="16" t="str">
        <f t="shared" si="90"/>
        <v xml:space="preserve">,"ItemDetails":"State Dept" </v>
      </c>
      <c r="AG201" s="16" t="str">
        <f t="shared" si="91"/>
        <v xml:space="preserve">,"IsFavorite":false </v>
      </c>
      <c r="AH201" s="16" t="str">
        <f t="shared" si="92"/>
        <v xml:space="preserve">,"EstimatedValue":0 </v>
      </c>
      <c r="AI201" s="16" t="str">
        <f t="shared" si="93"/>
        <v xml:space="preserve">,"IsMintCondition":false </v>
      </c>
      <c r="AJ201" s="16" t="str">
        <f t="shared" si="94"/>
        <v xml:space="preserve">,"Condition":"UNDEFINED" </v>
      </c>
      <c r="AK201" s="16" t="str">
        <f xml:space="preserve"> IF($D201+$E201&gt;0,  CONCATENATE($AD201,$AE201,$AF201,$AG201,$AH201,$AI201,$AJ201) &amp; "} ]}","}")</f>
        <v>}</v>
      </c>
      <c r="AL201" s="16" t="str">
        <f t="shared" si="76"/>
        <v>,{"CollectableType":"HomeCollector.Models.StampBase, HomeCollector, Version=1.0.0.0, Culture=neutral, PublicKeyToken=null","DisplayName":"Seward" ,"Description":"State Dept" ,"Country":"USA" ,"IsPostageStamp":true ,"ScottNumber":"O 71" ,"AlternateId":"" ,"IssueYearStart":1873,"IssueYearEnd":0,"FirstDayOfIssue":" " ,"Perforation":"" ,"IsWatermarked":false ,"CatalogImageCode":"" ,"Color":"green" ,"Denomination":"20" }</v>
      </c>
    </row>
    <row r="202" spans="1:38" x14ac:dyDescent="0.25">
      <c r="A202" s="16" t="s">
        <v>273</v>
      </c>
      <c r="B202" s="16">
        <v>1</v>
      </c>
      <c r="C202" s="16" t="s">
        <v>87</v>
      </c>
      <c r="G202" s="16" t="s">
        <v>468</v>
      </c>
      <c r="H202" s="16" t="s">
        <v>451</v>
      </c>
      <c r="I202" s="16">
        <v>1873</v>
      </c>
      <c r="J202" s="16">
        <v>1873</v>
      </c>
      <c r="K202" s="16" t="s">
        <v>51</v>
      </c>
      <c r="N202" s="16" t="str">
        <f t="shared" si="95"/>
        <v>,{"CollectableType":"HomeCollector.Models.StampBase, HomeCollector, Version=1.0.0.0, Culture=neutral, PublicKeyToken=null"</v>
      </c>
      <c r="O202" s="16" t="str">
        <f t="shared" si="78"/>
        <v xml:space="preserve">,"DisplayName":"Franklin" </v>
      </c>
      <c r="P202" s="16" t="str">
        <f t="shared" si="79"/>
        <v xml:space="preserve">,"Description":"Treasury" </v>
      </c>
      <c r="Q202" s="16" t="str">
        <f t="shared" si="80"/>
        <v xml:space="preserve">,"Country":"USA" </v>
      </c>
      <c r="R202" s="16" t="str">
        <f t="shared" si="81"/>
        <v xml:space="preserve">,"IsPostageStamp":true </v>
      </c>
      <c r="S202" s="16" t="str">
        <f t="shared" si="82"/>
        <v xml:space="preserve">,"ScottNumber":"O 72" </v>
      </c>
      <c r="T202" s="16" t="str">
        <f t="shared" si="83"/>
        <v xml:space="preserve">,"AlternateId":"" </v>
      </c>
      <c r="U202" s="16" t="str">
        <f t="shared" si="74"/>
        <v>,"IssueYearStart":1873</v>
      </c>
      <c r="V202" s="16" t="str">
        <f t="shared" si="75"/>
        <v>,"IssueYearEnd":0</v>
      </c>
      <c r="W202" s="16" t="str">
        <f t="shared" si="84"/>
        <v xml:space="preserve">,"FirstDayOfIssue":" " </v>
      </c>
      <c r="X202" s="16" t="str">
        <f t="shared" si="77"/>
        <v xml:space="preserve">,"Perforation":"" </v>
      </c>
      <c r="Y202" s="16" t="str">
        <f>",""IsWatermarked"":" &amp; IF(ISNUMBER(FIND("mk",#REF!)) =1,"true","false") &amp; " "</f>
        <v xml:space="preserve">,"IsWatermarked":false </v>
      </c>
      <c r="Z202" s="16" t="str">
        <f t="shared" si="85"/>
        <v xml:space="preserve">,"CatalogImageCode":"" </v>
      </c>
      <c r="AA202" s="16" t="str">
        <f t="shared" si="86"/>
        <v xml:space="preserve">,"Color":"brown" </v>
      </c>
      <c r="AB202" s="16" t="str">
        <f t="shared" si="87"/>
        <v xml:space="preserve">,"Denomination":"1" </v>
      </c>
      <c r="AD202" s="16" t="str">
        <f t="shared" si="88"/>
        <v/>
      </c>
      <c r="AE202" s="16" t="str">
        <f t="shared" si="89"/>
        <v>{"CollectableType":"HomeCollector.Models.StampBase, HomeCollector, Version=1.0.0.0, Culture=neutral, PublicKeyToken=null"</v>
      </c>
      <c r="AF202" s="16" t="str">
        <f t="shared" si="90"/>
        <v xml:space="preserve">,"ItemDetails":"Treasury" </v>
      </c>
      <c r="AG202" s="16" t="str">
        <f t="shared" si="91"/>
        <v xml:space="preserve">,"IsFavorite":false </v>
      </c>
      <c r="AH202" s="16" t="str">
        <f t="shared" si="92"/>
        <v xml:space="preserve">,"EstimatedValue":0 </v>
      </c>
      <c r="AI202" s="16" t="str">
        <f t="shared" si="93"/>
        <v xml:space="preserve">,"IsMintCondition":false </v>
      </c>
      <c r="AJ202" s="16" t="str">
        <f t="shared" si="94"/>
        <v xml:space="preserve">,"Condition":"UNDEFINED" </v>
      </c>
      <c r="AK202" s="16" t="str">
        <f xml:space="preserve"> IF($D202+$E202&gt;0,  CONCATENATE($AD202,$AE202,$AF202,$AG202,$AH202,$AI202,$AJ202) &amp; "} ]}","}")</f>
        <v>}</v>
      </c>
      <c r="AL202" s="16" t="str">
        <f t="shared" si="76"/>
        <v>,{"CollectableType":"HomeCollector.Models.StampBase, HomeCollector, Version=1.0.0.0, Culture=neutral, PublicKeyToken=null","DisplayName":"Franklin" ,"Description":"Treasury" ,"Country":"USA" ,"IsPostageStamp":true ,"ScottNumber":"O 72" ,"AlternateId":"" ,"IssueYearStart":1873,"IssueYearEnd":0,"FirstDayOfIssue":" " ,"Perforation":"" ,"IsWatermarked":false ,"CatalogImageCode":"" ,"Color":"brown" ,"Denomination":"1" }</v>
      </c>
    </row>
    <row r="203" spans="1:38" x14ac:dyDescent="0.25">
      <c r="A203" s="16" t="s">
        <v>274</v>
      </c>
      <c r="B203" s="16">
        <v>2</v>
      </c>
      <c r="C203" s="16" t="s">
        <v>87</v>
      </c>
      <c r="G203" s="16" t="s">
        <v>468</v>
      </c>
      <c r="H203" s="16" t="s">
        <v>452</v>
      </c>
      <c r="I203" s="16">
        <v>1873</v>
      </c>
      <c r="J203" s="16">
        <v>1873</v>
      </c>
      <c r="K203" s="16" t="s">
        <v>51</v>
      </c>
      <c r="N203" s="16" t="str">
        <f t="shared" si="95"/>
        <v>,{"CollectableType":"HomeCollector.Models.StampBase, HomeCollector, Version=1.0.0.0, Culture=neutral, PublicKeyToken=null"</v>
      </c>
      <c r="O203" s="16" t="str">
        <f t="shared" si="78"/>
        <v xml:space="preserve">,"DisplayName":"Jackson" </v>
      </c>
      <c r="P203" s="16" t="str">
        <f t="shared" si="79"/>
        <v xml:space="preserve">,"Description":"Treasury" </v>
      </c>
      <c r="Q203" s="16" t="str">
        <f t="shared" si="80"/>
        <v xml:space="preserve">,"Country":"USA" </v>
      </c>
      <c r="R203" s="16" t="str">
        <f t="shared" si="81"/>
        <v xml:space="preserve">,"IsPostageStamp":true </v>
      </c>
      <c r="S203" s="16" t="str">
        <f t="shared" si="82"/>
        <v xml:space="preserve">,"ScottNumber":"O 73" </v>
      </c>
      <c r="T203" s="16" t="str">
        <f t="shared" si="83"/>
        <v xml:space="preserve">,"AlternateId":"" </v>
      </c>
      <c r="U203" s="16" t="str">
        <f t="shared" si="74"/>
        <v>,"IssueYearStart":1873</v>
      </c>
      <c r="V203" s="16" t="str">
        <f t="shared" si="75"/>
        <v>,"IssueYearEnd":0</v>
      </c>
      <c r="W203" s="16" t="str">
        <f t="shared" si="84"/>
        <v xml:space="preserve">,"FirstDayOfIssue":" " </v>
      </c>
      <c r="X203" s="16" t="str">
        <f t="shared" si="77"/>
        <v xml:space="preserve">,"Perforation":"" </v>
      </c>
      <c r="Y203" s="16" t="str">
        <f>",""IsWatermarked"":" &amp; IF(ISNUMBER(FIND("mk",#REF!)) =1,"true","false") &amp; " "</f>
        <v xml:space="preserve">,"IsWatermarked":false </v>
      </c>
      <c r="Z203" s="16" t="str">
        <f t="shared" si="85"/>
        <v xml:space="preserve">,"CatalogImageCode":"" </v>
      </c>
      <c r="AA203" s="16" t="str">
        <f t="shared" si="86"/>
        <v xml:space="preserve">,"Color":"brown" </v>
      </c>
      <c r="AB203" s="16" t="str">
        <f t="shared" si="87"/>
        <v xml:space="preserve">,"Denomination":"2" </v>
      </c>
      <c r="AD203" s="16" t="str">
        <f t="shared" si="88"/>
        <v/>
      </c>
      <c r="AE203" s="16" t="str">
        <f t="shared" si="89"/>
        <v>{"CollectableType":"HomeCollector.Models.StampBase, HomeCollector, Version=1.0.0.0, Culture=neutral, PublicKeyToken=null"</v>
      </c>
      <c r="AF203" s="16" t="str">
        <f t="shared" si="90"/>
        <v xml:space="preserve">,"ItemDetails":"Treasury" </v>
      </c>
      <c r="AG203" s="16" t="str">
        <f t="shared" si="91"/>
        <v xml:space="preserve">,"IsFavorite":false </v>
      </c>
      <c r="AH203" s="16" t="str">
        <f t="shared" si="92"/>
        <v xml:space="preserve">,"EstimatedValue":0 </v>
      </c>
      <c r="AI203" s="16" t="str">
        <f t="shared" si="93"/>
        <v xml:space="preserve">,"IsMintCondition":false </v>
      </c>
      <c r="AJ203" s="16" t="str">
        <f t="shared" si="94"/>
        <v xml:space="preserve">,"Condition":"UNDEFINED" </v>
      </c>
      <c r="AK203" s="16" t="str">
        <f xml:space="preserve"> IF($D203+$E203&gt;0,  CONCATENATE($AD203,$AE203,$AF203,$AG203,$AH203,$AI203,$AJ203) &amp; "} ]}","}")</f>
        <v>}</v>
      </c>
      <c r="AL203" s="16" t="str">
        <f t="shared" si="76"/>
        <v>,{"CollectableType":"HomeCollector.Models.StampBase, HomeCollector, Version=1.0.0.0, Culture=neutral, PublicKeyToken=null","DisplayName":"Jackson" ,"Description":"Treasury" ,"Country":"USA" ,"IsPostageStamp":true ,"ScottNumber":"O 73" ,"AlternateId":"" ,"IssueYearStart":1873,"IssueYearEnd":0,"FirstDayOfIssue":" " ,"Perforation":"" ,"IsWatermarked":false ,"CatalogImageCode":"" ,"Color":"brown" ,"Denomination":"2" }</v>
      </c>
    </row>
    <row r="204" spans="1:38" x14ac:dyDescent="0.25">
      <c r="A204" s="16" t="s">
        <v>275</v>
      </c>
      <c r="B204" s="16">
        <v>3</v>
      </c>
      <c r="C204" s="16" t="s">
        <v>87</v>
      </c>
      <c r="G204" s="16" t="s">
        <v>468</v>
      </c>
      <c r="H204" s="16" t="s">
        <v>11</v>
      </c>
      <c r="I204" s="16">
        <v>1873</v>
      </c>
      <c r="J204" s="16">
        <v>1873</v>
      </c>
      <c r="K204" s="16" t="s">
        <v>51</v>
      </c>
      <c r="N204" s="16" t="str">
        <f t="shared" si="95"/>
        <v>,{"CollectableType":"HomeCollector.Models.StampBase, HomeCollector, Version=1.0.0.0, Culture=neutral, PublicKeyToken=null"</v>
      </c>
      <c r="O204" s="16" t="str">
        <f t="shared" si="78"/>
        <v xml:space="preserve">,"DisplayName":"Washington" </v>
      </c>
      <c r="P204" s="16" t="str">
        <f t="shared" si="79"/>
        <v xml:space="preserve">,"Description":"Treasury" </v>
      </c>
      <c r="Q204" s="16" t="str">
        <f t="shared" si="80"/>
        <v xml:space="preserve">,"Country":"USA" </v>
      </c>
      <c r="R204" s="16" t="str">
        <f t="shared" si="81"/>
        <v xml:space="preserve">,"IsPostageStamp":true </v>
      </c>
      <c r="S204" s="16" t="str">
        <f t="shared" si="82"/>
        <v xml:space="preserve">,"ScottNumber":"O 74" </v>
      </c>
      <c r="T204" s="16" t="str">
        <f t="shared" si="83"/>
        <v xml:space="preserve">,"AlternateId":"" </v>
      </c>
      <c r="U204" s="16" t="str">
        <f t="shared" si="74"/>
        <v>,"IssueYearStart":1873</v>
      </c>
      <c r="V204" s="16" t="str">
        <f t="shared" si="75"/>
        <v>,"IssueYearEnd":0</v>
      </c>
      <c r="W204" s="16" t="str">
        <f t="shared" si="84"/>
        <v xml:space="preserve">,"FirstDayOfIssue":" " </v>
      </c>
      <c r="X204" s="16" t="str">
        <f t="shared" si="77"/>
        <v xml:space="preserve">,"Perforation":"" </v>
      </c>
      <c r="Y204" s="16" t="str">
        <f>",""IsWatermarked"":" &amp; IF(ISNUMBER(FIND("mk",#REF!)) =1,"true","false") &amp; " "</f>
        <v xml:space="preserve">,"IsWatermarked":false </v>
      </c>
      <c r="Z204" s="16" t="str">
        <f t="shared" si="85"/>
        <v xml:space="preserve">,"CatalogImageCode":"" </v>
      </c>
      <c r="AA204" s="16" t="str">
        <f t="shared" si="86"/>
        <v xml:space="preserve">,"Color":"brown" </v>
      </c>
      <c r="AB204" s="16" t="str">
        <f t="shared" si="87"/>
        <v xml:space="preserve">,"Denomination":"3" </v>
      </c>
      <c r="AD204" s="16" t="str">
        <f t="shared" si="88"/>
        <v/>
      </c>
      <c r="AE204" s="16" t="str">
        <f t="shared" si="89"/>
        <v>{"CollectableType":"HomeCollector.Models.StampBase, HomeCollector, Version=1.0.0.0, Culture=neutral, PublicKeyToken=null"</v>
      </c>
      <c r="AF204" s="16" t="str">
        <f t="shared" si="90"/>
        <v xml:space="preserve">,"ItemDetails":"Treasury" </v>
      </c>
      <c r="AG204" s="16" t="str">
        <f t="shared" si="91"/>
        <v xml:space="preserve">,"IsFavorite":false </v>
      </c>
      <c r="AH204" s="16" t="str">
        <f t="shared" si="92"/>
        <v xml:space="preserve">,"EstimatedValue":0 </v>
      </c>
      <c r="AI204" s="16" t="str">
        <f t="shared" si="93"/>
        <v xml:space="preserve">,"IsMintCondition":false </v>
      </c>
      <c r="AJ204" s="16" t="str">
        <f t="shared" si="94"/>
        <v xml:space="preserve">,"Condition":"UNDEFINED" </v>
      </c>
      <c r="AK204" s="16" t="str">
        <f xml:space="preserve"> IF($D204+$E204&gt;0,  CONCATENATE($AD204,$AE204,$AF204,$AG204,$AH204,$AI204,$AJ204) &amp; "} ]}","}")</f>
        <v>}</v>
      </c>
      <c r="AL204" s="16" t="str">
        <f t="shared" si="76"/>
        <v>,{"CollectableType":"HomeCollector.Models.StampBase, HomeCollector, Version=1.0.0.0, Culture=neutral, PublicKeyToken=null","DisplayName":"Washington" ,"Description":"Treasury" ,"Country":"USA" ,"IsPostageStamp":true ,"ScottNumber":"O 74" ,"AlternateId":"" ,"IssueYearStart":1873,"IssueYearEnd":0,"FirstDayOfIssue":" " ,"Perforation":"" ,"IsWatermarked":false ,"CatalogImageCode":"" ,"Color":"brown" ,"Denomination":"3" }</v>
      </c>
    </row>
    <row r="205" spans="1:38" x14ac:dyDescent="0.25">
      <c r="A205" s="16" t="s">
        <v>276</v>
      </c>
      <c r="B205" s="16">
        <v>6</v>
      </c>
      <c r="C205" s="16" t="s">
        <v>87</v>
      </c>
      <c r="G205" s="16" t="s">
        <v>468</v>
      </c>
      <c r="H205" s="16" t="s">
        <v>453</v>
      </c>
      <c r="I205" s="16">
        <v>1873</v>
      </c>
      <c r="J205" s="16">
        <v>1873</v>
      </c>
      <c r="K205" s="16" t="s">
        <v>51</v>
      </c>
      <c r="N205" s="16" t="str">
        <f t="shared" si="95"/>
        <v>,{"CollectableType":"HomeCollector.Models.StampBase, HomeCollector, Version=1.0.0.0, Culture=neutral, PublicKeyToken=null"</v>
      </c>
      <c r="O205" s="16" t="str">
        <f t="shared" si="78"/>
        <v xml:space="preserve">,"DisplayName":"Lincoln" </v>
      </c>
      <c r="P205" s="16" t="str">
        <f t="shared" si="79"/>
        <v xml:space="preserve">,"Description":"Treasury" </v>
      </c>
      <c r="Q205" s="16" t="str">
        <f t="shared" si="80"/>
        <v xml:space="preserve">,"Country":"USA" </v>
      </c>
      <c r="R205" s="16" t="str">
        <f t="shared" si="81"/>
        <v xml:space="preserve">,"IsPostageStamp":true </v>
      </c>
      <c r="S205" s="16" t="str">
        <f t="shared" si="82"/>
        <v xml:space="preserve">,"ScottNumber":"O 75" </v>
      </c>
      <c r="T205" s="16" t="str">
        <f t="shared" si="83"/>
        <v xml:space="preserve">,"AlternateId":"" </v>
      </c>
      <c r="U205" s="16" t="str">
        <f t="shared" si="74"/>
        <v>,"IssueYearStart":1873</v>
      </c>
      <c r="V205" s="16" t="str">
        <f t="shared" si="75"/>
        <v>,"IssueYearEnd":0</v>
      </c>
      <c r="W205" s="16" t="str">
        <f t="shared" si="84"/>
        <v xml:space="preserve">,"FirstDayOfIssue":" " </v>
      </c>
      <c r="X205" s="16" t="str">
        <f t="shared" si="77"/>
        <v xml:space="preserve">,"Perforation":"" </v>
      </c>
      <c r="Y205" s="16" t="str">
        <f>",""IsWatermarked"":" &amp; IF(ISNUMBER(FIND("mk",#REF!)) =1,"true","false") &amp; " "</f>
        <v xml:space="preserve">,"IsWatermarked":false </v>
      </c>
      <c r="Z205" s="16" t="str">
        <f t="shared" si="85"/>
        <v xml:space="preserve">,"CatalogImageCode":"" </v>
      </c>
      <c r="AA205" s="16" t="str">
        <f t="shared" si="86"/>
        <v xml:space="preserve">,"Color":"brown" </v>
      </c>
      <c r="AB205" s="16" t="str">
        <f t="shared" si="87"/>
        <v xml:space="preserve">,"Denomination":"6" </v>
      </c>
      <c r="AD205" s="16" t="str">
        <f t="shared" si="88"/>
        <v/>
      </c>
      <c r="AE205" s="16" t="str">
        <f t="shared" si="89"/>
        <v>{"CollectableType":"HomeCollector.Models.StampBase, HomeCollector, Version=1.0.0.0, Culture=neutral, PublicKeyToken=null"</v>
      </c>
      <c r="AF205" s="16" t="str">
        <f t="shared" si="90"/>
        <v xml:space="preserve">,"ItemDetails":"Treasury" </v>
      </c>
      <c r="AG205" s="16" t="str">
        <f t="shared" si="91"/>
        <v xml:space="preserve">,"IsFavorite":false </v>
      </c>
      <c r="AH205" s="16" t="str">
        <f t="shared" si="92"/>
        <v xml:space="preserve">,"EstimatedValue":0 </v>
      </c>
      <c r="AI205" s="16" t="str">
        <f t="shared" si="93"/>
        <v xml:space="preserve">,"IsMintCondition":false </v>
      </c>
      <c r="AJ205" s="16" t="str">
        <f t="shared" si="94"/>
        <v xml:space="preserve">,"Condition":"UNDEFINED" </v>
      </c>
      <c r="AK205" s="16" t="str">
        <f xml:space="preserve"> IF($D205+$E205&gt;0,  CONCATENATE($AD205,$AE205,$AF205,$AG205,$AH205,$AI205,$AJ205) &amp; "} ]}","}")</f>
        <v>}</v>
      </c>
      <c r="AL205" s="16" t="str">
        <f t="shared" si="76"/>
        <v>,{"CollectableType":"HomeCollector.Models.StampBase, HomeCollector, Version=1.0.0.0, Culture=neutral, PublicKeyToken=null","DisplayName":"Lincoln" ,"Description":"Treasury" ,"Country":"USA" ,"IsPostageStamp":true ,"ScottNumber":"O 75" ,"AlternateId":"" ,"IssueYearStart":1873,"IssueYearEnd":0,"FirstDayOfIssue":" " ,"Perforation":"" ,"IsWatermarked":false ,"CatalogImageCode":"" ,"Color":"brown" ,"Denomination":"6" }</v>
      </c>
    </row>
    <row r="206" spans="1:38" x14ac:dyDescent="0.25">
      <c r="A206" s="16" t="s">
        <v>277</v>
      </c>
      <c r="B206" s="16">
        <v>7</v>
      </c>
      <c r="C206" s="16" t="s">
        <v>87</v>
      </c>
      <c r="G206" s="16" t="s">
        <v>468</v>
      </c>
      <c r="H206" s="16" t="s">
        <v>464</v>
      </c>
      <c r="I206" s="16">
        <v>1873</v>
      </c>
      <c r="J206" s="16">
        <v>1873</v>
      </c>
      <c r="K206" s="16" t="s">
        <v>51</v>
      </c>
      <c r="N206" s="16" t="str">
        <f t="shared" si="95"/>
        <v>,{"CollectableType":"HomeCollector.Models.StampBase, HomeCollector, Version=1.0.0.0, Culture=neutral, PublicKeyToken=null"</v>
      </c>
      <c r="O206" s="16" t="str">
        <f t="shared" si="78"/>
        <v xml:space="preserve">,"DisplayName":"Stanton" </v>
      </c>
      <c r="P206" s="16" t="str">
        <f t="shared" si="79"/>
        <v xml:space="preserve">,"Description":"Treasury" </v>
      </c>
      <c r="Q206" s="16" t="str">
        <f t="shared" si="80"/>
        <v xml:space="preserve">,"Country":"USA" </v>
      </c>
      <c r="R206" s="16" t="str">
        <f t="shared" si="81"/>
        <v xml:space="preserve">,"IsPostageStamp":true </v>
      </c>
      <c r="S206" s="16" t="str">
        <f t="shared" si="82"/>
        <v xml:space="preserve">,"ScottNumber":"O 76" </v>
      </c>
      <c r="T206" s="16" t="str">
        <f t="shared" si="83"/>
        <v xml:space="preserve">,"AlternateId":"" </v>
      </c>
      <c r="U206" s="16" t="str">
        <f t="shared" si="74"/>
        <v>,"IssueYearStart":1873</v>
      </c>
      <c r="V206" s="16" t="str">
        <f t="shared" si="75"/>
        <v>,"IssueYearEnd":0</v>
      </c>
      <c r="W206" s="16" t="str">
        <f t="shared" si="84"/>
        <v xml:space="preserve">,"FirstDayOfIssue":" " </v>
      </c>
      <c r="X206" s="16" t="str">
        <f t="shared" si="77"/>
        <v xml:space="preserve">,"Perforation":"" </v>
      </c>
      <c r="Y206" s="16" t="str">
        <f>",""IsWatermarked"":" &amp; IF(ISNUMBER(FIND("mk",#REF!)) =1,"true","false") &amp; " "</f>
        <v xml:space="preserve">,"IsWatermarked":false </v>
      </c>
      <c r="Z206" s="16" t="str">
        <f t="shared" si="85"/>
        <v xml:space="preserve">,"CatalogImageCode":"" </v>
      </c>
      <c r="AA206" s="16" t="str">
        <f t="shared" si="86"/>
        <v xml:space="preserve">,"Color":"brown" </v>
      </c>
      <c r="AB206" s="16" t="str">
        <f t="shared" si="87"/>
        <v xml:space="preserve">,"Denomination":"7" </v>
      </c>
      <c r="AD206" s="16" t="str">
        <f t="shared" si="88"/>
        <v/>
      </c>
      <c r="AE206" s="16" t="str">
        <f t="shared" si="89"/>
        <v>{"CollectableType":"HomeCollector.Models.StampBase, HomeCollector, Version=1.0.0.0, Culture=neutral, PublicKeyToken=null"</v>
      </c>
      <c r="AF206" s="16" t="str">
        <f t="shared" si="90"/>
        <v xml:space="preserve">,"ItemDetails":"Treasury" </v>
      </c>
      <c r="AG206" s="16" t="str">
        <f t="shared" si="91"/>
        <v xml:space="preserve">,"IsFavorite":false </v>
      </c>
      <c r="AH206" s="16" t="str">
        <f t="shared" si="92"/>
        <v xml:space="preserve">,"EstimatedValue":0 </v>
      </c>
      <c r="AI206" s="16" t="str">
        <f t="shared" si="93"/>
        <v xml:space="preserve">,"IsMintCondition":false </v>
      </c>
      <c r="AJ206" s="16" t="str">
        <f t="shared" si="94"/>
        <v xml:space="preserve">,"Condition":"UNDEFINED" </v>
      </c>
      <c r="AK206" s="16" t="str">
        <f xml:space="preserve"> IF($D206+$E206&gt;0,  CONCATENATE($AD206,$AE206,$AF206,$AG206,$AH206,$AI206,$AJ206) &amp; "} ]}","}")</f>
        <v>}</v>
      </c>
      <c r="AL206" s="16" t="str">
        <f t="shared" si="76"/>
        <v>,{"CollectableType":"HomeCollector.Models.StampBase, HomeCollector, Version=1.0.0.0, Culture=neutral, PublicKeyToken=null","DisplayName":"Stanton" ,"Description":"Treasury" ,"Country":"USA" ,"IsPostageStamp":true ,"ScottNumber":"O 76" ,"AlternateId":"" ,"IssueYearStart":1873,"IssueYearEnd":0,"FirstDayOfIssue":" " ,"Perforation":"" ,"IsWatermarked":false ,"CatalogImageCode":"" ,"Color":"brown" ,"Denomination":"7" }</v>
      </c>
    </row>
    <row r="207" spans="1:38" x14ac:dyDescent="0.25">
      <c r="A207" s="16" t="s">
        <v>278</v>
      </c>
      <c r="B207" s="16">
        <v>10</v>
      </c>
      <c r="C207" s="16" t="s">
        <v>87</v>
      </c>
      <c r="G207" s="16" t="s">
        <v>468</v>
      </c>
      <c r="H207" s="16" t="s">
        <v>454</v>
      </c>
      <c r="I207" s="16">
        <v>1873</v>
      </c>
      <c r="J207" s="16">
        <v>1873</v>
      </c>
      <c r="K207" s="16" t="s">
        <v>51</v>
      </c>
      <c r="N207" s="16" t="str">
        <f t="shared" si="95"/>
        <v>,{"CollectableType":"HomeCollector.Models.StampBase, HomeCollector, Version=1.0.0.0, Culture=neutral, PublicKeyToken=null"</v>
      </c>
      <c r="O207" s="16" t="str">
        <f t="shared" si="78"/>
        <v xml:space="preserve">,"DisplayName":"Jefferson" </v>
      </c>
      <c r="P207" s="16" t="str">
        <f t="shared" si="79"/>
        <v xml:space="preserve">,"Description":"Treasury" </v>
      </c>
      <c r="Q207" s="16" t="str">
        <f t="shared" si="80"/>
        <v xml:space="preserve">,"Country":"USA" </v>
      </c>
      <c r="R207" s="16" t="str">
        <f t="shared" si="81"/>
        <v xml:space="preserve">,"IsPostageStamp":true </v>
      </c>
      <c r="S207" s="16" t="str">
        <f t="shared" si="82"/>
        <v xml:space="preserve">,"ScottNumber":"O 77" </v>
      </c>
      <c r="T207" s="16" t="str">
        <f t="shared" si="83"/>
        <v xml:space="preserve">,"AlternateId":"" </v>
      </c>
      <c r="U207" s="16" t="str">
        <f t="shared" si="74"/>
        <v>,"IssueYearStart":1873</v>
      </c>
      <c r="V207" s="16" t="str">
        <f t="shared" si="75"/>
        <v>,"IssueYearEnd":0</v>
      </c>
      <c r="W207" s="16" t="str">
        <f t="shared" si="84"/>
        <v xml:space="preserve">,"FirstDayOfIssue":" " </v>
      </c>
      <c r="X207" s="16" t="str">
        <f t="shared" si="77"/>
        <v xml:space="preserve">,"Perforation":"" </v>
      </c>
      <c r="Y207" s="16" t="str">
        <f>",""IsWatermarked"":" &amp; IF(ISNUMBER(FIND("mk",#REF!)) =1,"true","false") &amp; " "</f>
        <v xml:space="preserve">,"IsWatermarked":false </v>
      </c>
      <c r="Z207" s="16" t="str">
        <f t="shared" si="85"/>
        <v xml:space="preserve">,"CatalogImageCode":"" </v>
      </c>
      <c r="AA207" s="16" t="str">
        <f t="shared" si="86"/>
        <v xml:space="preserve">,"Color":"brown" </v>
      </c>
      <c r="AB207" s="16" t="str">
        <f t="shared" si="87"/>
        <v xml:space="preserve">,"Denomination":"10" </v>
      </c>
      <c r="AD207" s="16" t="str">
        <f t="shared" si="88"/>
        <v/>
      </c>
      <c r="AE207" s="16" t="str">
        <f t="shared" si="89"/>
        <v>{"CollectableType":"HomeCollector.Models.StampBase, HomeCollector, Version=1.0.0.0, Culture=neutral, PublicKeyToken=null"</v>
      </c>
      <c r="AF207" s="16" t="str">
        <f t="shared" si="90"/>
        <v xml:space="preserve">,"ItemDetails":"Treasury" </v>
      </c>
      <c r="AG207" s="16" t="str">
        <f t="shared" si="91"/>
        <v xml:space="preserve">,"IsFavorite":false </v>
      </c>
      <c r="AH207" s="16" t="str">
        <f t="shared" si="92"/>
        <v xml:space="preserve">,"EstimatedValue":0 </v>
      </c>
      <c r="AI207" s="16" t="str">
        <f t="shared" si="93"/>
        <v xml:space="preserve">,"IsMintCondition":false </v>
      </c>
      <c r="AJ207" s="16" t="str">
        <f t="shared" si="94"/>
        <v xml:space="preserve">,"Condition":"UNDEFINED" </v>
      </c>
      <c r="AK207" s="16" t="str">
        <f xml:space="preserve"> IF($D207+$E207&gt;0,  CONCATENATE($AD207,$AE207,$AF207,$AG207,$AH207,$AI207,$AJ207) &amp; "} ]}","}")</f>
        <v>}</v>
      </c>
      <c r="AL207" s="16" t="str">
        <f t="shared" si="76"/>
        <v>,{"CollectableType":"HomeCollector.Models.StampBase, HomeCollector, Version=1.0.0.0, Culture=neutral, PublicKeyToken=null","DisplayName":"Jefferson" ,"Description":"Treasury" ,"Country":"USA" ,"IsPostageStamp":true ,"ScottNumber":"O 77" ,"AlternateId":"" ,"IssueYearStart":1873,"IssueYearEnd":0,"FirstDayOfIssue":" " ,"Perforation":"" ,"IsWatermarked":false ,"CatalogImageCode":"" ,"Color":"brown" ,"Denomination":"10" }</v>
      </c>
    </row>
    <row r="208" spans="1:38" x14ac:dyDescent="0.25">
      <c r="A208" s="16" t="s">
        <v>279</v>
      </c>
      <c r="B208" s="16">
        <v>12</v>
      </c>
      <c r="C208" s="16" t="s">
        <v>87</v>
      </c>
      <c r="G208" s="16" t="s">
        <v>468</v>
      </c>
      <c r="H208" s="16" t="s">
        <v>455</v>
      </c>
      <c r="I208" s="16">
        <v>1873</v>
      </c>
      <c r="J208" s="16">
        <v>1873</v>
      </c>
      <c r="K208" s="16" t="s">
        <v>51</v>
      </c>
      <c r="N208" s="16" t="str">
        <f t="shared" si="95"/>
        <v>,{"CollectableType":"HomeCollector.Models.StampBase, HomeCollector, Version=1.0.0.0, Culture=neutral, PublicKeyToken=null"</v>
      </c>
      <c r="O208" s="16" t="str">
        <f t="shared" si="78"/>
        <v xml:space="preserve">,"DisplayName":"Clay" </v>
      </c>
      <c r="P208" s="16" t="str">
        <f t="shared" si="79"/>
        <v xml:space="preserve">,"Description":"Treasury" </v>
      </c>
      <c r="Q208" s="16" t="str">
        <f t="shared" si="80"/>
        <v xml:space="preserve">,"Country":"USA" </v>
      </c>
      <c r="R208" s="16" t="str">
        <f t="shared" si="81"/>
        <v xml:space="preserve">,"IsPostageStamp":true </v>
      </c>
      <c r="S208" s="16" t="str">
        <f t="shared" si="82"/>
        <v xml:space="preserve">,"ScottNumber":"O 78" </v>
      </c>
      <c r="T208" s="16" t="str">
        <f t="shared" si="83"/>
        <v xml:space="preserve">,"AlternateId":"" </v>
      </c>
      <c r="U208" s="16" t="str">
        <f t="shared" si="74"/>
        <v>,"IssueYearStart":1873</v>
      </c>
      <c r="V208" s="16" t="str">
        <f t="shared" si="75"/>
        <v>,"IssueYearEnd":0</v>
      </c>
      <c r="W208" s="16" t="str">
        <f t="shared" si="84"/>
        <v xml:space="preserve">,"FirstDayOfIssue":" " </v>
      </c>
      <c r="X208" s="16" t="str">
        <f t="shared" si="77"/>
        <v xml:space="preserve">,"Perforation":"" </v>
      </c>
      <c r="Y208" s="16" t="str">
        <f>",""IsWatermarked"":" &amp; IF(ISNUMBER(FIND("mk",#REF!)) =1,"true","false") &amp; " "</f>
        <v xml:space="preserve">,"IsWatermarked":false </v>
      </c>
      <c r="Z208" s="16" t="str">
        <f t="shared" si="85"/>
        <v xml:space="preserve">,"CatalogImageCode":"" </v>
      </c>
      <c r="AA208" s="16" t="str">
        <f t="shared" si="86"/>
        <v xml:space="preserve">,"Color":"brown" </v>
      </c>
      <c r="AB208" s="16" t="str">
        <f t="shared" si="87"/>
        <v xml:space="preserve">,"Denomination":"12" </v>
      </c>
      <c r="AD208" s="16" t="str">
        <f t="shared" si="88"/>
        <v/>
      </c>
      <c r="AE208" s="16" t="str">
        <f t="shared" si="89"/>
        <v>{"CollectableType":"HomeCollector.Models.StampBase, HomeCollector, Version=1.0.0.0, Culture=neutral, PublicKeyToken=null"</v>
      </c>
      <c r="AF208" s="16" t="str">
        <f t="shared" si="90"/>
        <v xml:space="preserve">,"ItemDetails":"Treasury" </v>
      </c>
      <c r="AG208" s="16" t="str">
        <f t="shared" si="91"/>
        <v xml:space="preserve">,"IsFavorite":false </v>
      </c>
      <c r="AH208" s="16" t="str">
        <f t="shared" si="92"/>
        <v xml:space="preserve">,"EstimatedValue":0 </v>
      </c>
      <c r="AI208" s="16" t="str">
        <f t="shared" si="93"/>
        <v xml:space="preserve">,"IsMintCondition":false </v>
      </c>
      <c r="AJ208" s="16" t="str">
        <f t="shared" si="94"/>
        <v xml:space="preserve">,"Condition":"UNDEFINED" </v>
      </c>
      <c r="AK208" s="16" t="str">
        <f xml:space="preserve"> IF($D208+$E208&gt;0,  CONCATENATE($AD208,$AE208,$AF208,$AG208,$AH208,$AI208,$AJ208) &amp; "} ]}","}")</f>
        <v>}</v>
      </c>
      <c r="AL208" s="16" t="str">
        <f t="shared" si="76"/>
        <v>,{"CollectableType":"HomeCollector.Models.StampBase, HomeCollector, Version=1.0.0.0, Culture=neutral, PublicKeyToken=null","DisplayName":"Clay" ,"Description":"Treasury" ,"Country":"USA" ,"IsPostageStamp":true ,"ScottNumber":"O 78" ,"AlternateId":"" ,"IssueYearStart":1873,"IssueYearEnd":0,"FirstDayOfIssue":" " ,"Perforation":"" ,"IsWatermarked":false ,"CatalogImageCode":"" ,"Color":"brown" ,"Denomination":"12" }</v>
      </c>
    </row>
    <row r="209" spans="1:38" x14ac:dyDescent="0.25">
      <c r="A209" s="16" t="s">
        <v>280</v>
      </c>
      <c r="B209" s="16">
        <v>15</v>
      </c>
      <c r="C209" s="16" t="s">
        <v>87</v>
      </c>
      <c r="G209" s="16" t="s">
        <v>468</v>
      </c>
      <c r="H209" s="16" t="s">
        <v>456</v>
      </c>
      <c r="I209" s="16">
        <v>1873</v>
      </c>
      <c r="J209" s="16">
        <v>1873</v>
      </c>
      <c r="K209" s="16" t="s">
        <v>51</v>
      </c>
      <c r="N209" s="16" t="str">
        <f t="shared" si="95"/>
        <v>,{"CollectableType":"HomeCollector.Models.StampBase, HomeCollector, Version=1.0.0.0, Culture=neutral, PublicKeyToken=null"</v>
      </c>
      <c r="O209" s="16" t="str">
        <f t="shared" si="78"/>
        <v xml:space="preserve">,"DisplayName":"Webster" </v>
      </c>
      <c r="P209" s="16" t="str">
        <f t="shared" si="79"/>
        <v xml:space="preserve">,"Description":"Treasury" </v>
      </c>
      <c r="Q209" s="16" t="str">
        <f t="shared" si="80"/>
        <v xml:space="preserve">,"Country":"USA" </v>
      </c>
      <c r="R209" s="16" t="str">
        <f t="shared" si="81"/>
        <v xml:space="preserve">,"IsPostageStamp":true </v>
      </c>
      <c r="S209" s="16" t="str">
        <f t="shared" si="82"/>
        <v xml:space="preserve">,"ScottNumber":"O 79" </v>
      </c>
      <c r="T209" s="16" t="str">
        <f t="shared" si="83"/>
        <v xml:space="preserve">,"AlternateId":"" </v>
      </c>
      <c r="U209" s="16" t="str">
        <f t="shared" si="74"/>
        <v>,"IssueYearStart":1873</v>
      </c>
      <c r="V209" s="16" t="str">
        <f t="shared" si="75"/>
        <v>,"IssueYearEnd":0</v>
      </c>
      <c r="W209" s="16" t="str">
        <f t="shared" si="84"/>
        <v xml:space="preserve">,"FirstDayOfIssue":" " </v>
      </c>
      <c r="X209" s="16" t="str">
        <f t="shared" si="77"/>
        <v xml:space="preserve">,"Perforation":"" </v>
      </c>
      <c r="Y209" s="16" t="str">
        <f>",""IsWatermarked"":" &amp; IF(ISNUMBER(FIND("mk",#REF!)) =1,"true","false") &amp; " "</f>
        <v xml:space="preserve">,"IsWatermarked":false </v>
      </c>
      <c r="Z209" s="16" t="str">
        <f t="shared" si="85"/>
        <v xml:space="preserve">,"CatalogImageCode":"" </v>
      </c>
      <c r="AA209" s="16" t="str">
        <f t="shared" si="86"/>
        <v xml:space="preserve">,"Color":"brown" </v>
      </c>
      <c r="AB209" s="16" t="str">
        <f t="shared" si="87"/>
        <v xml:space="preserve">,"Denomination":"15" </v>
      </c>
      <c r="AD209" s="16" t="str">
        <f t="shared" si="88"/>
        <v/>
      </c>
      <c r="AE209" s="16" t="str">
        <f t="shared" si="89"/>
        <v>{"CollectableType":"HomeCollector.Models.StampBase, HomeCollector, Version=1.0.0.0, Culture=neutral, PublicKeyToken=null"</v>
      </c>
      <c r="AF209" s="16" t="str">
        <f t="shared" si="90"/>
        <v xml:space="preserve">,"ItemDetails":"Treasury" </v>
      </c>
      <c r="AG209" s="16" t="str">
        <f t="shared" si="91"/>
        <v xml:space="preserve">,"IsFavorite":false </v>
      </c>
      <c r="AH209" s="16" t="str">
        <f t="shared" si="92"/>
        <v xml:space="preserve">,"EstimatedValue":0 </v>
      </c>
      <c r="AI209" s="16" t="str">
        <f t="shared" si="93"/>
        <v xml:space="preserve">,"IsMintCondition":false </v>
      </c>
      <c r="AJ209" s="16" t="str">
        <f t="shared" si="94"/>
        <v xml:space="preserve">,"Condition":"UNDEFINED" </v>
      </c>
      <c r="AK209" s="16" t="str">
        <f xml:space="preserve"> IF($D209+$E209&gt;0,  CONCATENATE($AD209,$AE209,$AF209,$AG209,$AH209,$AI209,$AJ209) &amp; "} ]}","}")</f>
        <v>}</v>
      </c>
      <c r="AL209" s="16" t="str">
        <f t="shared" si="76"/>
        <v>,{"CollectableType":"HomeCollector.Models.StampBase, HomeCollector, Version=1.0.0.0, Culture=neutral, PublicKeyToken=null","DisplayName":"Webster" ,"Description":"Treasury" ,"Country":"USA" ,"IsPostageStamp":true ,"ScottNumber":"O 79" ,"AlternateId":"" ,"IssueYearStart":1873,"IssueYearEnd":0,"FirstDayOfIssue":" " ,"Perforation":"" ,"IsWatermarked":false ,"CatalogImageCode":"" ,"Color":"brown" ,"Denomination":"15" }</v>
      </c>
    </row>
    <row r="210" spans="1:38" x14ac:dyDescent="0.25">
      <c r="A210" s="16" t="s">
        <v>281</v>
      </c>
      <c r="B210" s="16">
        <v>24</v>
      </c>
      <c r="C210" s="16" t="s">
        <v>87</v>
      </c>
      <c r="G210" s="16" t="s">
        <v>468</v>
      </c>
      <c r="H210" s="16" t="s">
        <v>50</v>
      </c>
      <c r="I210" s="16">
        <v>1873</v>
      </c>
      <c r="J210" s="16">
        <v>1873</v>
      </c>
      <c r="K210" s="16" t="s">
        <v>51</v>
      </c>
      <c r="N210" s="16" t="str">
        <f t="shared" si="95"/>
        <v>,{"CollectableType":"HomeCollector.Models.StampBase, HomeCollector, Version=1.0.0.0, Culture=neutral, PublicKeyToken=null"</v>
      </c>
      <c r="O210" s="16" t="str">
        <f t="shared" si="78"/>
        <v xml:space="preserve">,"DisplayName":"Scott" </v>
      </c>
      <c r="P210" s="16" t="str">
        <f t="shared" si="79"/>
        <v xml:space="preserve">,"Description":"Treasury" </v>
      </c>
      <c r="Q210" s="16" t="str">
        <f t="shared" si="80"/>
        <v xml:space="preserve">,"Country":"USA" </v>
      </c>
      <c r="R210" s="16" t="str">
        <f t="shared" si="81"/>
        <v xml:space="preserve">,"IsPostageStamp":true </v>
      </c>
      <c r="S210" s="16" t="str">
        <f t="shared" si="82"/>
        <v xml:space="preserve">,"ScottNumber":"O 80" </v>
      </c>
      <c r="T210" s="16" t="str">
        <f t="shared" si="83"/>
        <v xml:space="preserve">,"AlternateId":"" </v>
      </c>
      <c r="U210" s="16" t="str">
        <f t="shared" si="74"/>
        <v>,"IssueYearStart":1873</v>
      </c>
      <c r="V210" s="16" t="str">
        <f t="shared" si="75"/>
        <v>,"IssueYearEnd":0</v>
      </c>
      <c r="W210" s="16" t="str">
        <f t="shared" si="84"/>
        <v xml:space="preserve">,"FirstDayOfIssue":" " </v>
      </c>
      <c r="X210" s="16" t="str">
        <f t="shared" si="77"/>
        <v xml:space="preserve">,"Perforation":"" </v>
      </c>
      <c r="Y210" s="16" t="str">
        <f>",""IsWatermarked"":" &amp; IF(ISNUMBER(FIND("mk",#REF!)) =1,"true","false") &amp; " "</f>
        <v xml:space="preserve">,"IsWatermarked":false </v>
      </c>
      <c r="Z210" s="16" t="str">
        <f t="shared" si="85"/>
        <v xml:space="preserve">,"CatalogImageCode":"" </v>
      </c>
      <c r="AA210" s="16" t="str">
        <f t="shared" si="86"/>
        <v xml:space="preserve">,"Color":"brown" </v>
      </c>
      <c r="AB210" s="16" t="str">
        <f t="shared" si="87"/>
        <v xml:space="preserve">,"Denomination":"24" </v>
      </c>
      <c r="AD210" s="16" t="str">
        <f t="shared" si="88"/>
        <v/>
      </c>
      <c r="AE210" s="16" t="str">
        <f t="shared" si="89"/>
        <v>{"CollectableType":"HomeCollector.Models.StampBase, HomeCollector, Version=1.0.0.0, Culture=neutral, PublicKeyToken=null"</v>
      </c>
      <c r="AF210" s="16" t="str">
        <f t="shared" si="90"/>
        <v xml:space="preserve">,"ItemDetails":"Treasury" </v>
      </c>
      <c r="AG210" s="16" t="str">
        <f t="shared" si="91"/>
        <v xml:space="preserve">,"IsFavorite":false </v>
      </c>
      <c r="AH210" s="16" t="str">
        <f t="shared" si="92"/>
        <v xml:space="preserve">,"EstimatedValue":0 </v>
      </c>
      <c r="AI210" s="16" t="str">
        <f t="shared" si="93"/>
        <v xml:space="preserve">,"IsMintCondition":false </v>
      </c>
      <c r="AJ210" s="16" t="str">
        <f t="shared" si="94"/>
        <v xml:space="preserve">,"Condition":"UNDEFINED" </v>
      </c>
      <c r="AK210" s="16" t="str">
        <f xml:space="preserve"> IF($D210+$E210&gt;0,  CONCATENATE($AD210,$AE210,$AF210,$AG210,$AH210,$AI210,$AJ210) &amp; "} ]}","}")</f>
        <v>}</v>
      </c>
      <c r="AL210" s="16" t="str">
        <f t="shared" si="76"/>
        <v>,{"CollectableType":"HomeCollector.Models.StampBase, HomeCollector, Version=1.0.0.0, Culture=neutral, PublicKeyToken=null","DisplayName":"Scott" ,"Description":"Treasury" ,"Country":"USA" ,"IsPostageStamp":true ,"ScottNumber":"O 80" ,"AlternateId":"" ,"IssueYearStart":1873,"IssueYearEnd":0,"FirstDayOfIssue":" " ,"Perforation":"" ,"IsWatermarked":false ,"CatalogImageCode":"" ,"Color":"brown" ,"Denomination":"24" }</v>
      </c>
    </row>
    <row r="211" spans="1:38" x14ac:dyDescent="0.25">
      <c r="A211" s="16" t="s">
        <v>282</v>
      </c>
      <c r="B211" s="16">
        <v>30</v>
      </c>
      <c r="C211" s="16" t="s">
        <v>87</v>
      </c>
      <c r="G211" s="16" t="s">
        <v>468</v>
      </c>
      <c r="H211" s="16" t="s">
        <v>457</v>
      </c>
      <c r="I211" s="16">
        <v>1873</v>
      </c>
      <c r="J211" s="16">
        <v>1873</v>
      </c>
      <c r="K211" s="16" t="s">
        <v>51</v>
      </c>
      <c r="N211" s="16" t="str">
        <f t="shared" si="95"/>
        <v>,{"CollectableType":"HomeCollector.Models.StampBase, HomeCollector, Version=1.0.0.0, Culture=neutral, PublicKeyToken=null"</v>
      </c>
      <c r="O211" s="16" t="str">
        <f t="shared" si="78"/>
        <v xml:space="preserve">,"DisplayName":"Hamilton" </v>
      </c>
      <c r="P211" s="16" t="str">
        <f t="shared" si="79"/>
        <v xml:space="preserve">,"Description":"Treasury" </v>
      </c>
      <c r="Q211" s="16" t="str">
        <f t="shared" si="80"/>
        <v xml:space="preserve">,"Country":"USA" </v>
      </c>
      <c r="R211" s="16" t="str">
        <f t="shared" si="81"/>
        <v xml:space="preserve">,"IsPostageStamp":true </v>
      </c>
      <c r="S211" s="16" t="str">
        <f t="shared" si="82"/>
        <v xml:space="preserve">,"ScottNumber":"O 81" </v>
      </c>
      <c r="T211" s="16" t="str">
        <f t="shared" si="83"/>
        <v xml:space="preserve">,"AlternateId":"" </v>
      </c>
      <c r="U211" s="16" t="str">
        <f t="shared" si="74"/>
        <v>,"IssueYearStart":1873</v>
      </c>
      <c r="V211" s="16" t="str">
        <f t="shared" si="75"/>
        <v>,"IssueYearEnd":0</v>
      </c>
      <c r="W211" s="16" t="str">
        <f t="shared" si="84"/>
        <v xml:space="preserve">,"FirstDayOfIssue":" " </v>
      </c>
      <c r="X211" s="16" t="str">
        <f t="shared" si="77"/>
        <v xml:space="preserve">,"Perforation":"" </v>
      </c>
      <c r="Y211" s="16" t="str">
        <f>",""IsWatermarked"":" &amp; IF(ISNUMBER(FIND("mk",#REF!)) =1,"true","false") &amp; " "</f>
        <v xml:space="preserve">,"IsWatermarked":false </v>
      </c>
      <c r="Z211" s="16" t="str">
        <f t="shared" si="85"/>
        <v xml:space="preserve">,"CatalogImageCode":"" </v>
      </c>
      <c r="AA211" s="16" t="str">
        <f t="shared" si="86"/>
        <v xml:space="preserve">,"Color":"brown" </v>
      </c>
      <c r="AB211" s="16" t="str">
        <f t="shared" si="87"/>
        <v xml:space="preserve">,"Denomination":"30" </v>
      </c>
      <c r="AD211" s="16" t="str">
        <f t="shared" si="88"/>
        <v/>
      </c>
      <c r="AE211" s="16" t="str">
        <f t="shared" si="89"/>
        <v>{"CollectableType":"HomeCollector.Models.StampBase, HomeCollector, Version=1.0.0.0, Culture=neutral, PublicKeyToken=null"</v>
      </c>
      <c r="AF211" s="16" t="str">
        <f t="shared" si="90"/>
        <v xml:space="preserve">,"ItemDetails":"Treasury" </v>
      </c>
      <c r="AG211" s="16" t="str">
        <f t="shared" si="91"/>
        <v xml:space="preserve">,"IsFavorite":false </v>
      </c>
      <c r="AH211" s="16" t="str">
        <f t="shared" si="92"/>
        <v xml:space="preserve">,"EstimatedValue":0 </v>
      </c>
      <c r="AI211" s="16" t="str">
        <f t="shared" si="93"/>
        <v xml:space="preserve">,"IsMintCondition":false </v>
      </c>
      <c r="AJ211" s="16" t="str">
        <f t="shared" si="94"/>
        <v xml:space="preserve">,"Condition":"UNDEFINED" </v>
      </c>
      <c r="AK211" s="16" t="str">
        <f xml:space="preserve"> IF($D211+$E211&gt;0,  CONCATENATE($AD211,$AE211,$AF211,$AG211,$AH211,$AI211,$AJ211) &amp; "} ]}","}")</f>
        <v>}</v>
      </c>
      <c r="AL211" s="16" t="str">
        <f t="shared" si="76"/>
        <v>,{"CollectableType":"HomeCollector.Models.StampBase, HomeCollector, Version=1.0.0.0, Culture=neutral, PublicKeyToken=null","DisplayName":"Hamilton" ,"Description":"Treasury" ,"Country":"USA" ,"IsPostageStamp":true ,"ScottNumber":"O 81" ,"AlternateId":"" ,"IssueYearStart":1873,"IssueYearEnd":0,"FirstDayOfIssue":" " ,"Perforation":"" ,"IsWatermarked":false ,"CatalogImageCode":"" ,"Color":"brown" ,"Denomination":"30" }</v>
      </c>
    </row>
    <row r="212" spans="1:38" x14ac:dyDescent="0.25">
      <c r="A212" s="16" t="s">
        <v>283</v>
      </c>
      <c r="B212" s="16">
        <v>90</v>
      </c>
      <c r="C212" s="16" t="s">
        <v>87</v>
      </c>
      <c r="G212" s="16" t="s">
        <v>468</v>
      </c>
      <c r="H212" s="16" t="s">
        <v>461</v>
      </c>
      <c r="I212" s="16">
        <v>1873</v>
      </c>
      <c r="J212" s="16">
        <v>1873</v>
      </c>
      <c r="K212" s="16" t="s">
        <v>51</v>
      </c>
      <c r="N212" s="16" t="str">
        <f t="shared" si="95"/>
        <v>,{"CollectableType":"HomeCollector.Models.StampBase, HomeCollector, Version=1.0.0.0, Culture=neutral, PublicKeyToken=null"</v>
      </c>
      <c r="O212" s="16" t="str">
        <f t="shared" si="78"/>
        <v xml:space="preserve">,"DisplayName":"Perry" </v>
      </c>
      <c r="P212" s="16" t="str">
        <f t="shared" si="79"/>
        <v xml:space="preserve">,"Description":"Treasury" </v>
      </c>
      <c r="Q212" s="16" t="str">
        <f t="shared" si="80"/>
        <v xml:space="preserve">,"Country":"USA" </v>
      </c>
      <c r="R212" s="16" t="str">
        <f t="shared" si="81"/>
        <v xml:space="preserve">,"IsPostageStamp":true </v>
      </c>
      <c r="S212" s="16" t="str">
        <f t="shared" si="82"/>
        <v xml:space="preserve">,"ScottNumber":"O 82" </v>
      </c>
      <c r="T212" s="16" t="str">
        <f t="shared" si="83"/>
        <v xml:space="preserve">,"AlternateId":"" </v>
      </c>
      <c r="U212" s="16" t="str">
        <f t="shared" si="74"/>
        <v>,"IssueYearStart":1873</v>
      </c>
      <c r="V212" s="16" t="str">
        <f t="shared" si="75"/>
        <v>,"IssueYearEnd":0</v>
      </c>
      <c r="W212" s="16" t="str">
        <f t="shared" si="84"/>
        <v xml:space="preserve">,"FirstDayOfIssue":" " </v>
      </c>
      <c r="X212" s="16" t="str">
        <f t="shared" si="77"/>
        <v xml:space="preserve">,"Perforation":"" </v>
      </c>
      <c r="Y212" s="16" t="str">
        <f>",""IsWatermarked"":" &amp; IF(ISNUMBER(FIND("mk",#REF!)) =1,"true","false") &amp; " "</f>
        <v xml:space="preserve">,"IsWatermarked":false </v>
      </c>
      <c r="Z212" s="16" t="str">
        <f t="shared" si="85"/>
        <v xml:space="preserve">,"CatalogImageCode":"" </v>
      </c>
      <c r="AA212" s="16" t="str">
        <f t="shared" si="86"/>
        <v xml:space="preserve">,"Color":"brown" </v>
      </c>
      <c r="AB212" s="16" t="str">
        <f t="shared" si="87"/>
        <v xml:space="preserve">,"Denomination":"90" </v>
      </c>
      <c r="AD212" s="16" t="str">
        <f t="shared" si="88"/>
        <v/>
      </c>
      <c r="AE212" s="16" t="str">
        <f t="shared" si="89"/>
        <v>{"CollectableType":"HomeCollector.Models.StampBase, HomeCollector, Version=1.0.0.0, Culture=neutral, PublicKeyToken=null"</v>
      </c>
      <c r="AF212" s="16" t="str">
        <f t="shared" si="90"/>
        <v xml:space="preserve">,"ItemDetails":"Treasury" </v>
      </c>
      <c r="AG212" s="16" t="str">
        <f t="shared" si="91"/>
        <v xml:space="preserve">,"IsFavorite":false </v>
      </c>
      <c r="AH212" s="16" t="str">
        <f t="shared" si="92"/>
        <v xml:space="preserve">,"EstimatedValue":0 </v>
      </c>
      <c r="AI212" s="16" t="str">
        <f t="shared" si="93"/>
        <v xml:space="preserve">,"IsMintCondition":false </v>
      </c>
      <c r="AJ212" s="16" t="str">
        <f t="shared" si="94"/>
        <v xml:space="preserve">,"Condition":"UNDEFINED" </v>
      </c>
      <c r="AK212" s="16" t="str">
        <f xml:space="preserve"> IF($D212+$E212&gt;0,  CONCATENATE($AD212,$AE212,$AF212,$AG212,$AH212,$AI212,$AJ212) &amp; "} ]}","}")</f>
        <v>}</v>
      </c>
      <c r="AL212" s="16" t="str">
        <f t="shared" si="76"/>
        <v>,{"CollectableType":"HomeCollector.Models.StampBase, HomeCollector, Version=1.0.0.0, Culture=neutral, PublicKeyToken=null","DisplayName":"Perry" ,"Description":"Treasury" ,"Country":"USA" ,"IsPostageStamp":true ,"ScottNumber":"O 82" ,"AlternateId":"" ,"IssueYearStart":1873,"IssueYearEnd":0,"FirstDayOfIssue":" " ,"Perforation":"" ,"IsWatermarked":false ,"CatalogImageCode":"" ,"Color":"brown" ,"Denomination":"90" }</v>
      </c>
    </row>
    <row r="213" spans="1:38" x14ac:dyDescent="0.25">
      <c r="A213" s="16" t="s">
        <v>284</v>
      </c>
      <c r="B213" s="16">
        <v>1</v>
      </c>
      <c r="C213" s="16" t="s">
        <v>151</v>
      </c>
      <c r="G213" s="16" t="s">
        <v>469</v>
      </c>
      <c r="H213" s="16" t="s">
        <v>451</v>
      </c>
      <c r="I213" s="16">
        <v>1873</v>
      </c>
      <c r="J213" s="16">
        <v>1873</v>
      </c>
      <c r="K213" s="16" t="s">
        <v>51</v>
      </c>
      <c r="N213" s="16" t="str">
        <f t="shared" si="95"/>
        <v>,{"CollectableType":"HomeCollector.Models.StampBase, HomeCollector, Version=1.0.0.0, Culture=neutral, PublicKeyToken=null"</v>
      </c>
      <c r="O213" s="16" t="str">
        <f t="shared" si="78"/>
        <v xml:space="preserve">,"DisplayName":"Franklin" </v>
      </c>
      <c r="P213" s="16" t="str">
        <f t="shared" si="79"/>
        <v xml:space="preserve">,"Description":"War Dept" </v>
      </c>
      <c r="Q213" s="16" t="str">
        <f t="shared" si="80"/>
        <v xml:space="preserve">,"Country":"USA" </v>
      </c>
      <c r="R213" s="16" t="str">
        <f t="shared" si="81"/>
        <v xml:space="preserve">,"IsPostageStamp":true </v>
      </c>
      <c r="S213" s="16" t="str">
        <f t="shared" si="82"/>
        <v xml:space="preserve">,"ScottNumber":"O 83" </v>
      </c>
      <c r="T213" s="16" t="str">
        <f t="shared" si="83"/>
        <v xml:space="preserve">,"AlternateId":"" </v>
      </c>
      <c r="U213" s="16" t="str">
        <f t="shared" si="74"/>
        <v>,"IssueYearStart":1873</v>
      </c>
      <c r="V213" s="16" t="str">
        <f t="shared" si="75"/>
        <v>,"IssueYearEnd":0</v>
      </c>
      <c r="W213" s="16" t="str">
        <f t="shared" si="84"/>
        <v xml:space="preserve">,"FirstDayOfIssue":" " </v>
      </c>
      <c r="X213" s="16" t="str">
        <f t="shared" si="77"/>
        <v xml:space="preserve">,"Perforation":"" </v>
      </c>
      <c r="Y213" s="16" t="str">
        <f>",""IsWatermarked"":" &amp; IF(ISNUMBER(FIND("mk",#REF!)) =1,"true","false") &amp; " "</f>
        <v xml:space="preserve">,"IsWatermarked":false </v>
      </c>
      <c r="Z213" s="16" t="str">
        <f t="shared" si="85"/>
        <v xml:space="preserve">,"CatalogImageCode":"" </v>
      </c>
      <c r="AA213" s="16" t="str">
        <f t="shared" si="86"/>
        <v xml:space="preserve">,"Color":"rose" </v>
      </c>
      <c r="AB213" s="16" t="str">
        <f t="shared" si="87"/>
        <v xml:space="preserve">,"Denomination":"1" </v>
      </c>
      <c r="AD213" s="16" t="str">
        <f t="shared" si="88"/>
        <v/>
      </c>
      <c r="AE213" s="16" t="str">
        <f t="shared" si="89"/>
        <v>{"CollectableType":"HomeCollector.Models.StampBase, HomeCollector, Version=1.0.0.0, Culture=neutral, PublicKeyToken=null"</v>
      </c>
      <c r="AF213" s="16" t="str">
        <f t="shared" si="90"/>
        <v xml:space="preserve">,"ItemDetails":"War Dept" </v>
      </c>
      <c r="AG213" s="16" t="str">
        <f t="shared" si="91"/>
        <v xml:space="preserve">,"IsFavorite":false </v>
      </c>
      <c r="AH213" s="16" t="str">
        <f t="shared" si="92"/>
        <v xml:space="preserve">,"EstimatedValue":0 </v>
      </c>
      <c r="AI213" s="16" t="str">
        <f t="shared" si="93"/>
        <v xml:space="preserve">,"IsMintCondition":false </v>
      </c>
      <c r="AJ213" s="16" t="str">
        <f t="shared" si="94"/>
        <v xml:space="preserve">,"Condition":"UNDEFINED" </v>
      </c>
      <c r="AK213" s="16" t="str">
        <f xml:space="preserve"> IF($D213+$E213&gt;0,  CONCATENATE($AD213,$AE213,$AF213,$AG213,$AH213,$AI213,$AJ213) &amp; "} ]}","}")</f>
        <v>}</v>
      </c>
      <c r="AL213" s="16" t="str">
        <f t="shared" si="76"/>
        <v>,{"CollectableType":"HomeCollector.Models.StampBase, HomeCollector, Version=1.0.0.0, Culture=neutral, PublicKeyToken=null","DisplayName":"Franklin" ,"Description":"War Dept" ,"Country":"USA" ,"IsPostageStamp":true ,"ScottNumber":"O 83" ,"AlternateId":"" ,"IssueYearStart":1873,"IssueYearEnd":0,"FirstDayOfIssue":" " ,"Perforation":"" ,"IsWatermarked":false ,"CatalogImageCode":"" ,"Color":"rose" ,"Denomination":"1" }</v>
      </c>
    </row>
    <row r="214" spans="1:38" x14ac:dyDescent="0.25">
      <c r="A214" s="16" t="s">
        <v>285</v>
      </c>
      <c r="B214" s="16">
        <v>2</v>
      </c>
      <c r="C214" s="16" t="s">
        <v>151</v>
      </c>
      <c r="G214" s="16" t="s">
        <v>469</v>
      </c>
      <c r="H214" s="16" t="s">
        <v>452</v>
      </c>
      <c r="I214" s="16">
        <v>1873</v>
      </c>
      <c r="J214" s="16">
        <v>1873</v>
      </c>
      <c r="K214" s="16" t="s">
        <v>51</v>
      </c>
      <c r="N214" s="16" t="str">
        <f t="shared" si="95"/>
        <v>,{"CollectableType":"HomeCollector.Models.StampBase, HomeCollector, Version=1.0.0.0, Culture=neutral, PublicKeyToken=null"</v>
      </c>
      <c r="O214" s="16" t="str">
        <f t="shared" si="78"/>
        <v xml:space="preserve">,"DisplayName":"Jackson" </v>
      </c>
      <c r="P214" s="16" t="str">
        <f t="shared" si="79"/>
        <v xml:space="preserve">,"Description":"War Dept" </v>
      </c>
      <c r="Q214" s="16" t="str">
        <f t="shared" si="80"/>
        <v xml:space="preserve">,"Country":"USA" </v>
      </c>
      <c r="R214" s="16" t="str">
        <f t="shared" si="81"/>
        <v xml:space="preserve">,"IsPostageStamp":true </v>
      </c>
      <c r="S214" s="16" t="str">
        <f t="shared" si="82"/>
        <v xml:space="preserve">,"ScottNumber":"O 84" </v>
      </c>
      <c r="T214" s="16" t="str">
        <f t="shared" si="83"/>
        <v xml:space="preserve">,"AlternateId":"" </v>
      </c>
      <c r="U214" s="16" t="str">
        <f t="shared" si="74"/>
        <v>,"IssueYearStart":1873</v>
      </c>
      <c r="V214" s="16" t="str">
        <f t="shared" si="75"/>
        <v>,"IssueYearEnd":0</v>
      </c>
      <c r="W214" s="16" t="str">
        <f t="shared" si="84"/>
        <v xml:space="preserve">,"FirstDayOfIssue":" " </v>
      </c>
      <c r="X214" s="16" t="str">
        <f t="shared" si="77"/>
        <v xml:space="preserve">,"Perforation":"" </v>
      </c>
      <c r="Y214" s="16" t="str">
        <f>",""IsWatermarked"":" &amp; IF(ISNUMBER(FIND("mk",#REF!)) =1,"true","false") &amp; " "</f>
        <v xml:space="preserve">,"IsWatermarked":false </v>
      </c>
      <c r="Z214" s="16" t="str">
        <f t="shared" si="85"/>
        <v xml:space="preserve">,"CatalogImageCode":"" </v>
      </c>
      <c r="AA214" s="16" t="str">
        <f t="shared" si="86"/>
        <v xml:space="preserve">,"Color":"rose" </v>
      </c>
      <c r="AB214" s="16" t="str">
        <f t="shared" si="87"/>
        <v xml:space="preserve">,"Denomination":"2" </v>
      </c>
      <c r="AD214" s="16" t="str">
        <f t="shared" si="88"/>
        <v/>
      </c>
      <c r="AE214" s="16" t="str">
        <f t="shared" si="89"/>
        <v>{"CollectableType":"HomeCollector.Models.StampBase, HomeCollector, Version=1.0.0.0, Culture=neutral, PublicKeyToken=null"</v>
      </c>
      <c r="AF214" s="16" t="str">
        <f t="shared" si="90"/>
        <v xml:space="preserve">,"ItemDetails":"War Dept" </v>
      </c>
      <c r="AG214" s="16" t="str">
        <f t="shared" si="91"/>
        <v xml:space="preserve">,"IsFavorite":false </v>
      </c>
      <c r="AH214" s="16" t="str">
        <f t="shared" si="92"/>
        <v xml:space="preserve">,"EstimatedValue":0 </v>
      </c>
      <c r="AI214" s="16" t="str">
        <f t="shared" si="93"/>
        <v xml:space="preserve">,"IsMintCondition":false </v>
      </c>
      <c r="AJ214" s="16" t="str">
        <f t="shared" si="94"/>
        <v xml:space="preserve">,"Condition":"UNDEFINED" </v>
      </c>
      <c r="AK214" s="16" t="str">
        <f xml:space="preserve"> IF($D214+$E214&gt;0,  CONCATENATE($AD214,$AE214,$AF214,$AG214,$AH214,$AI214,$AJ214) &amp; "} ]}","}")</f>
        <v>}</v>
      </c>
      <c r="AL214" s="16" t="str">
        <f t="shared" si="76"/>
        <v>,{"CollectableType":"HomeCollector.Models.StampBase, HomeCollector, Version=1.0.0.0, Culture=neutral, PublicKeyToken=null","DisplayName":"Jackson" ,"Description":"War Dept" ,"Country":"USA" ,"IsPostageStamp":true ,"ScottNumber":"O 84" ,"AlternateId":"" ,"IssueYearStart":1873,"IssueYearEnd":0,"FirstDayOfIssue":" " ,"Perforation":"" ,"IsWatermarked":false ,"CatalogImageCode":"" ,"Color":"rose" ,"Denomination":"2" }</v>
      </c>
    </row>
    <row r="215" spans="1:38" x14ac:dyDescent="0.25">
      <c r="A215" s="16" t="s">
        <v>286</v>
      </c>
      <c r="B215" s="16">
        <v>3</v>
      </c>
      <c r="C215" s="16" t="s">
        <v>151</v>
      </c>
      <c r="G215" s="16" t="s">
        <v>469</v>
      </c>
      <c r="H215" s="16" t="s">
        <v>11</v>
      </c>
      <c r="I215" s="16">
        <v>1873</v>
      </c>
      <c r="J215" s="16">
        <v>1873</v>
      </c>
      <c r="K215" s="16" t="s">
        <v>51</v>
      </c>
      <c r="N215" s="16" t="str">
        <f t="shared" si="95"/>
        <v>,{"CollectableType":"HomeCollector.Models.StampBase, HomeCollector, Version=1.0.0.0, Culture=neutral, PublicKeyToken=null"</v>
      </c>
      <c r="O215" s="16" t="str">
        <f t="shared" si="78"/>
        <v xml:space="preserve">,"DisplayName":"Washington" </v>
      </c>
      <c r="P215" s="16" t="str">
        <f t="shared" si="79"/>
        <v xml:space="preserve">,"Description":"War Dept" </v>
      </c>
      <c r="Q215" s="16" t="str">
        <f t="shared" si="80"/>
        <v xml:space="preserve">,"Country":"USA" </v>
      </c>
      <c r="R215" s="16" t="str">
        <f t="shared" si="81"/>
        <v xml:space="preserve">,"IsPostageStamp":true </v>
      </c>
      <c r="S215" s="16" t="str">
        <f t="shared" si="82"/>
        <v xml:space="preserve">,"ScottNumber":"O 85" </v>
      </c>
      <c r="T215" s="16" t="str">
        <f t="shared" si="83"/>
        <v xml:space="preserve">,"AlternateId":"" </v>
      </c>
      <c r="U215" s="16" t="str">
        <f t="shared" si="74"/>
        <v>,"IssueYearStart":1873</v>
      </c>
      <c r="V215" s="16" t="str">
        <f t="shared" si="75"/>
        <v>,"IssueYearEnd":0</v>
      </c>
      <c r="W215" s="16" t="str">
        <f t="shared" si="84"/>
        <v xml:space="preserve">,"FirstDayOfIssue":" " </v>
      </c>
      <c r="X215" s="16" t="str">
        <f t="shared" si="77"/>
        <v xml:space="preserve">,"Perforation":"" </v>
      </c>
      <c r="Y215" s="16" t="str">
        <f>",""IsWatermarked"":" &amp; IF(ISNUMBER(FIND("mk",#REF!)) =1,"true","false") &amp; " "</f>
        <v xml:space="preserve">,"IsWatermarked":false </v>
      </c>
      <c r="Z215" s="16" t="str">
        <f t="shared" si="85"/>
        <v xml:space="preserve">,"CatalogImageCode":"" </v>
      </c>
      <c r="AA215" s="16" t="str">
        <f t="shared" si="86"/>
        <v xml:space="preserve">,"Color":"rose" </v>
      </c>
      <c r="AB215" s="16" t="str">
        <f t="shared" si="87"/>
        <v xml:space="preserve">,"Denomination":"3" </v>
      </c>
      <c r="AD215" s="16" t="str">
        <f t="shared" si="88"/>
        <v/>
      </c>
      <c r="AE215" s="16" t="str">
        <f t="shared" si="89"/>
        <v>{"CollectableType":"HomeCollector.Models.StampBase, HomeCollector, Version=1.0.0.0, Culture=neutral, PublicKeyToken=null"</v>
      </c>
      <c r="AF215" s="16" t="str">
        <f t="shared" si="90"/>
        <v xml:space="preserve">,"ItemDetails":"War Dept" </v>
      </c>
      <c r="AG215" s="16" t="str">
        <f t="shared" si="91"/>
        <v xml:space="preserve">,"IsFavorite":false </v>
      </c>
      <c r="AH215" s="16" t="str">
        <f t="shared" si="92"/>
        <v xml:space="preserve">,"EstimatedValue":0 </v>
      </c>
      <c r="AI215" s="16" t="str">
        <f t="shared" si="93"/>
        <v xml:space="preserve">,"IsMintCondition":false </v>
      </c>
      <c r="AJ215" s="16" t="str">
        <f t="shared" si="94"/>
        <v xml:space="preserve">,"Condition":"UNDEFINED" </v>
      </c>
      <c r="AK215" s="16" t="str">
        <f xml:space="preserve"> IF($D215+$E215&gt;0,  CONCATENATE($AD215,$AE215,$AF215,$AG215,$AH215,$AI215,$AJ215) &amp; "} ]}","}")</f>
        <v>}</v>
      </c>
      <c r="AL215" s="16" t="str">
        <f t="shared" si="76"/>
        <v>,{"CollectableType":"HomeCollector.Models.StampBase, HomeCollector, Version=1.0.0.0, Culture=neutral, PublicKeyToken=null","DisplayName":"Washington" ,"Description":"War Dept" ,"Country":"USA" ,"IsPostageStamp":true ,"ScottNumber":"O 85" ,"AlternateId":"" ,"IssueYearStart":1873,"IssueYearEnd":0,"FirstDayOfIssue":" " ,"Perforation":"" ,"IsWatermarked":false ,"CatalogImageCode":"" ,"Color":"rose" ,"Denomination":"3" }</v>
      </c>
    </row>
    <row r="216" spans="1:38" x14ac:dyDescent="0.25">
      <c r="A216" s="16" t="s">
        <v>287</v>
      </c>
      <c r="B216" s="16">
        <v>6</v>
      </c>
      <c r="C216" s="16" t="s">
        <v>151</v>
      </c>
      <c r="G216" s="16" t="s">
        <v>469</v>
      </c>
      <c r="H216" s="16" t="s">
        <v>453</v>
      </c>
      <c r="I216" s="16">
        <v>1873</v>
      </c>
      <c r="J216" s="16">
        <v>1873</v>
      </c>
      <c r="K216" s="16" t="s">
        <v>51</v>
      </c>
      <c r="N216" s="16" t="str">
        <f t="shared" si="95"/>
        <v>,{"CollectableType":"HomeCollector.Models.StampBase, HomeCollector, Version=1.0.0.0, Culture=neutral, PublicKeyToken=null"</v>
      </c>
      <c r="O216" s="16" t="str">
        <f t="shared" si="78"/>
        <v xml:space="preserve">,"DisplayName":"Lincoln" </v>
      </c>
      <c r="P216" s="16" t="str">
        <f t="shared" si="79"/>
        <v xml:space="preserve">,"Description":"War Dept" </v>
      </c>
      <c r="Q216" s="16" t="str">
        <f t="shared" si="80"/>
        <v xml:space="preserve">,"Country":"USA" </v>
      </c>
      <c r="R216" s="16" t="str">
        <f t="shared" si="81"/>
        <v xml:space="preserve">,"IsPostageStamp":true </v>
      </c>
      <c r="S216" s="16" t="str">
        <f t="shared" si="82"/>
        <v xml:space="preserve">,"ScottNumber":"O 86" </v>
      </c>
      <c r="T216" s="16" t="str">
        <f t="shared" si="83"/>
        <v xml:space="preserve">,"AlternateId":"" </v>
      </c>
      <c r="U216" s="16" t="str">
        <f t="shared" si="74"/>
        <v>,"IssueYearStart":1873</v>
      </c>
      <c r="V216" s="16" t="str">
        <f t="shared" si="75"/>
        <v>,"IssueYearEnd":0</v>
      </c>
      <c r="W216" s="16" t="str">
        <f t="shared" si="84"/>
        <v xml:space="preserve">,"FirstDayOfIssue":" " </v>
      </c>
      <c r="X216" s="16" t="str">
        <f t="shared" si="77"/>
        <v xml:space="preserve">,"Perforation":"" </v>
      </c>
      <c r="Y216" s="16" t="str">
        <f>",""IsWatermarked"":" &amp; IF(ISNUMBER(FIND("mk",#REF!)) =1,"true","false") &amp; " "</f>
        <v xml:space="preserve">,"IsWatermarked":false </v>
      </c>
      <c r="Z216" s="16" t="str">
        <f t="shared" si="85"/>
        <v xml:space="preserve">,"CatalogImageCode":"" </v>
      </c>
      <c r="AA216" s="16" t="str">
        <f t="shared" si="86"/>
        <v xml:space="preserve">,"Color":"rose" </v>
      </c>
      <c r="AB216" s="16" t="str">
        <f t="shared" si="87"/>
        <v xml:space="preserve">,"Denomination":"6" </v>
      </c>
      <c r="AD216" s="16" t="str">
        <f t="shared" si="88"/>
        <v/>
      </c>
      <c r="AE216" s="16" t="str">
        <f t="shared" si="89"/>
        <v>{"CollectableType":"HomeCollector.Models.StampBase, HomeCollector, Version=1.0.0.0, Culture=neutral, PublicKeyToken=null"</v>
      </c>
      <c r="AF216" s="16" t="str">
        <f t="shared" si="90"/>
        <v xml:space="preserve">,"ItemDetails":"War Dept" </v>
      </c>
      <c r="AG216" s="16" t="str">
        <f t="shared" si="91"/>
        <v xml:space="preserve">,"IsFavorite":false </v>
      </c>
      <c r="AH216" s="16" t="str">
        <f t="shared" si="92"/>
        <v xml:space="preserve">,"EstimatedValue":0 </v>
      </c>
      <c r="AI216" s="16" t="str">
        <f t="shared" si="93"/>
        <v xml:space="preserve">,"IsMintCondition":false </v>
      </c>
      <c r="AJ216" s="16" t="str">
        <f t="shared" si="94"/>
        <v xml:space="preserve">,"Condition":"UNDEFINED" </v>
      </c>
      <c r="AK216" s="16" t="str">
        <f xml:space="preserve"> IF($D216+$E216&gt;0,  CONCATENATE($AD216,$AE216,$AF216,$AG216,$AH216,$AI216,$AJ216) &amp; "} ]}","}")</f>
        <v>}</v>
      </c>
      <c r="AL216" s="16" t="str">
        <f t="shared" si="76"/>
        <v>,{"CollectableType":"HomeCollector.Models.StampBase, HomeCollector, Version=1.0.0.0, Culture=neutral, PublicKeyToken=null","DisplayName":"Lincoln" ,"Description":"War Dept" ,"Country":"USA" ,"IsPostageStamp":true ,"ScottNumber":"O 86" ,"AlternateId":"" ,"IssueYearStart":1873,"IssueYearEnd":0,"FirstDayOfIssue":" " ,"Perforation":"" ,"IsWatermarked":false ,"CatalogImageCode":"" ,"Color":"rose" ,"Denomination":"6" }</v>
      </c>
    </row>
    <row r="217" spans="1:38" x14ac:dyDescent="0.25">
      <c r="A217" s="16" t="s">
        <v>288</v>
      </c>
      <c r="B217" s="16">
        <v>7</v>
      </c>
      <c r="C217" s="16" t="s">
        <v>151</v>
      </c>
      <c r="G217" s="16" t="s">
        <v>469</v>
      </c>
      <c r="H217" s="16" t="s">
        <v>464</v>
      </c>
      <c r="I217" s="16">
        <v>1873</v>
      </c>
      <c r="J217" s="16">
        <v>1873</v>
      </c>
      <c r="K217" s="16" t="s">
        <v>51</v>
      </c>
      <c r="N217" s="16" t="str">
        <f t="shared" si="95"/>
        <v>,{"CollectableType":"HomeCollector.Models.StampBase, HomeCollector, Version=1.0.0.0, Culture=neutral, PublicKeyToken=null"</v>
      </c>
      <c r="O217" s="16" t="str">
        <f t="shared" si="78"/>
        <v xml:space="preserve">,"DisplayName":"Stanton" </v>
      </c>
      <c r="P217" s="16" t="str">
        <f t="shared" si="79"/>
        <v xml:space="preserve">,"Description":"War Dept" </v>
      </c>
      <c r="Q217" s="16" t="str">
        <f t="shared" si="80"/>
        <v xml:space="preserve">,"Country":"USA" </v>
      </c>
      <c r="R217" s="16" t="str">
        <f t="shared" si="81"/>
        <v xml:space="preserve">,"IsPostageStamp":true </v>
      </c>
      <c r="S217" s="16" t="str">
        <f t="shared" si="82"/>
        <v xml:space="preserve">,"ScottNumber":"O 87" </v>
      </c>
      <c r="T217" s="16" t="str">
        <f t="shared" si="83"/>
        <v xml:space="preserve">,"AlternateId":"" </v>
      </c>
      <c r="U217" s="16" t="str">
        <f t="shared" si="74"/>
        <v>,"IssueYearStart":1873</v>
      </c>
      <c r="V217" s="16" t="str">
        <f t="shared" si="75"/>
        <v>,"IssueYearEnd":0</v>
      </c>
      <c r="W217" s="16" t="str">
        <f t="shared" si="84"/>
        <v xml:space="preserve">,"FirstDayOfIssue":" " </v>
      </c>
      <c r="X217" s="16" t="str">
        <f t="shared" si="77"/>
        <v xml:space="preserve">,"Perforation":"" </v>
      </c>
      <c r="Y217" s="16" t="str">
        <f>",""IsWatermarked"":" &amp; IF(ISNUMBER(FIND("mk",#REF!)) =1,"true","false") &amp; " "</f>
        <v xml:space="preserve">,"IsWatermarked":false </v>
      </c>
      <c r="Z217" s="16" t="str">
        <f t="shared" si="85"/>
        <v xml:space="preserve">,"CatalogImageCode":"" </v>
      </c>
      <c r="AA217" s="16" t="str">
        <f t="shared" si="86"/>
        <v xml:space="preserve">,"Color":"rose" </v>
      </c>
      <c r="AB217" s="16" t="str">
        <f t="shared" si="87"/>
        <v xml:space="preserve">,"Denomination":"7" </v>
      </c>
      <c r="AD217" s="16" t="str">
        <f t="shared" si="88"/>
        <v/>
      </c>
      <c r="AE217" s="16" t="str">
        <f t="shared" si="89"/>
        <v>{"CollectableType":"HomeCollector.Models.StampBase, HomeCollector, Version=1.0.0.0, Culture=neutral, PublicKeyToken=null"</v>
      </c>
      <c r="AF217" s="16" t="str">
        <f t="shared" si="90"/>
        <v xml:space="preserve">,"ItemDetails":"War Dept" </v>
      </c>
      <c r="AG217" s="16" t="str">
        <f t="shared" si="91"/>
        <v xml:space="preserve">,"IsFavorite":false </v>
      </c>
      <c r="AH217" s="16" t="str">
        <f t="shared" si="92"/>
        <v xml:space="preserve">,"EstimatedValue":0 </v>
      </c>
      <c r="AI217" s="16" t="str">
        <f t="shared" si="93"/>
        <v xml:space="preserve">,"IsMintCondition":false </v>
      </c>
      <c r="AJ217" s="16" t="str">
        <f t="shared" si="94"/>
        <v xml:space="preserve">,"Condition":"UNDEFINED" </v>
      </c>
      <c r="AK217" s="16" t="str">
        <f xml:space="preserve"> IF($D217+$E217&gt;0,  CONCATENATE($AD217,$AE217,$AF217,$AG217,$AH217,$AI217,$AJ217) &amp; "} ]}","}")</f>
        <v>}</v>
      </c>
      <c r="AL217" s="16" t="str">
        <f t="shared" si="76"/>
        <v>,{"CollectableType":"HomeCollector.Models.StampBase, HomeCollector, Version=1.0.0.0, Culture=neutral, PublicKeyToken=null","DisplayName":"Stanton" ,"Description":"War Dept" ,"Country":"USA" ,"IsPostageStamp":true ,"ScottNumber":"O 87" ,"AlternateId":"" ,"IssueYearStart":1873,"IssueYearEnd":0,"FirstDayOfIssue":" " ,"Perforation":"" ,"IsWatermarked":false ,"CatalogImageCode":"" ,"Color":"rose" ,"Denomination":"7" }</v>
      </c>
    </row>
    <row r="218" spans="1:38" x14ac:dyDescent="0.25">
      <c r="A218" s="16" t="s">
        <v>289</v>
      </c>
      <c r="B218" s="16">
        <v>10</v>
      </c>
      <c r="C218" s="16" t="s">
        <v>151</v>
      </c>
      <c r="G218" s="16" t="s">
        <v>469</v>
      </c>
      <c r="H218" s="16" t="s">
        <v>454</v>
      </c>
      <c r="I218" s="16">
        <v>1873</v>
      </c>
      <c r="J218" s="16">
        <v>1873</v>
      </c>
      <c r="K218" s="16" t="s">
        <v>51</v>
      </c>
      <c r="N218" s="16" t="str">
        <f t="shared" si="95"/>
        <v>,{"CollectableType":"HomeCollector.Models.StampBase, HomeCollector, Version=1.0.0.0, Culture=neutral, PublicKeyToken=null"</v>
      </c>
      <c r="O218" s="16" t="str">
        <f t="shared" si="78"/>
        <v xml:space="preserve">,"DisplayName":"Jefferson" </v>
      </c>
      <c r="P218" s="16" t="str">
        <f t="shared" si="79"/>
        <v xml:space="preserve">,"Description":"War Dept" </v>
      </c>
      <c r="Q218" s="16" t="str">
        <f t="shared" si="80"/>
        <v xml:space="preserve">,"Country":"USA" </v>
      </c>
      <c r="R218" s="16" t="str">
        <f t="shared" si="81"/>
        <v xml:space="preserve">,"IsPostageStamp":true </v>
      </c>
      <c r="S218" s="16" t="str">
        <f t="shared" si="82"/>
        <v xml:space="preserve">,"ScottNumber":"O 88" </v>
      </c>
      <c r="T218" s="16" t="str">
        <f t="shared" si="83"/>
        <v xml:space="preserve">,"AlternateId":"" </v>
      </c>
      <c r="U218" s="16" t="str">
        <f t="shared" si="74"/>
        <v>,"IssueYearStart":1873</v>
      </c>
      <c r="V218" s="16" t="str">
        <f t="shared" si="75"/>
        <v>,"IssueYearEnd":0</v>
      </c>
      <c r="W218" s="16" t="str">
        <f t="shared" si="84"/>
        <v xml:space="preserve">,"FirstDayOfIssue":" " </v>
      </c>
      <c r="X218" s="16" t="str">
        <f t="shared" si="77"/>
        <v xml:space="preserve">,"Perforation":"" </v>
      </c>
      <c r="Y218" s="16" t="str">
        <f>",""IsWatermarked"":" &amp; IF(ISNUMBER(FIND("mk",#REF!)) =1,"true","false") &amp; " "</f>
        <v xml:space="preserve">,"IsWatermarked":false </v>
      </c>
      <c r="Z218" s="16" t="str">
        <f t="shared" si="85"/>
        <v xml:space="preserve">,"CatalogImageCode":"" </v>
      </c>
      <c r="AA218" s="16" t="str">
        <f t="shared" si="86"/>
        <v xml:space="preserve">,"Color":"rose" </v>
      </c>
      <c r="AB218" s="16" t="str">
        <f t="shared" si="87"/>
        <v xml:space="preserve">,"Denomination":"10" </v>
      </c>
      <c r="AD218" s="16" t="str">
        <f t="shared" si="88"/>
        <v/>
      </c>
      <c r="AE218" s="16" t="str">
        <f t="shared" si="89"/>
        <v>{"CollectableType":"HomeCollector.Models.StampBase, HomeCollector, Version=1.0.0.0, Culture=neutral, PublicKeyToken=null"</v>
      </c>
      <c r="AF218" s="16" t="str">
        <f t="shared" si="90"/>
        <v xml:space="preserve">,"ItemDetails":"War Dept" </v>
      </c>
      <c r="AG218" s="16" t="str">
        <f t="shared" si="91"/>
        <v xml:space="preserve">,"IsFavorite":false </v>
      </c>
      <c r="AH218" s="16" t="str">
        <f t="shared" si="92"/>
        <v xml:space="preserve">,"EstimatedValue":0 </v>
      </c>
      <c r="AI218" s="16" t="str">
        <f t="shared" si="93"/>
        <v xml:space="preserve">,"IsMintCondition":false </v>
      </c>
      <c r="AJ218" s="16" t="str">
        <f t="shared" si="94"/>
        <v xml:space="preserve">,"Condition":"UNDEFINED" </v>
      </c>
      <c r="AK218" s="16" t="str">
        <f xml:space="preserve"> IF($D218+$E218&gt;0,  CONCATENATE($AD218,$AE218,$AF218,$AG218,$AH218,$AI218,$AJ218) &amp; "} ]}","}")</f>
        <v>}</v>
      </c>
      <c r="AL218" s="16" t="str">
        <f t="shared" si="76"/>
        <v>,{"CollectableType":"HomeCollector.Models.StampBase, HomeCollector, Version=1.0.0.0, Culture=neutral, PublicKeyToken=null","DisplayName":"Jefferson" ,"Description":"War Dept" ,"Country":"USA" ,"IsPostageStamp":true ,"ScottNumber":"O 88" ,"AlternateId":"" ,"IssueYearStart":1873,"IssueYearEnd":0,"FirstDayOfIssue":" " ,"Perforation":"" ,"IsWatermarked":false ,"CatalogImageCode":"" ,"Color":"rose" ,"Denomination":"10" }</v>
      </c>
    </row>
    <row r="219" spans="1:38" x14ac:dyDescent="0.25">
      <c r="A219" s="16" t="s">
        <v>290</v>
      </c>
      <c r="B219" s="16">
        <v>12</v>
      </c>
      <c r="C219" s="16" t="s">
        <v>151</v>
      </c>
      <c r="G219" s="16" t="s">
        <v>469</v>
      </c>
      <c r="H219" s="16" t="s">
        <v>455</v>
      </c>
      <c r="I219" s="16">
        <v>1873</v>
      </c>
      <c r="J219" s="16">
        <v>1873</v>
      </c>
      <c r="K219" s="16" t="s">
        <v>51</v>
      </c>
      <c r="N219" s="16" t="str">
        <f t="shared" si="95"/>
        <v>,{"CollectableType":"HomeCollector.Models.StampBase, HomeCollector, Version=1.0.0.0, Culture=neutral, PublicKeyToken=null"</v>
      </c>
      <c r="O219" s="16" t="str">
        <f t="shared" si="78"/>
        <v xml:space="preserve">,"DisplayName":"Clay" </v>
      </c>
      <c r="P219" s="16" t="str">
        <f t="shared" si="79"/>
        <v xml:space="preserve">,"Description":"War Dept" </v>
      </c>
      <c r="Q219" s="16" t="str">
        <f t="shared" si="80"/>
        <v xml:space="preserve">,"Country":"USA" </v>
      </c>
      <c r="R219" s="16" t="str">
        <f t="shared" si="81"/>
        <v xml:space="preserve">,"IsPostageStamp":true </v>
      </c>
      <c r="S219" s="16" t="str">
        <f t="shared" si="82"/>
        <v xml:space="preserve">,"ScottNumber":"O 89" </v>
      </c>
      <c r="T219" s="16" t="str">
        <f t="shared" si="83"/>
        <v xml:space="preserve">,"AlternateId":"" </v>
      </c>
      <c r="U219" s="16" t="str">
        <f t="shared" si="74"/>
        <v>,"IssueYearStart":1873</v>
      </c>
      <c r="V219" s="16" t="str">
        <f t="shared" si="75"/>
        <v>,"IssueYearEnd":0</v>
      </c>
      <c r="W219" s="16" t="str">
        <f t="shared" si="84"/>
        <v xml:space="preserve">,"FirstDayOfIssue":" " </v>
      </c>
      <c r="X219" s="16" t="str">
        <f t="shared" si="77"/>
        <v xml:space="preserve">,"Perforation":"" </v>
      </c>
      <c r="Y219" s="16" t="str">
        <f>",""IsWatermarked"":" &amp; IF(ISNUMBER(FIND("mk",#REF!)) =1,"true","false") &amp; " "</f>
        <v xml:space="preserve">,"IsWatermarked":false </v>
      </c>
      <c r="Z219" s="16" t="str">
        <f t="shared" si="85"/>
        <v xml:space="preserve">,"CatalogImageCode":"" </v>
      </c>
      <c r="AA219" s="16" t="str">
        <f t="shared" si="86"/>
        <v xml:space="preserve">,"Color":"rose" </v>
      </c>
      <c r="AB219" s="16" t="str">
        <f t="shared" si="87"/>
        <v xml:space="preserve">,"Denomination":"12" </v>
      </c>
      <c r="AD219" s="16" t="str">
        <f t="shared" si="88"/>
        <v/>
      </c>
      <c r="AE219" s="16" t="str">
        <f t="shared" si="89"/>
        <v>{"CollectableType":"HomeCollector.Models.StampBase, HomeCollector, Version=1.0.0.0, Culture=neutral, PublicKeyToken=null"</v>
      </c>
      <c r="AF219" s="16" t="str">
        <f t="shared" si="90"/>
        <v xml:space="preserve">,"ItemDetails":"War Dept" </v>
      </c>
      <c r="AG219" s="16" t="str">
        <f t="shared" si="91"/>
        <v xml:space="preserve">,"IsFavorite":false </v>
      </c>
      <c r="AH219" s="16" t="str">
        <f t="shared" si="92"/>
        <v xml:space="preserve">,"EstimatedValue":0 </v>
      </c>
      <c r="AI219" s="16" t="str">
        <f t="shared" si="93"/>
        <v xml:space="preserve">,"IsMintCondition":false </v>
      </c>
      <c r="AJ219" s="16" t="str">
        <f t="shared" si="94"/>
        <v xml:space="preserve">,"Condition":"UNDEFINED" </v>
      </c>
      <c r="AK219" s="16" t="str">
        <f xml:space="preserve"> IF($D219+$E219&gt;0,  CONCATENATE($AD219,$AE219,$AF219,$AG219,$AH219,$AI219,$AJ219) &amp; "} ]}","}")</f>
        <v>}</v>
      </c>
      <c r="AL219" s="16" t="str">
        <f t="shared" si="76"/>
        <v>,{"CollectableType":"HomeCollector.Models.StampBase, HomeCollector, Version=1.0.0.0, Culture=neutral, PublicKeyToken=null","DisplayName":"Clay" ,"Description":"War Dept" ,"Country":"USA" ,"IsPostageStamp":true ,"ScottNumber":"O 89" ,"AlternateId":"" ,"IssueYearStart":1873,"IssueYearEnd":0,"FirstDayOfIssue":" " ,"Perforation":"" ,"IsWatermarked":false ,"CatalogImageCode":"" ,"Color":"rose" ,"Denomination":"12" }</v>
      </c>
    </row>
    <row r="220" spans="1:38" x14ac:dyDescent="0.25">
      <c r="A220" s="16" t="s">
        <v>291</v>
      </c>
      <c r="B220" s="16">
        <v>15</v>
      </c>
      <c r="C220" s="16" t="s">
        <v>151</v>
      </c>
      <c r="G220" s="16" t="s">
        <v>469</v>
      </c>
      <c r="H220" s="16" t="s">
        <v>456</v>
      </c>
      <c r="I220" s="16">
        <v>1873</v>
      </c>
      <c r="J220" s="16">
        <v>1873</v>
      </c>
      <c r="K220" s="16" t="s">
        <v>51</v>
      </c>
      <c r="N220" s="16" t="str">
        <f t="shared" si="95"/>
        <v>,{"CollectableType":"HomeCollector.Models.StampBase, HomeCollector, Version=1.0.0.0, Culture=neutral, PublicKeyToken=null"</v>
      </c>
      <c r="O220" s="16" t="str">
        <f t="shared" si="78"/>
        <v xml:space="preserve">,"DisplayName":"Webster" </v>
      </c>
      <c r="P220" s="16" t="str">
        <f t="shared" si="79"/>
        <v xml:space="preserve">,"Description":"War Dept" </v>
      </c>
      <c r="Q220" s="16" t="str">
        <f t="shared" si="80"/>
        <v xml:space="preserve">,"Country":"USA" </v>
      </c>
      <c r="R220" s="16" t="str">
        <f t="shared" si="81"/>
        <v xml:space="preserve">,"IsPostageStamp":true </v>
      </c>
      <c r="S220" s="16" t="str">
        <f t="shared" si="82"/>
        <v xml:space="preserve">,"ScottNumber":"O 90" </v>
      </c>
      <c r="T220" s="16" t="str">
        <f t="shared" si="83"/>
        <v xml:space="preserve">,"AlternateId":"" </v>
      </c>
      <c r="U220" s="16" t="str">
        <f t="shared" si="74"/>
        <v>,"IssueYearStart":1873</v>
      </c>
      <c r="V220" s="16" t="str">
        <f t="shared" si="75"/>
        <v>,"IssueYearEnd":0</v>
      </c>
      <c r="W220" s="16" t="str">
        <f t="shared" si="84"/>
        <v xml:space="preserve">,"FirstDayOfIssue":" " </v>
      </c>
      <c r="X220" s="16" t="str">
        <f t="shared" si="77"/>
        <v xml:space="preserve">,"Perforation":"" </v>
      </c>
      <c r="Y220" s="16" t="str">
        <f>",""IsWatermarked"":" &amp; IF(ISNUMBER(FIND("mk",#REF!)) =1,"true","false") &amp; " "</f>
        <v xml:space="preserve">,"IsWatermarked":false </v>
      </c>
      <c r="Z220" s="16" t="str">
        <f t="shared" si="85"/>
        <v xml:space="preserve">,"CatalogImageCode":"" </v>
      </c>
      <c r="AA220" s="16" t="str">
        <f t="shared" si="86"/>
        <v xml:space="preserve">,"Color":"rose" </v>
      </c>
      <c r="AB220" s="16" t="str">
        <f t="shared" si="87"/>
        <v xml:space="preserve">,"Denomination":"15" </v>
      </c>
      <c r="AD220" s="16" t="str">
        <f t="shared" si="88"/>
        <v/>
      </c>
      <c r="AE220" s="16" t="str">
        <f t="shared" si="89"/>
        <v>{"CollectableType":"HomeCollector.Models.StampBase, HomeCollector, Version=1.0.0.0, Culture=neutral, PublicKeyToken=null"</v>
      </c>
      <c r="AF220" s="16" t="str">
        <f t="shared" si="90"/>
        <v xml:space="preserve">,"ItemDetails":"War Dept" </v>
      </c>
      <c r="AG220" s="16" t="str">
        <f t="shared" si="91"/>
        <v xml:space="preserve">,"IsFavorite":false </v>
      </c>
      <c r="AH220" s="16" t="str">
        <f t="shared" si="92"/>
        <v xml:space="preserve">,"EstimatedValue":0 </v>
      </c>
      <c r="AI220" s="16" t="str">
        <f t="shared" si="93"/>
        <v xml:space="preserve">,"IsMintCondition":false </v>
      </c>
      <c r="AJ220" s="16" t="str">
        <f t="shared" si="94"/>
        <v xml:space="preserve">,"Condition":"UNDEFINED" </v>
      </c>
      <c r="AK220" s="16" t="str">
        <f xml:space="preserve"> IF($D220+$E220&gt;0,  CONCATENATE($AD220,$AE220,$AF220,$AG220,$AH220,$AI220,$AJ220) &amp; "} ]}","}")</f>
        <v>}</v>
      </c>
      <c r="AL220" s="16" t="str">
        <f t="shared" si="76"/>
        <v>,{"CollectableType":"HomeCollector.Models.StampBase, HomeCollector, Version=1.0.0.0, Culture=neutral, PublicKeyToken=null","DisplayName":"Webster" ,"Description":"War Dept" ,"Country":"USA" ,"IsPostageStamp":true ,"ScottNumber":"O 90" ,"AlternateId":"" ,"IssueYearStart":1873,"IssueYearEnd":0,"FirstDayOfIssue":" " ,"Perforation":"" ,"IsWatermarked":false ,"CatalogImageCode":"" ,"Color":"rose" ,"Denomination":"15" }</v>
      </c>
    </row>
    <row r="221" spans="1:38" x14ac:dyDescent="0.25">
      <c r="A221" s="16" t="s">
        <v>292</v>
      </c>
      <c r="B221" s="16">
        <v>24</v>
      </c>
      <c r="C221" s="16" t="s">
        <v>151</v>
      </c>
      <c r="G221" s="16" t="s">
        <v>469</v>
      </c>
      <c r="H221" s="16" t="s">
        <v>50</v>
      </c>
      <c r="I221" s="16">
        <v>1873</v>
      </c>
      <c r="J221" s="16">
        <v>1873</v>
      </c>
      <c r="K221" s="16" t="s">
        <v>51</v>
      </c>
      <c r="N221" s="16" t="str">
        <f t="shared" si="95"/>
        <v>,{"CollectableType":"HomeCollector.Models.StampBase, HomeCollector, Version=1.0.0.0, Culture=neutral, PublicKeyToken=null"</v>
      </c>
      <c r="O221" s="16" t="str">
        <f t="shared" si="78"/>
        <v xml:space="preserve">,"DisplayName":"Scott" </v>
      </c>
      <c r="P221" s="16" t="str">
        <f t="shared" si="79"/>
        <v xml:space="preserve">,"Description":"War Dept" </v>
      </c>
      <c r="Q221" s="16" t="str">
        <f t="shared" si="80"/>
        <v xml:space="preserve">,"Country":"USA" </v>
      </c>
      <c r="R221" s="16" t="str">
        <f t="shared" si="81"/>
        <v xml:space="preserve">,"IsPostageStamp":true </v>
      </c>
      <c r="S221" s="16" t="str">
        <f t="shared" si="82"/>
        <v xml:space="preserve">,"ScottNumber":"O 91" </v>
      </c>
      <c r="T221" s="16" t="str">
        <f t="shared" si="83"/>
        <v xml:space="preserve">,"AlternateId":"" </v>
      </c>
      <c r="U221" s="16" t="str">
        <f t="shared" si="74"/>
        <v>,"IssueYearStart":1873</v>
      </c>
      <c r="V221" s="16" t="str">
        <f t="shared" si="75"/>
        <v>,"IssueYearEnd":0</v>
      </c>
      <c r="W221" s="16" t="str">
        <f t="shared" si="84"/>
        <v xml:space="preserve">,"FirstDayOfIssue":" " </v>
      </c>
      <c r="X221" s="16" t="str">
        <f t="shared" si="77"/>
        <v xml:space="preserve">,"Perforation":"" </v>
      </c>
      <c r="Y221" s="16" t="str">
        <f>",""IsWatermarked"":" &amp; IF(ISNUMBER(FIND("mk",#REF!)) =1,"true","false") &amp; " "</f>
        <v xml:space="preserve">,"IsWatermarked":false </v>
      </c>
      <c r="Z221" s="16" t="str">
        <f t="shared" si="85"/>
        <v xml:space="preserve">,"CatalogImageCode":"" </v>
      </c>
      <c r="AA221" s="16" t="str">
        <f t="shared" si="86"/>
        <v xml:space="preserve">,"Color":"rose" </v>
      </c>
      <c r="AB221" s="16" t="str">
        <f t="shared" si="87"/>
        <v xml:space="preserve">,"Denomination":"24" </v>
      </c>
      <c r="AD221" s="16" t="str">
        <f t="shared" si="88"/>
        <v/>
      </c>
      <c r="AE221" s="16" t="str">
        <f t="shared" si="89"/>
        <v>{"CollectableType":"HomeCollector.Models.StampBase, HomeCollector, Version=1.0.0.0, Culture=neutral, PublicKeyToken=null"</v>
      </c>
      <c r="AF221" s="16" t="str">
        <f t="shared" si="90"/>
        <v xml:space="preserve">,"ItemDetails":"War Dept" </v>
      </c>
      <c r="AG221" s="16" t="str">
        <f t="shared" si="91"/>
        <v xml:space="preserve">,"IsFavorite":false </v>
      </c>
      <c r="AH221" s="16" t="str">
        <f t="shared" si="92"/>
        <v xml:space="preserve">,"EstimatedValue":0 </v>
      </c>
      <c r="AI221" s="16" t="str">
        <f t="shared" si="93"/>
        <v xml:space="preserve">,"IsMintCondition":false </v>
      </c>
      <c r="AJ221" s="16" t="str">
        <f t="shared" si="94"/>
        <v xml:space="preserve">,"Condition":"UNDEFINED" </v>
      </c>
      <c r="AK221" s="16" t="str">
        <f xml:space="preserve"> IF($D221+$E221&gt;0,  CONCATENATE($AD221,$AE221,$AF221,$AG221,$AH221,$AI221,$AJ221) &amp; "} ]}","}")</f>
        <v>}</v>
      </c>
      <c r="AL221" s="16" t="str">
        <f t="shared" si="76"/>
        <v>,{"CollectableType":"HomeCollector.Models.StampBase, HomeCollector, Version=1.0.0.0, Culture=neutral, PublicKeyToken=null","DisplayName":"Scott" ,"Description":"War Dept" ,"Country":"USA" ,"IsPostageStamp":true ,"ScottNumber":"O 91" ,"AlternateId":"" ,"IssueYearStart":1873,"IssueYearEnd":0,"FirstDayOfIssue":" " ,"Perforation":"" ,"IsWatermarked":false ,"CatalogImageCode":"" ,"Color":"rose" ,"Denomination":"24" }</v>
      </c>
    </row>
    <row r="222" spans="1:38" x14ac:dyDescent="0.25">
      <c r="A222" s="16" t="s">
        <v>293</v>
      </c>
      <c r="B222" s="16">
        <v>30</v>
      </c>
      <c r="C222" s="16" t="s">
        <v>151</v>
      </c>
      <c r="G222" s="16" t="s">
        <v>469</v>
      </c>
      <c r="H222" s="16" t="s">
        <v>457</v>
      </c>
      <c r="I222" s="16">
        <v>1873</v>
      </c>
      <c r="J222" s="16">
        <v>1873</v>
      </c>
      <c r="K222" s="16" t="s">
        <v>51</v>
      </c>
      <c r="N222" s="16" t="str">
        <f t="shared" si="95"/>
        <v>,{"CollectableType":"HomeCollector.Models.StampBase, HomeCollector, Version=1.0.0.0, Culture=neutral, PublicKeyToken=null"</v>
      </c>
      <c r="O222" s="16" t="str">
        <f t="shared" si="78"/>
        <v xml:space="preserve">,"DisplayName":"Hamilton" </v>
      </c>
      <c r="P222" s="16" t="str">
        <f t="shared" si="79"/>
        <v xml:space="preserve">,"Description":"War Dept" </v>
      </c>
      <c r="Q222" s="16" t="str">
        <f t="shared" si="80"/>
        <v xml:space="preserve">,"Country":"USA" </v>
      </c>
      <c r="R222" s="16" t="str">
        <f t="shared" si="81"/>
        <v xml:space="preserve">,"IsPostageStamp":true </v>
      </c>
      <c r="S222" s="16" t="str">
        <f t="shared" si="82"/>
        <v xml:space="preserve">,"ScottNumber":"O 92" </v>
      </c>
      <c r="T222" s="16" t="str">
        <f t="shared" si="83"/>
        <v xml:space="preserve">,"AlternateId":"" </v>
      </c>
      <c r="U222" s="16" t="str">
        <f t="shared" si="74"/>
        <v>,"IssueYearStart":1873</v>
      </c>
      <c r="V222" s="16" t="str">
        <f t="shared" si="75"/>
        <v>,"IssueYearEnd":0</v>
      </c>
      <c r="W222" s="16" t="str">
        <f t="shared" si="84"/>
        <v xml:space="preserve">,"FirstDayOfIssue":" " </v>
      </c>
      <c r="X222" s="16" t="str">
        <f t="shared" si="77"/>
        <v xml:space="preserve">,"Perforation":"" </v>
      </c>
      <c r="Y222" s="16" t="str">
        <f>",""IsWatermarked"":" &amp; IF(ISNUMBER(FIND("mk",#REF!)) =1,"true","false") &amp; " "</f>
        <v xml:space="preserve">,"IsWatermarked":false </v>
      </c>
      <c r="Z222" s="16" t="str">
        <f t="shared" si="85"/>
        <v xml:space="preserve">,"CatalogImageCode":"" </v>
      </c>
      <c r="AA222" s="16" t="str">
        <f t="shared" si="86"/>
        <v xml:space="preserve">,"Color":"rose" </v>
      </c>
      <c r="AB222" s="16" t="str">
        <f t="shared" si="87"/>
        <v xml:space="preserve">,"Denomination":"30" </v>
      </c>
      <c r="AD222" s="16" t="str">
        <f t="shared" si="88"/>
        <v/>
      </c>
      <c r="AE222" s="16" t="str">
        <f t="shared" si="89"/>
        <v>{"CollectableType":"HomeCollector.Models.StampBase, HomeCollector, Version=1.0.0.0, Culture=neutral, PublicKeyToken=null"</v>
      </c>
      <c r="AF222" s="16" t="str">
        <f t="shared" si="90"/>
        <v xml:space="preserve">,"ItemDetails":"War Dept" </v>
      </c>
      <c r="AG222" s="16" t="str">
        <f t="shared" si="91"/>
        <v xml:space="preserve">,"IsFavorite":false </v>
      </c>
      <c r="AH222" s="16" t="str">
        <f t="shared" si="92"/>
        <v xml:space="preserve">,"EstimatedValue":0 </v>
      </c>
      <c r="AI222" s="16" t="str">
        <f t="shared" si="93"/>
        <v xml:space="preserve">,"IsMintCondition":false </v>
      </c>
      <c r="AJ222" s="16" t="str">
        <f t="shared" si="94"/>
        <v xml:space="preserve">,"Condition":"UNDEFINED" </v>
      </c>
      <c r="AK222" s="16" t="str">
        <f xml:space="preserve"> IF($D222+$E222&gt;0,  CONCATENATE($AD222,$AE222,$AF222,$AG222,$AH222,$AI222,$AJ222) &amp; "} ]}","}")</f>
        <v>}</v>
      </c>
      <c r="AL222" s="16" t="str">
        <f t="shared" si="76"/>
        <v>,{"CollectableType":"HomeCollector.Models.StampBase, HomeCollector, Version=1.0.0.0, Culture=neutral, PublicKeyToken=null","DisplayName":"Hamilton" ,"Description":"War Dept" ,"Country":"USA" ,"IsPostageStamp":true ,"ScottNumber":"O 92" ,"AlternateId":"" ,"IssueYearStart":1873,"IssueYearEnd":0,"FirstDayOfIssue":" " ,"Perforation":"" ,"IsWatermarked":false ,"CatalogImageCode":"" ,"Color":"rose" ,"Denomination":"30" }</v>
      </c>
    </row>
    <row r="223" spans="1:38" x14ac:dyDescent="0.25">
      <c r="A223" s="16" t="s">
        <v>294</v>
      </c>
      <c r="B223" s="16">
        <v>90</v>
      </c>
      <c r="C223" s="16" t="s">
        <v>151</v>
      </c>
      <c r="G223" s="16" t="s">
        <v>469</v>
      </c>
      <c r="H223" s="16" t="s">
        <v>461</v>
      </c>
      <c r="I223" s="16">
        <v>1873</v>
      </c>
      <c r="J223" s="16">
        <v>1873</v>
      </c>
      <c r="K223" s="16" t="s">
        <v>51</v>
      </c>
      <c r="N223" s="16" t="str">
        <f t="shared" si="95"/>
        <v>,{"CollectableType":"HomeCollector.Models.StampBase, HomeCollector, Version=1.0.0.0, Culture=neutral, PublicKeyToken=null"</v>
      </c>
      <c r="O223" s="16" t="str">
        <f t="shared" si="78"/>
        <v xml:space="preserve">,"DisplayName":"Perry" </v>
      </c>
      <c r="P223" s="16" t="str">
        <f t="shared" si="79"/>
        <v xml:space="preserve">,"Description":"War Dept" </v>
      </c>
      <c r="Q223" s="16" t="str">
        <f t="shared" si="80"/>
        <v xml:space="preserve">,"Country":"USA" </v>
      </c>
      <c r="R223" s="16" t="str">
        <f t="shared" si="81"/>
        <v xml:space="preserve">,"IsPostageStamp":true </v>
      </c>
      <c r="S223" s="16" t="str">
        <f t="shared" si="82"/>
        <v xml:space="preserve">,"ScottNumber":"O 93" </v>
      </c>
      <c r="T223" s="16" t="str">
        <f t="shared" si="83"/>
        <v xml:space="preserve">,"AlternateId":"" </v>
      </c>
      <c r="U223" s="16" t="str">
        <f t="shared" si="74"/>
        <v>,"IssueYearStart":1873</v>
      </c>
      <c r="V223" s="16" t="str">
        <f t="shared" si="75"/>
        <v>,"IssueYearEnd":0</v>
      </c>
      <c r="W223" s="16" t="str">
        <f t="shared" si="84"/>
        <v xml:space="preserve">,"FirstDayOfIssue":" " </v>
      </c>
      <c r="X223" s="16" t="str">
        <f t="shared" si="77"/>
        <v xml:space="preserve">,"Perforation":"" </v>
      </c>
      <c r="Y223" s="16" t="str">
        <f>",""IsWatermarked"":" &amp; IF(ISNUMBER(FIND("mk",#REF!)) =1,"true","false") &amp; " "</f>
        <v xml:space="preserve">,"IsWatermarked":false </v>
      </c>
      <c r="Z223" s="16" t="str">
        <f t="shared" si="85"/>
        <v xml:space="preserve">,"CatalogImageCode":"" </v>
      </c>
      <c r="AA223" s="16" t="str">
        <f t="shared" si="86"/>
        <v xml:space="preserve">,"Color":"rose" </v>
      </c>
      <c r="AB223" s="16" t="str">
        <f t="shared" si="87"/>
        <v xml:space="preserve">,"Denomination":"90" </v>
      </c>
      <c r="AD223" s="16" t="str">
        <f t="shared" si="88"/>
        <v/>
      </c>
      <c r="AE223" s="16" t="str">
        <f t="shared" si="89"/>
        <v>{"CollectableType":"HomeCollector.Models.StampBase, HomeCollector, Version=1.0.0.0, Culture=neutral, PublicKeyToken=null"</v>
      </c>
      <c r="AF223" s="16" t="str">
        <f t="shared" si="90"/>
        <v xml:space="preserve">,"ItemDetails":"War Dept" </v>
      </c>
      <c r="AG223" s="16" t="str">
        <f t="shared" si="91"/>
        <v xml:space="preserve">,"IsFavorite":false </v>
      </c>
      <c r="AH223" s="16" t="str">
        <f t="shared" si="92"/>
        <v xml:space="preserve">,"EstimatedValue":0 </v>
      </c>
      <c r="AI223" s="16" t="str">
        <f t="shared" si="93"/>
        <v xml:space="preserve">,"IsMintCondition":false </v>
      </c>
      <c r="AJ223" s="16" t="str">
        <f t="shared" si="94"/>
        <v xml:space="preserve">,"Condition":"UNDEFINED" </v>
      </c>
      <c r="AK223" s="16" t="str">
        <f xml:space="preserve"> IF($D223+$E223&gt;0,  CONCATENATE($AD223,$AE223,$AF223,$AG223,$AH223,$AI223,$AJ223) &amp; "} ]}","}")</f>
        <v>}</v>
      </c>
      <c r="AL223" s="16" t="str">
        <f t="shared" si="76"/>
        <v>,{"CollectableType":"HomeCollector.Models.StampBase, HomeCollector, Version=1.0.0.0, Culture=neutral, PublicKeyToken=null","DisplayName":"Perry" ,"Description":"War Dept" ,"Country":"USA" ,"IsPostageStamp":true ,"ScottNumber":"O 93" ,"AlternateId":"" ,"IssueYearStart":1873,"IssueYearEnd":0,"FirstDayOfIssue":" " ,"Perforation":"" ,"IsWatermarked":false ,"CatalogImageCode":"" ,"Color":"rose" ,"Denomination":"90" }</v>
      </c>
    </row>
    <row r="224" spans="1:38" x14ac:dyDescent="0.25">
      <c r="A224" s="16" t="s">
        <v>295</v>
      </c>
      <c r="B224" s="16">
        <v>1</v>
      </c>
      <c r="C224" s="16" t="s">
        <v>202</v>
      </c>
      <c r="G224" s="16" t="s">
        <v>450</v>
      </c>
      <c r="H224" s="16" t="s">
        <v>451</v>
      </c>
      <c r="I224" s="16">
        <v>1879</v>
      </c>
      <c r="J224" s="16">
        <v>1879</v>
      </c>
      <c r="K224" s="16" t="s">
        <v>51</v>
      </c>
      <c r="N224" s="16" t="str">
        <f t="shared" si="95"/>
        <v>,{"CollectableType":"HomeCollector.Models.StampBase, HomeCollector, Version=1.0.0.0, Culture=neutral, PublicKeyToken=null"</v>
      </c>
      <c r="O224" s="16" t="str">
        <f t="shared" si="78"/>
        <v xml:space="preserve">,"DisplayName":"Franklin" </v>
      </c>
      <c r="P224" s="16" t="str">
        <f t="shared" si="79"/>
        <v xml:space="preserve">,"Description":"Agriculture" </v>
      </c>
      <c r="Q224" s="16" t="str">
        <f t="shared" si="80"/>
        <v xml:space="preserve">,"Country":"USA" </v>
      </c>
      <c r="R224" s="16" t="str">
        <f t="shared" si="81"/>
        <v xml:space="preserve">,"IsPostageStamp":true </v>
      </c>
      <c r="S224" s="16" t="str">
        <f t="shared" si="82"/>
        <v xml:space="preserve">,"ScottNumber":"O 94" </v>
      </c>
      <c r="T224" s="16" t="str">
        <f t="shared" si="83"/>
        <v xml:space="preserve">,"AlternateId":"" </v>
      </c>
      <c r="U224" s="16" t="str">
        <f t="shared" si="74"/>
        <v>,"IssueYearStart":1879</v>
      </c>
      <c r="V224" s="16" t="str">
        <f t="shared" si="75"/>
        <v>,"IssueYearEnd":0</v>
      </c>
      <c r="W224" s="16" t="str">
        <f t="shared" si="84"/>
        <v xml:space="preserve">,"FirstDayOfIssue":" " </v>
      </c>
      <c r="X224" s="16" t="str">
        <f t="shared" si="77"/>
        <v xml:space="preserve">,"Perforation":"" </v>
      </c>
      <c r="Y224" s="16" t="str">
        <f>",""IsWatermarked"":" &amp; IF(ISNUMBER(FIND("mk",#REF!)) =1,"true","false") &amp; " "</f>
        <v xml:space="preserve">,"IsWatermarked":false </v>
      </c>
      <c r="Z224" s="16" t="str">
        <f t="shared" si="85"/>
        <v xml:space="preserve">,"CatalogImageCode":"" </v>
      </c>
      <c r="AA224" s="16" t="str">
        <f t="shared" si="86"/>
        <v xml:space="preserve">,"Color":"yellow" </v>
      </c>
      <c r="AB224" s="16" t="str">
        <f t="shared" si="87"/>
        <v xml:space="preserve">,"Denomination":"1" </v>
      </c>
      <c r="AD224" s="16" t="str">
        <f t="shared" si="88"/>
        <v/>
      </c>
      <c r="AE224" s="16" t="str">
        <f t="shared" si="89"/>
        <v>{"CollectableType":"HomeCollector.Models.StampBase, HomeCollector, Version=1.0.0.0, Culture=neutral, PublicKeyToken=null"</v>
      </c>
      <c r="AF224" s="16" t="str">
        <f t="shared" si="90"/>
        <v xml:space="preserve">,"ItemDetails":"Agriculture" </v>
      </c>
      <c r="AG224" s="16" t="str">
        <f t="shared" si="91"/>
        <v xml:space="preserve">,"IsFavorite":false </v>
      </c>
      <c r="AH224" s="16" t="str">
        <f t="shared" si="92"/>
        <v xml:space="preserve">,"EstimatedValue":0 </v>
      </c>
      <c r="AI224" s="16" t="str">
        <f t="shared" si="93"/>
        <v xml:space="preserve">,"IsMintCondition":false </v>
      </c>
      <c r="AJ224" s="16" t="str">
        <f t="shared" si="94"/>
        <v xml:space="preserve">,"Condition":"UNDEFINED" </v>
      </c>
      <c r="AK224" s="16" t="str">
        <f xml:space="preserve"> IF($D224+$E224&gt;0,  CONCATENATE($AD224,$AE224,$AF224,$AG224,$AH224,$AI224,$AJ224) &amp; "} ]}","}")</f>
        <v>}</v>
      </c>
      <c r="AL224" s="16" t="str">
        <f t="shared" si="76"/>
        <v>,{"CollectableType":"HomeCollector.Models.StampBase, HomeCollector, Version=1.0.0.0, Culture=neutral, PublicKeyToken=null","DisplayName":"Franklin" ,"Description":"Agriculture" ,"Country":"USA" ,"IsPostageStamp":true ,"ScottNumber":"O 94" ,"AlternateId":"" ,"IssueYearStart":1879,"IssueYearEnd":0,"FirstDayOfIssue":" " ,"Perforation":"" ,"IsWatermarked":false ,"CatalogImageCode":"" ,"Color":"yellow" ,"Denomination":"1" }</v>
      </c>
    </row>
    <row r="225" spans="1:38" x14ac:dyDescent="0.25">
      <c r="A225" s="16" t="s">
        <v>296</v>
      </c>
      <c r="B225" s="16">
        <v>3</v>
      </c>
      <c r="C225" s="16" t="s">
        <v>202</v>
      </c>
      <c r="G225" s="16" t="s">
        <v>450</v>
      </c>
      <c r="H225" s="16" t="s">
        <v>11</v>
      </c>
      <c r="I225" s="16">
        <v>1879</v>
      </c>
      <c r="J225" s="16">
        <v>1879</v>
      </c>
      <c r="K225" s="16" t="s">
        <v>51</v>
      </c>
      <c r="N225" s="16" t="str">
        <f t="shared" si="95"/>
        <v>,{"CollectableType":"HomeCollector.Models.StampBase, HomeCollector, Version=1.0.0.0, Culture=neutral, PublicKeyToken=null"</v>
      </c>
      <c r="O225" s="16" t="str">
        <f t="shared" si="78"/>
        <v xml:space="preserve">,"DisplayName":"Washington" </v>
      </c>
      <c r="P225" s="16" t="str">
        <f t="shared" si="79"/>
        <v xml:space="preserve">,"Description":"Agriculture" </v>
      </c>
      <c r="Q225" s="16" t="str">
        <f t="shared" si="80"/>
        <v xml:space="preserve">,"Country":"USA" </v>
      </c>
      <c r="R225" s="16" t="str">
        <f t="shared" si="81"/>
        <v xml:space="preserve">,"IsPostageStamp":true </v>
      </c>
      <c r="S225" s="16" t="str">
        <f t="shared" si="82"/>
        <v xml:space="preserve">,"ScottNumber":"O 95" </v>
      </c>
      <c r="T225" s="16" t="str">
        <f t="shared" si="83"/>
        <v xml:space="preserve">,"AlternateId":"" </v>
      </c>
      <c r="U225" s="16" t="str">
        <f t="shared" ref="U225:U287" si="96">",""IssueYearStart"":" &amp; TEXT(IF(ISNUMBER($J225)=0,0,$J225),"0")</f>
        <v>,"IssueYearStart":1879</v>
      </c>
      <c r="V225" s="16" t="str">
        <f t="shared" ref="V225:V287" si="97">",""IssueYearEnd"":" &amp; TEXT(IF(ISNUMBER($K225)=0,0,$K225),"0")</f>
        <v>,"IssueYearEnd":0</v>
      </c>
      <c r="W225" s="16" t="str">
        <f t="shared" si="84"/>
        <v xml:space="preserve">,"FirstDayOfIssue":" " </v>
      </c>
      <c r="X225" s="16" t="str">
        <f t="shared" si="77"/>
        <v xml:space="preserve">,"Perforation":"" </v>
      </c>
      <c r="Y225" s="16" t="str">
        <f>",""IsWatermarked"":" &amp; IF(ISNUMBER(FIND("mk",#REF!)) =1,"true","false") &amp; " "</f>
        <v xml:space="preserve">,"IsWatermarked":false </v>
      </c>
      <c r="Z225" s="16" t="str">
        <f t="shared" si="85"/>
        <v xml:space="preserve">,"CatalogImageCode":"" </v>
      </c>
      <c r="AA225" s="16" t="str">
        <f t="shared" si="86"/>
        <v xml:space="preserve">,"Color":"yellow" </v>
      </c>
      <c r="AB225" s="16" t="str">
        <f t="shared" si="87"/>
        <v xml:space="preserve">,"Denomination":"3" </v>
      </c>
      <c r="AD225" s="16" t="str">
        <f t="shared" si="88"/>
        <v/>
      </c>
      <c r="AE225" s="16" t="str">
        <f t="shared" si="89"/>
        <v>{"CollectableType":"HomeCollector.Models.StampBase, HomeCollector, Version=1.0.0.0, Culture=neutral, PublicKeyToken=null"</v>
      </c>
      <c r="AF225" s="16" t="str">
        <f t="shared" si="90"/>
        <v xml:space="preserve">,"ItemDetails":"Agriculture" </v>
      </c>
      <c r="AG225" s="16" t="str">
        <f t="shared" si="91"/>
        <v xml:space="preserve">,"IsFavorite":false </v>
      </c>
      <c r="AH225" s="16" t="str">
        <f t="shared" si="92"/>
        <v xml:space="preserve">,"EstimatedValue":0 </v>
      </c>
      <c r="AI225" s="16" t="str">
        <f t="shared" si="93"/>
        <v xml:space="preserve">,"IsMintCondition":false </v>
      </c>
      <c r="AJ225" s="16" t="str">
        <f t="shared" si="94"/>
        <v xml:space="preserve">,"Condition":"UNDEFINED" </v>
      </c>
      <c r="AK225" s="16" t="str">
        <f xml:space="preserve"> IF($D225+$E225&gt;0,  CONCATENATE($AD225,$AE225,$AF225,$AG225,$AH225,$AI225,$AJ225) &amp; "} ]}","}")</f>
        <v>}</v>
      </c>
      <c r="AL225" s="16" t="str">
        <f t="shared" ref="AL225:AL287" si="98">CONCATENATE( $N225, $O225, $P225,$Q225,$R225,$S225,$T225,$U225,$V225,$W225,$X225, $Y225,$Z225,$AA225, $AB225) &amp; $AK225</f>
        <v>,{"CollectableType":"HomeCollector.Models.StampBase, HomeCollector, Version=1.0.0.0, Culture=neutral, PublicKeyToken=null","DisplayName":"Washington" ,"Description":"Agriculture" ,"Country":"USA" ,"IsPostageStamp":true ,"ScottNumber":"O 95" ,"AlternateId":"" ,"IssueYearStart":1879,"IssueYearEnd":0,"FirstDayOfIssue":" " ,"Perforation":"" ,"IsWatermarked":false ,"CatalogImageCode":"" ,"Color":"yellow" ,"Denomination":"3" }</v>
      </c>
    </row>
    <row r="226" spans="1:38" x14ac:dyDescent="0.25">
      <c r="A226" s="16" t="s">
        <v>297</v>
      </c>
      <c r="B226" s="16">
        <v>1</v>
      </c>
      <c r="C226" s="16" t="s">
        <v>119</v>
      </c>
      <c r="G226" s="16" t="s">
        <v>460</v>
      </c>
      <c r="H226" s="16" t="s">
        <v>451</v>
      </c>
      <c r="I226" s="16">
        <v>1879</v>
      </c>
      <c r="J226" s="16">
        <v>1879</v>
      </c>
      <c r="K226" s="16" t="s">
        <v>51</v>
      </c>
      <c r="N226" s="16" t="str">
        <f t="shared" si="95"/>
        <v>,{"CollectableType":"HomeCollector.Models.StampBase, HomeCollector, Version=1.0.0.0, Culture=neutral, PublicKeyToken=null"</v>
      </c>
      <c r="O226" s="16" t="str">
        <f t="shared" si="78"/>
        <v xml:space="preserve">,"DisplayName":"Franklin" </v>
      </c>
      <c r="P226" s="16" t="str">
        <f t="shared" si="79"/>
        <v xml:space="preserve">,"Description":"Interior" </v>
      </c>
      <c r="Q226" s="16" t="str">
        <f t="shared" si="80"/>
        <v xml:space="preserve">,"Country":"USA" </v>
      </c>
      <c r="R226" s="16" t="str">
        <f t="shared" si="81"/>
        <v xml:space="preserve">,"IsPostageStamp":true </v>
      </c>
      <c r="S226" s="16" t="str">
        <f t="shared" si="82"/>
        <v xml:space="preserve">,"ScottNumber":"O 96" </v>
      </c>
      <c r="T226" s="16" t="str">
        <f t="shared" si="83"/>
        <v xml:space="preserve">,"AlternateId":"" </v>
      </c>
      <c r="U226" s="16" t="str">
        <f t="shared" si="96"/>
        <v>,"IssueYearStart":1879</v>
      </c>
      <c r="V226" s="16" t="str">
        <f t="shared" si="97"/>
        <v>,"IssueYearEnd":0</v>
      </c>
      <c r="W226" s="16" t="str">
        <f t="shared" si="84"/>
        <v xml:space="preserve">,"FirstDayOfIssue":" " </v>
      </c>
      <c r="X226" s="16" t="str">
        <f t="shared" si="77"/>
        <v xml:space="preserve">,"Perforation":"" </v>
      </c>
      <c r="Y226" s="16" t="str">
        <f>",""IsWatermarked"":" &amp; IF(ISNUMBER(FIND("mk",#REF!)) =1,"true","false") &amp; " "</f>
        <v xml:space="preserve">,"IsWatermarked":false </v>
      </c>
      <c r="Z226" s="16" t="str">
        <f t="shared" si="85"/>
        <v xml:space="preserve">,"CatalogImageCode":"" </v>
      </c>
      <c r="AA226" s="16" t="str">
        <f t="shared" si="86"/>
        <v xml:space="preserve">,"Color":"vermillion" </v>
      </c>
      <c r="AB226" s="16" t="str">
        <f t="shared" si="87"/>
        <v xml:space="preserve">,"Denomination":"1" </v>
      </c>
      <c r="AD226" s="16" t="str">
        <f t="shared" si="88"/>
        <v/>
      </c>
      <c r="AE226" s="16" t="str">
        <f t="shared" si="89"/>
        <v>{"CollectableType":"HomeCollector.Models.StampBase, HomeCollector, Version=1.0.0.0, Culture=neutral, PublicKeyToken=null"</v>
      </c>
      <c r="AF226" s="16" t="str">
        <f t="shared" si="90"/>
        <v xml:space="preserve">,"ItemDetails":"Interior" </v>
      </c>
      <c r="AG226" s="16" t="str">
        <f t="shared" si="91"/>
        <v xml:space="preserve">,"IsFavorite":false </v>
      </c>
      <c r="AH226" s="16" t="str">
        <f t="shared" si="92"/>
        <v xml:space="preserve">,"EstimatedValue":0 </v>
      </c>
      <c r="AI226" s="16" t="str">
        <f t="shared" si="93"/>
        <v xml:space="preserve">,"IsMintCondition":false </v>
      </c>
      <c r="AJ226" s="16" t="str">
        <f t="shared" si="94"/>
        <v xml:space="preserve">,"Condition":"UNDEFINED" </v>
      </c>
      <c r="AK226" s="16" t="str">
        <f xml:space="preserve"> IF($D226+$E226&gt;0,  CONCATENATE($AD226,$AE226,$AF226,$AG226,$AH226,$AI226,$AJ226) &amp; "} ]}","}")</f>
        <v>}</v>
      </c>
      <c r="AL226" s="16" t="str">
        <f t="shared" si="98"/>
        <v>,{"CollectableType":"HomeCollector.Models.StampBase, HomeCollector, Version=1.0.0.0, Culture=neutral, PublicKeyToken=null","DisplayName":"Franklin" ,"Description":"Interior" ,"Country":"USA" ,"IsPostageStamp":true ,"ScottNumber":"O 96" ,"AlternateId":"" ,"IssueYearStart":1879,"IssueYearEnd":0,"FirstDayOfIssue":" " ,"Perforation":"" ,"IsWatermarked":false ,"CatalogImageCode":"" ,"Color":"vermillion" ,"Denomination":"1" }</v>
      </c>
    </row>
    <row r="227" spans="1:38" x14ac:dyDescent="0.25">
      <c r="A227" s="16" t="s">
        <v>298</v>
      </c>
      <c r="B227" s="16">
        <v>2</v>
      </c>
      <c r="C227" s="16" t="s">
        <v>119</v>
      </c>
      <c r="G227" s="16" t="s">
        <v>460</v>
      </c>
      <c r="H227" s="16" t="s">
        <v>452</v>
      </c>
      <c r="I227" s="16">
        <v>1879</v>
      </c>
      <c r="J227" s="16">
        <v>1879</v>
      </c>
      <c r="K227" s="16" t="s">
        <v>51</v>
      </c>
      <c r="N227" s="16" t="str">
        <f t="shared" si="95"/>
        <v>,{"CollectableType":"HomeCollector.Models.StampBase, HomeCollector, Version=1.0.0.0, Culture=neutral, PublicKeyToken=null"</v>
      </c>
      <c r="O227" s="16" t="str">
        <f t="shared" si="78"/>
        <v xml:space="preserve">,"DisplayName":"Jackson" </v>
      </c>
      <c r="P227" s="16" t="str">
        <f t="shared" si="79"/>
        <v xml:space="preserve">,"Description":"Interior" </v>
      </c>
      <c r="Q227" s="16" t="str">
        <f t="shared" si="80"/>
        <v xml:space="preserve">,"Country":"USA" </v>
      </c>
      <c r="R227" s="16" t="str">
        <f t="shared" si="81"/>
        <v xml:space="preserve">,"IsPostageStamp":true </v>
      </c>
      <c r="S227" s="16" t="str">
        <f t="shared" si="82"/>
        <v xml:space="preserve">,"ScottNumber":"O 97" </v>
      </c>
      <c r="T227" s="16" t="str">
        <f t="shared" si="83"/>
        <v xml:space="preserve">,"AlternateId":"" </v>
      </c>
      <c r="U227" s="16" t="str">
        <f t="shared" si="96"/>
        <v>,"IssueYearStart":1879</v>
      </c>
      <c r="V227" s="16" t="str">
        <f t="shared" si="97"/>
        <v>,"IssueYearEnd":0</v>
      </c>
      <c r="W227" s="16" t="str">
        <f t="shared" si="84"/>
        <v xml:space="preserve">,"FirstDayOfIssue":" " </v>
      </c>
      <c r="X227" s="16" t="str">
        <f t="shared" si="77"/>
        <v xml:space="preserve">,"Perforation":"" </v>
      </c>
      <c r="Y227" s="16" t="str">
        <f>",""IsWatermarked"":" &amp; IF(ISNUMBER(FIND("mk",#REF!)) =1,"true","false") &amp; " "</f>
        <v xml:space="preserve">,"IsWatermarked":false </v>
      </c>
      <c r="Z227" s="16" t="str">
        <f t="shared" si="85"/>
        <v xml:space="preserve">,"CatalogImageCode":"" </v>
      </c>
      <c r="AA227" s="16" t="str">
        <f t="shared" si="86"/>
        <v xml:space="preserve">,"Color":"vermillion" </v>
      </c>
      <c r="AB227" s="16" t="str">
        <f t="shared" si="87"/>
        <v xml:space="preserve">,"Denomination":"2" </v>
      </c>
      <c r="AD227" s="16" t="str">
        <f t="shared" si="88"/>
        <v/>
      </c>
      <c r="AE227" s="16" t="str">
        <f t="shared" si="89"/>
        <v>{"CollectableType":"HomeCollector.Models.StampBase, HomeCollector, Version=1.0.0.0, Culture=neutral, PublicKeyToken=null"</v>
      </c>
      <c r="AF227" s="16" t="str">
        <f t="shared" si="90"/>
        <v xml:space="preserve">,"ItemDetails":"Interior" </v>
      </c>
      <c r="AG227" s="16" t="str">
        <f t="shared" si="91"/>
        <v xml:space="preserve">,"IsFavorite":false </v>
      </c>
      <c r="AH227" s="16" t="str">
        <f t="shared" si="92"/>
        <v xml:space="preserve">,"EstimatedValue":0 </v>
      </c>
      <c r="AI227" s="16" t="str">
        <f t="shared" si="93"/>
        <v xml:space="preserve">,"IsMintCondition":false </v>
      </c>
      <c r="AJ227" s="16" t="str">
        <f t="shared" si="94"/>
        <v xml:space="preserve">,"Condition":"UNDEFINED" </v>
      </c>
      <c r="AK227" s="16" t="str">
        <f xml:space="preserve"> IF($D227+$E227&gt;0,  CONCATENATE($AD227,$AE227,$AF227,$AG227,$AH227,$AI227,$AJ227) &amp; "} ]}","}")</f>
        <v>}</v>
      </c>
      <c r="AL227" s="16" t="str">
        <f t="shared" si="98"/>
        <v>,{"CollectableType":"HomeCollector.Models.StampBase, HomeCollector, Version=1.0.0.0, Culture=neutral, PublicKeyToken=null","DisplayName":"Jackson" ,"Description":"Interior" ,"Country":"USA" ,"IsPostageStamp":true ,"ScottNumber":"O 97" ,"AlternateId":"" ,"IssueYearStart":1879,"IssueYearEnd":0,"FirstDayOfIssue":" " ,"Perforation":"" ,"IsWatermarked":false ,"CatalogImageCode":"" ,"Color":"vermillion" ,"Denomination":"2" }</v>
      </c>
    </row>
    <row r="228" spans="1:38" x14ac:dyDescent="0.25">
      <c r="A228" s="16" t="s">
        <v>299</v>
      </c>
      <c r="B228" s="16">
        <v>3</v>
      </c>
      <c r="C228" s="16" t="s">
        <v>119</v>
      </c>
      <c r="G228" s="16" t="s">
        <v>460</v>
      </c>
      <c r="H228" s="16" t="s">
        <v>11</v>
      </c>
      <c r="I228" s="16">
        <v>1879</v>
      </c>
      <c r="J228" s="16">
        <v>1879</v>
      </c>
      <c r="K228" s="16" t="s">
        <v>51</v>
      </c>
      <c r="N228" s="16" t="str">
        <f t="shared" si="95"/>
        <v>,{"CollectableType":"HomeCollector.Models.StampBase, HomeCollector, Version=1.0.0.0, Culture=neutral, PublicKeyToken=null"</v>
      </c>
      <c r="O228" s="16" t="str">
        <f t="shared" si="78"/>
        <v xml:space="preserve">,"DisplayName":"Washington" </v>
      </c>
      <c r="P228" s="16" t="str">
        <f t="shared" si="79"/>
        <v xml:space="preserve">,"Description":"Interior" </v>
      </c>
      <c r="Q228" s="16" t="str">
        <f t="shared" si="80"/>
        <v xml:space="preserve">,"Country":"USA" </v>
      </c>
      <c r="R228" s="16" t="str">
        <f t="shared" si="81"/>
        <v xml:space="preserve">,"IsPostageStamp":true </v>
      </c>
      <c r="S228" s="16" t="str">
        <f t="shared" si="82"/>
        <v xml:space="preserve">,"ScottNumber":"O 98" </v>
      </c>
      <c r="T228" s="16" t="str">
        <f t="shared" si="83"/>
        <v xml:space="preserve">,"AlternateId":"" </v>
      </c>
      <c r="U228" s="16" t="str">
        <f t="shared" si="96"/>
        <v>,"IssueYearStart":1879</v>
      </c>
      <c r="V228" s="16" t="str">
        <f t="shared" si="97"/>
        <v>,"IssueYearEnd":0</v>
      </c>
      <c r="W228" s="16" t="str">
        <f t="shared" si="84"/>
        <v xml:space="preserve">,"FirstDayOfIssue":" " </v>
      </c>
      <c r="X228" s="16" t="str">
        <f t="shared" si="77"/>
        <v xml:space="preserve">,"Perforation":"" </v>
      </c>
      <c r="Y228" s="16" t="str">
        <f>",""IsWatermarked"":" &amp; IF(ISNUMBER(FIND("mk",#REF!)) =1,"true","false") &amp; " "</f>
        <v xml:space="preserve">,"IsWatermarked":false </v>
      </c>
      <c r="Z228" s="16" t="str">
        <f t="shared" si="85"/>
        <v xml:space="preserve">,"CatalogImageCode":"" </v>
      </c>
      <c r="AA228" s="16" t="str">
        <f t="shared" si="86"/>
        <v xml:space="preserve">,"Color":"vermillion" </v>
      </c>
      <c r="AB228" s="16" t="str">
        <f t="shared" si="87"/>
        <v xml:space="preserve">,"Denomination":"3" </v>
      </c>
      <c r="AD228" s="16" t="str">
        <f t="shared" si="88"/>
        <v/>
      </c>
      <c r="AE228" s="16" t="str">
        <f t="shared" si="89"/>
        <v>{"CollectableType":"HomeCollector.Models.StampBase, HomeCollector, Version=1.0.0.0, Culture=neutral, PublicKeyToken=null"</v>
      </c>
      <c r="AF228" s="16" t="str">
        <f t="shared" si="90"/>
        <v xml:space="preserve">,"ItemDetails":"Interior" </v>
      </c>
      <c r="AG228" s="16" t="str">
        <f t="shared" si="91"/>
        <v xml:space="preserve">,"IsFavorite":false </v>
      </c>
      <c r="AH228" s="16" t="str">
        <f t="shared" si="92"/>
        <v xml:space="preserve">,"EstimatedValue":0 </v>
      </c>
      <c r="AI228" s="16" t="str">
        <f t="shared" si="93"/>
        <v xml:space="preserve">,"IsMintCondition":false </v>
      </c>
      <c r="AJ228" s="16" t="str">
        <f t="shared" si="94"/>
        <v xml:space="preserve">,"Condition":"UNDEFINED" </v>
      </c>
      <c r="AK228" s="16" t="str">
        <f xml:space="preserve"> IF($D228+$E228&gt;0,  CONCATENATE($AD228,$AE228,$AF228,$AG228,$AH228,$AI228,$AJ228) &amp; "} ]}","}")</f>
        <v>}</v>
      </c>
      <c r="AL228" s="16" t="str">
        <f t="shared" si="98"/>
        <v>,{"CollectableType":"HomeCollector.Models.StampBase, HomeCollector, Version=1.0.0.0, Culture=neutral, PublicKeyToken=null","DisplayName":"Washington" ,"Description":"Interior" ,"Country":"USA" ,"IsPostageStamp":true ,"ScottNumber":"O 98" ,"AlternateId":"" ,"IssueYearStart":1879,"IssueYearEnd":0,"FirstDayOfIssue":" " ,"Perforation":"" ,"IsWatermarked":false ,"CatalogImageCode":"" ,"Color":"vermillion" ,"Denomination":"3" }</v>
      </c>
    </row>
    <row r="229" spans="1:38" x14ac:dyDescent="0.25">
      <c r="A229" s="16" t="s">
        <v>300</v>
      </c>
      <c r="B229" s="16">
        <v>6</v>
      </c>
      <c r="C229" s="16" t="s">
        <v>119</v>
      </c>
      <c r="G229" s="16" t="s">
        <v>460</v>
      </c>
      <c r="H229" s="16" t="s">
        <v>453</v>
      </c>
      <c r="I229" s="16">
        <v>1879</v>
      </c>
      <c r="J229" s="16">
        <v>1879</v>
      </c>
      <c r="K229" s="16" t="s">
        <v>51</v>
      </c>
      <c r="N229" s="16" t="str">
        <f t="shared" si="95"/>
        <v>,{"CollectableType":"HomeCollector.Models.StampBase, HomeCollector, Version=1.0.0.0, Culture=neutral, PublicKeyToken=null"</v>
      </c>
      <c r="O229" s="16" t="str">
        <f t="shared" si="78"/>
        <v xml:space="preserve">,"DisplayName":"Lincoln" </v>
      </c>
      <c r="P229" s="16" t="str">
        <f t="shared" si="79"/>
        <v xml:space="preserve">,"Description":"Interior" </v>
      </c>
      <c r="Q229" s="16" t="str">
        <f t="shared" si="80"/>
        <v xml:space="preserve">,"Country":"USA" </v>
      </c>
      <c r="R229" s="16" t="str">
        <f t="shared" si="81"/>
        <v xml:space="preserve">,"IsPostageStamp":true </v>
      </c>
      <c r="S229" s="16" t="str">
        <f t="shared" si="82"/>
        <v xml:space="preserve">,"ScottNumber":"O 99" </v>
      </c>
      <c r="T229" s="16" t="str">
        <f t="shared" si="83"/>
        <v xml:space="preserve">,"AlternateId":"" </v>
      </c>
      <c r="U229" s="16" t="str">
        <f t="shared" si="96"/>
        <v>,"IssueYearStart":1879</v>
      </c>
      <c r="V229" s="16" t="str">
        <f t="shared" si="97"/>
        <v>,"IssueYearEnd":0</v>
      </c>
      <c r="W229" s="16" t="str">
        <f t="shared" si="84"/>
        <v xml:space="preserve">,"FirstDayOfIssue":" " </v>
      </c>
      <c r="X229" s="16" t="str">
        <f t="shared" si="77"/>
        <v xml:space="preserve">,"Perforation":"" </v>
      </c>
      <c r="Y229" s="16" t="str">
        <f>",""IsWatermarked"":" &amp; IF(ISNUMBER(FIND("mk",#REF!)) =1,"true","false") &amp; " "</f>
        <v xml:space="preserve">,"IsWatermarked":false </v>
      </c>
      <c r="Z229" s="16" t="str">
        <f t="shared" si="85"/>
        <v xml:space="preserve">,"CatalogImageCode":"" </v>
      </c>
      <c r="AA229" s="16" t="str">
        <f t="shared" si="86"/>
        <v xml:space="preserve">,"Color":"vermillion" </v>
      </c>
      <c r="AB229" s="16" t="str">
        <f t="shared" si="87"/>
        <v xml:space="preserve">,"Denomination":"6" </v>
      </c>
      <c r="AD229" s="16" t="str">
        <f t="shared" si="88"/>
        <v/>
      </c>
      <c r="AE229" s="16" t="str">
        <f t="shared" si="89"/>
        <v>{"CollectableType":"HomeCollector.Models.StampBase, HomeCollector, Version=1.0.0.0, Culture=neutral, PublicKeyToken=null"</v>
      </c>
      <c r="AF229" s="16" t="str">
        <f t="shared" si="90"/>
        <v xml:space="preserve">,"ItemDetails":"Interior" </v>
      </c>
      <c r="AG229" s="16" t="str">
        <f t="shared" si="91"/>
        <v xml:space="preserve">,"IsFavorite":false </v>
      </c>
      <c r="AH229" s="16" t="str">
        <f t="shared" si="92"/>
        <v xml:space="preserve">,"EstimatedValue":0 </v>
      </c>
      <c r="AI229" s="16" t="str">
        <f t="shared" si="93"/>
        <v xml:space="preserve">,"IsMintCondition":false </v>
      </c>
      <c r="AJ229" s="16" t="str">
        <f t="shared" si="94"/>
        <v xml:space="preserve">,"Condition":"UNDEFINED" </v>
      </c>
      <c r="AK229" s="16" t="str">
        <f xml:space="preserve"> IF($D229+$E229&gt;0,  CONCATENATE($AD229,$AE229,$AF229,$AG229,$AH229,$AI229,$AJ229) &amp; "} ]}","}")</f>
        <v>}</v>
      </c>
      <c r="AL229" s="16" t="str">
        <f t="shared" si="98"/>
        <v>,{"CollectableType":"HomeCollector.Models.StampBase, HomeCollector, Version=1.0.0.0, Culture=neutral, PublicKeyToken=null","DisplayName":"Lincoln" ,"Description":"Interior" ,"Country":"USA" ,"IsPostageStamp":true ,"ScottNumber":"O 99" ,"AlternateId":"" ,"IssueYearStart":1879,"IssueYearEnd":0,"FirstDayOfIssue":" " ,"Perforation":"" ,"IsWatermarked":false ,"CatalogImageCode":"" ,"Color":"vermillion" ,"Denomination":"6" }</v>
      </c>
    </row>
    <row r="230" spans="1:38" x14ac:dyDescent="0.25">
      <c r="A230" s="16" t="s">
        <v>301</v>
      </c>
      <c r="B230" s="16">
        <v>10</v>
      </c>
      <c r="C230" s="16" t="s">
        <v>119</v>
      </c>
      <c r="G230" s="16" t="s">
        <v>460</v>
      </c>
      <c r="H230" s="16" t="s">
        <v>454</v>
      </c>
      <c r="I230" s="16">
        <v>1879</v>
      </c>
      <c r="J230" s="16">
        <v>1879</v>
      </c>
      <c r="K230" s="16" t="s">
        <v>51</v>
      </c>
      <c r="N230" s="16" t="str">
        <f t="shared" si="95"/>
        <v>,{"CollectableType":"HomeCollector.Models.StampBase, HomeCollector, Version=1.0.0.0, Culture=neutral, PublicKeyToken=null"</v>
      </c>
      <c r="O230" s="16" t="str">
        <f t="shared" si="78"/>
        <v xml:space="preserve">,"DisplayName":"Jefferson" </v>
      </c>
      <c r="P230" s="16" t="str">
        <f t="shared" si="79"/>
        <v xml:space="preserve">,"Description":"Interior" </v>
      </c>
      <c r="Q230" s="16" t="str">
        <f t="shared" si="80"/>
        <v xml:space="preserve">,"Country":"USA" </v>
      </c>
      <c r="R230" s="16" t="str">
        <f t="shared" si="81"/>
        <v xml:space="preserve">,"IsPostageStamp":true </v>
      </c>
      <c r="S230" s="16" t="str">
        <f t="shared" si="82"/>
        <v xml:space="preserve">,"ScottNumber":"O 100" </v>
      </c>
      <c r="T230" s="16" t="str">
        <f t="shared" si="83"/>
        <v xml:space="preserve">,"AlternateId":"" </v>
      </c>
      <c r="U230" s="16" t="str">
        <f t="shared" si="96"/>
        <v>,"IssueYearStart":1879</v>
      </c>
      <c r="V230" s="16" t="str">
        <f t="shared" si="97"/>
        <v>,"IssueYearEnd":0</v>
      </c>
      <c r="W230" s="16" t="str">
        <f t="shared" si="84"/>
        <v xml:space="preserve">,"FirstDayOfIssue":" " </v>
      </c>
      <c r="X230" s="16" t="str">
        <f t="shared" si="77"/>
        <v xml:space="preserve">,"Perforation":"" </v>
      </c>
      <c r="Y230" s="16" t="str">
        <f>",""IsWatermarked"":" &amp; IF(ISNUMBER(FIND("mk",#REF!)) =1,"true","false") &amp; " "</f>
        <v xml:space="preserve">,"IsWatermarked":false </v>
      </c>
      <c r="Z230" s="16" t="str">
        <f t="shared" si="85"/>
        <v xml:space="preserve">,"CatalogImageCode":"" </v>
      </c>
      <c r="AA230" s="16" t="str">
        <f t="shared" si="86"/>
        <v xml:space="preserve">,"Color":"vermillion" </v>
      </c>
      <c r="AB230" s="16" t="str">
        <f t="shared" si="87"/>
        <v xml:space="preserve">,"Denomination":"10" </v>
      </c>
      <c r="AD230" s="16" t="str">
        <f t="shared" si="88"/>
        <v/>
      </c>
      <c r="AE230" s="16" t="str">
        <f t="shared" si="89"/>
        <v>{"CollectableType":"HomeCollector.Models.StampBase, HomeCollector, Version=1.0.0.0, Culture=neutral, PublicKeyToken=null"</v>
      </c>
      <c r="AF230" s="16" t="str">
        <f t="shared" si="90"/>
        <v xml:space="preserve">,"ItemDetails":"Interior" </v>
      </c>
      <c r="AG230" s="16" t="str">
        <f t="shared" si="91"/>
        <v xml:space="preserve">,"IsFavorite":false </v>
      </c>
      <c r="AH230" s="16" t="str">
        <f t="shared" si="92"/>
        <v xml:space="preserve">,"EstimatedValue":0 </v>
      </c>
      <c r="AI230" s="16" t="str">
        <f t="shared" si="93"/>
        <v xml:space="preserve">,"IsMintCondition":false </v>
      </c>
      <c r="AJ230" s="16" t="str">
        <f t="shared" si="94"/>
        <v xml:space="preserve">,"Condition":"UNDEFINED" </v>
      </c>
      <c r="AK230" s="16" t="str">
        <f xml:space="preserve"> IF($D230+$E230&gt;0,  CONCATENATE($AD230,$AE230,$AF230,$AG230,$AH230,$AI230,$AJ230) &amp; "} ]}","}")</f>
        <v>}</v>
      </c>
      <c r="AL230" s="16" t="str">
        <f t="shared" si="98"/>
        <v>,{"CollectableType":"HomeCollector.Models.StampBase, HomeCollector, Version=1.0.0.0, Culture=neutral, PublicKeyToken=null","DisplayName":"Jefferson" ,"Description":"Interior" ,"Country":"USA" ,"IsPostageStamp":true ,"ScottNumber":"O 100" ,"AlternateId":"" ,"IssueYearStart":1879,"IssueYearEnd":0,"FirstDayOfIssue":" " ,"Perforation":"" ,"IsWatermarked":false ,"CatalogImageCode":"" ,"Color":"vermillion" ,"Denomination":"10" }</v>
      </c>
    </row>
    <row r="231" spans="1:38" x14ac:dyDescent="0.25">
      <c r="A231" s="16" t="s">
        <v>302</v>
      </c>
      <c r="B231" s="16">
        <v>12</v>
      </c>
      <c r="C231" s="16" t="s">
        <v>119</v>
      </c>
      <c r="G231" s="16" t="s">
        <v>460</v>
      </c>
      <c r="H231" s="16" t="s">
        <v>455</v>
      </c>
      <c r="I231" s="16">
        <v>1879</v>
      </c>
      <c r="J231" s="16">
        <v>1879</v>
      </c>
      <c r="K231" s="16" t="s">
        <v>51</v>
      </c>
      <c r="N231" s="16" t="str">
        <f t="shared" si="95"/>
        <v>,{"CollectableType":"HomeCollector.Models.StampBase, HomeCollector, Version=1.0.0.0, Culture=neutral, PublicKeyToken=null"</v>
      </c>
      <c r="O231" s="16" t="str">
        <f t="shared" si="78"/>
        <v xml:space="preserve">,"DisplayName":"Clay" </v>
      </c>
      <c r="P231" s="16" t="str">
        <f t="shared" si="79"/>
        <v xml:space="preserve">,"Description":"Interior" </v>
      </c>
      <c r="Q231" s="16" t="str">
        <f t="shared" si="80"/>
        <v xml:space="preserve">,"Country":"USA" </v>
      </c>
      <c r="R231" s="16" t="str">
        <f t="shared" si="81"/>
        <v xml:space="preserve">,"IsPostageStamp":true </v>
      </c>
      <c r="S231" s="16" t="str">
        <f t="shared" si="82"/>
        <v xml:space="preserve">,"ScottNumber":"O 101" </v>
      </c>
      <c r="T231" s="16" t="str">
        <f t="shared" si="83"/>
        <v xml:space="preserve">,"AlternateId":"" </v>
      </c>
      <c r="U231" s="16" t="str">
        <f t="shared" si="96"/>
        <v>,"IssueYearStart":1879</v>
      </c>
      <c r="V231" s="16" t="str">
        <f t="shared" si="97"/>
        <v>,"IssueYearEnd":0</v>
      </c>
      <c r="W231" s="16" t="str">
        <f t="shared" si="84"/>
        <v xml:space="preserve">,"FirstDayOfIssue":" " </v>
      </c>
      <c r="X231" s="16" t="str">
        <f t="shared" si="77"/>
        <v xml:space="preserve">,"Perforation":"" </v>
      </c>
      <c r="Y231" s="16" t="str">
        <f>",""IsWatermarked"":" &amp; IF(ISNUMBER(FIND("mk",#REF!)) =1,"true","false") &amp; " "</f>
        <v xml:space="preserve">,"IsWatermarked":false </v>
      </c>
      <c r="Z231" s="16" t="str">
        <f t="shared" si="85"/>
        <v xml:space="preserve">,"CatalogImageCode":"" </v>
      </c>
      <c r="AA231" s="16" t="str">
        <f t="shared" si="86"/>
        <v xml:space="preserve">,"Color":"vermillion" </v>
      </c>
      <c r="AB231" s="16" t="str">
        <f t="shared" si="87"/>
        <v xml:space="preserve">,"Denomination":"12" </v>
      </c>
      <c r="AD231" s="16" t="str">
        <f t="shared" si="88"/>
        <v/>
      </c>
      <c r="AE231" s="16" t="str">
        <f t="shared" si="89"/>
        <v>{"CollectableType":"HomeCollector.Models.StampBase, HomeCollector, Version=1.0.0.0, Culture=neutral, PublicKeyToken=null"</v>
      </c>
      <c r="AF231" s="16" t="str">
        <f t="shared" si="90"/>
        <v xml:space="preserve">,"ItemDetails":"Interior" </v>
      </c>
      <c r="AG231" s="16" t="str">
        <f t="shared" si="91"/>
        <v xml:space="preserve">,"IsFavorite":false </v>
      </c>
      <c r="AH231" s="16" t="str">
        <f t="shared" si="92"/>
        <v xml:space="preserve">,"EstimatedValue":0 </v>
      </c>
      <c r="AI231" s="16" t="str">
        <f t="shared" si="93"/>
        <v xml:space="preserve">,"IsMintCondition":false </v>
      </c>
      <c r="AJ231" s="16" t="str">
        <f t="shared" si="94"/>
        <v xml:space="preserve">,"Condition":"UNDEFINED" </v>
      </c>
      <c r="AK231" s="16" t="str">
        <f xml:space="preserve"> IF($D231+$E231&gt;0,  CONCATENATE($AD231,$AE231,$AF231,$AG231,$AH231,$AI231,$AJ231) &amp; "} ]}","}")</f>
        <v>}</v>
      </c>
      <c r="AL231" s="16" t="str">
        <f t="shared" si="98"/>
        <v>,{"CollectableType":"HomeCollector.Models.StampBase, HomeCollector, Version=1.0.0.0, Culture=neutral, PublicKeyToken=null","DisplayName":"Clay" ,"Description":"Interior" ,"Country":"USA" ,"IsPostageStamp":true ,"ScottNumber":"O 101" ,"AlternateId":"" ,"IssueYearStart":1879,"IssueYearEnd":0,"FirstDayOfIssue":" " ,"Perforation":"" ,"IsWatermarked":false ,"CatalogImageCode":"" ,"Color":"vermillion" ,"Denomination":"12" }</v>
      </c>
    </row>
    <row r="232" spans="1:38" x14ac:dyDescent="0.25">
      <c r="A232" s="16" t="s">
        <v>303</v>
      </c>
      <c r="B232" s="16">
        <v>15</v>
      </c>
      <c r="C232" s="16" t="s">
        <v>119</v>
      </c>
      <c r="G232" s="16" t="s">
        <v>460</v>
      </c>
      <c r="H232" s="16" t="s">
        <v>456</v>
      </c>
      <c r="I232" s="16">
        <v>1879</v>
      </c>
      <c r="J232" s="16">
        <v>1879</v>
      </c>
      <c r="K232" s="16" t="s">
        <v>51</v>
      </c>
      <c r="N232" s="16" t="str">
        <f t="shared" si="95"/>
        <v>,{"CollectableType":"HomeCollector.Models.StampBase, HomeCollector, Version=1.0.0.0, Culture=neutral, PublicKeyToken=null"</v>
      </c>
      <c r="O232" s="16" t="str">
        <f t="shared" si="78"/>
        <v xml:space="preserve">,"DisplayName":"Webster" </v>
      </c>
      <c r="P232" s="16" t="str">
        <f t="shared" si="79"/>
        <v xml:space="preserve">,"Description":"Interior" </v>
      </c>
      <c r="Q232" s="16" t="str">
        <f t="shared" si="80"/>
        <v xml:space="preserve">,"Country":"USA" </v>
      </c>
      <c r="R232" s="16" t="str">
        <f t="shared" si="81"/>
        <v xml:space="preserve">,"IsPostageStamp":true </v>
      </c>
      <c r="S232" s="16" t="str">
        <f t="shared" si="82"/>
        <v xml:space="preserve">,"ScottNumber":"O 102" </v>
      </c>
      <c r="T232" s="16" t="str">
        <f t="shared" si="83"/>
        <v xml:space="preserve">,"AlternateId":"" </v>
      </c>
      <c r="U232" s="16" t="str">
        <f t="shared" si="96"/>
        <v>,"IssueYearStart":1879</v>
      </c>
      <c r="V232" s="16" t="str">
        <f t="shared" si="97"/>
        <v>,"IssueYearEnd":0</v>
      </c>
      <c r="W232" s="16" t="str">
        <f t="shared" si="84"/>
        <v xml:space="preserve">,"FirstDayOfIssue":" " </v>
      </c>
      <c r="X232" s="16" t="str">
        <f t="shared" si="77"/>
        <v xml:space="preserve">,"Perforation":"" </v>
      </c>
      <c r="Y232" s="16" t="str">
        <f>",""IsWatermarked"":" &amp; IF(ISNUMBER(FIND("mk",#REF!)) =1,"true","false") &amp; " "</f>
        <v xml:space="preserve">,"IsWatermarked":false </v>
      </c>
      <c r="Z232" s="16" t="str">
        <f t="shared" si="85"/>
        <v xml:space="preserve">,"CatalogImageCode":"" </v>
      </c>
      <c r="AA232" s="16" t="str">
        <f t="shared" si="86"/>
        <v xml:space="preserve">,"Color":"vermillion" </v>
      </c>
      <c r="AB232" s="16" t="str">
        <f t="shared" si="87"/>
        <v xml:space="preserve">,"Denomination":"15" </v>
      </c>
      <c r="AD232" s="16" t="str">
        <f t="shared" si="88"/>
        <v/>
      </c>
      <c r="AE232" s="16" t="str">
        <f t="shared" si="89"/>
        <v>{"CollectableType":"HomeCollector.Models.StampBase, HomeCollector, Version=1.0.0.0, Culture=neutral, PublicKeyToken=null"</v>
      </c>
      <c r="AF232" s="16" t="str">
        <f t="shared" si="90"/>
        <v xml:space="preserve">,"ItemDetails":"Interior" </v>
      </c>
      <c r="AG232" s="16" t="str">
        <f t="shared" si="91"/>
        <v xml:space="preserve">,"IsFavorite":false </v>
      </c>
      <c r="AH232" s="16" t="str">
        <f t="shared" si="92"/>
        <v xml:space="preserve">,"EstimatedValue":0 </v>
      </c>
      <c r="AI232" s="16" t="str">
        <f t="shared" si="93"/>
        <v xml:space="preserve">,"IsMintCondition":false </v>
      </c>
      <c r="AJ232" s="16" t="str">
        <f t="shared" si="94"/>
        <v xml:space="preserve">,"Condition":"UNDEFINED" </v>
      </c>
      <c r="AK232" s="16" t="str">
        <f xml:space="preserve"> IF($D232+$E232&gt;0,  CONCATENATE($AD232,$AE232,$AF232,$AG232,$AH232,$AI232,$AJ232) &amp; "} ]}","}")</f>
        <v>}</v>
      </c>
      <c r="AL232" s="16" t="str">
        <f t="shared" si="98"/>
        <v>,{"CollectableType":"HomeCollector.Models.StampBase, HomeCollector, Version=1.0.0.0, Culture=neutral, PublicKeyToken=null","DisplayName":"Webster" ,"Description":"Interior" ,"Country":"USA" ,"IsPostageStamp":true ,"ScottNumber":"O 102" ,"AlternateId":"" ,"IssueYearStart":1879,"IssueYearEnd":0,"FirstDayOfIssue":" " ,"Perforation":"" ,"IsWatermarked":false ,"CatalogImageCode":"" ,"Color":"vermillion" ,"Denomination":"15" }</v>
      </c>
    </row>
    <row r="233" spans="1:38" x14ac:dyDescent="0.25">
      <c r="A233" s="16" t="s">
        <v>304</v>
      </c>
      <c r="B233" s="16">
        <v>24</v>
      </c>
      <c r="C233" s="16" t="s">
        <v>119</v>
      </c>
      <c r="G233" s="16" t="s">
        <v>460</v>
      </c>
      <c r="H233" s="16" t="s">
        <v>50</v>
      </c>
      <c r="I233" s="16">
        <v>1879</v>
      </c>
      <c r="J233" s="16">
        <v>1879</v>
      </c>
      <c r="K233" s="16" t="s">
        <v>51</v>
      </c>
      <c r="N233" s="16" t="str">
        <f t="shared" si="95"/>
        <v>,{"CollectableType":"HomeCollector.Models.StampBase, HomeCollector, Version=1.0.0.0, Culture=neutral, PublicKeyToken=null"</v>
      </c>
      <c r="O233" s="16" t="str">
        <f t="shared" si="78"/>
        <v xml:space="preserve">,"DisplayName":"Scott" </v>
      </c>
      <c r="P233" s="16" t="str">
        <f t="shared" si="79"/>
        <v xml:space="preserve">,"Description":"Interior" </v>
      </c>
      <c r="Q233" s="16" t="str">
        <f t="shared" si="80"/>
        <v xml:space="preserve">,"Country":"USA" </v>
      </c>
      <c r="R233" s="16" t="str">
        <f t="shared" si="81"/>
        <v xml:space="preserve">,"IsPostageStamp":true </v>
      </c>
      <c r="S233" s="16" t="str">
        <f t="shared" si="82"/>
        <v xml:space="preserve">,"ScottNumber":"O 103" </v>
      </c>
      <c r="T233" s="16" t="str">
        <f t="shared" si="83"/>
        <v xml:space="preserve">,"AlternateId":"" </v>
      </c>
      <c r="U233" s="16" t="str">
        <f t="shared" si="96"/>
        <v>,"IssueYearStart":1879</v>
      </c>
      <c r="V233" s="16" t="str">
        <f t="shared" si="97"/>
        <v>,"IssueYearEnd":0</v>
      </c>
      <c r="W233" s="16" t="str">
        <f t="shared" si="84"/>
        <v xml:space="preserve">,"FirstDayOfIssue":" " </v>
      </c>
      <c r="X233" s="16" t="str">
        <f t="shared" si="77"/>
        <v xml:space="preserve">,"Perforation":"" </v>
      </c>
      <c r="Y233" s="16" t="str">
        <f>",""IsWatermarked"":" &amp; IF(ISNUMBER(FIND("mk",#REF!)) =1,"true","false") &amp; " "</f>
        <v xml:space="preserve">,"IsWatermarked":false </v>
      </c>
      <c r="Z233" s="16" t="str">
        <f t="shared" si="85"/>
        <v xml:space="preserve">,"CatalogImageCode":"" </v>
      </c>
      <c r="AA233" s="16" t="str">
        <f t="shared" si="86"/>
        <v xml:space="preserve">,"Color":"vermillion" </v>
      </c>
      <c r="AB233" s="16" t="str">
        <f t="shared" si="87"/>
        <v xml:space="preserve">,"Denomination":"24" </v>
      </c>
      <c r="AD233" s="16" t="str">
        <f t="shared" si="88"/>
        <v/>
      </c>
      <c r="AE233" s="16" t="str">
        <f t="shared" si="89"/>
        <v>{"CollectableType":"HomeCollector.Models.StampBase, HomeCollector, Version=1.0.0.0, Culture=neutral, PublicKeyToken=null"</v>
      </c>
      <c r="AF233" s="16" t="str">
        <f t="shared" si="90"/>
        <v xml:space="preserve">,"ItemDetails":"Interior" </v>
      </c>
      <c r="AG233" s="16" t="str">
        <f t="shared" si="91"/>
        <v xml:space="preserve">,"IsFavorite":false </v>
      </c>
      <c r="AH233" s="16" t="str">
        <f t="shared" si="92"/>
        <v xml:space="preserve">,"EstimatedValue":0 </v>
      </c>
      <c r="AI233" s="16" t="str">
        <f t="shared" si="93"/>
        <v xml:space="preserve">,"IsMintCondition":false </v>
      </c>
      <c r="AJ233" s="16" t="str">
        <f t="shared" si="94"/>
        <v xml:space="preserve">,"Condition":"UNDEFINED" </v>
      </c>
      <c r="AK233" s="16" t="str">
        <f xml:space="preserve"> IF($D233+$E233&gt;0,  CONCATENATE($AD233,$AE233,$AF233,$AG233,$AH233,$AI233,$AJ233) &amp; "} ]}","}")</f>
        <v>}</v>
      </c>
      <c r="AL233" s="16" t="str">
        <f t="shared" si="98"/>
        <v>,{"CollectableType":"HomeCollector.Models.StampBase, HomeCollector, Version=1.0.0.0, Culture=neutral, PublicKeyToken=null","DisplayName":"Scott" ,"Description":"Interior" ,"Country":"USA" ,"IsPostageStamp":true ,"ScottNumber":"O 103" ,"AlternateId":"" ,"IssueYearStart":1879,"IssueYearEnd":0,"FirstDayOfIssue":" " ,"Perforation":"" ,"IsWatermarked":false ,"CatalogImageCode":"" ,"Color":"vermillion" ,"Denomination":"24" }</v>
      </c>
    </row>
    <row r="234" spans="1:38" x14ac:dyDescent="0.25">
      <c r="A234" s="16" t="s">
        <v>305</v>
      </c>
      <c r="B234" s="16">
        <v>3</v>
      </c>
      <c r="C234" s="16" t="s">
        <v>306</v>
      </c>
      <c r="G234" s="16" t="s">
        <v>462</v>
      </c>
      <c r="H234" s="16" t="s">
        <v>11</v>
      </c>
      <c r="I234" s="16">
        <v>1879</v>
      </c>
      <c r="J234" s="16">
        <v>1879</v>
      </c>
      <c r="K234" s="16" t="s">
        <v>51</v>
      </c>
      <c r="N234" s="16" t="str">
        <f t="shared" si="95"/>
        <v>,{"CollectableType":"HomeCollector.Models.StampBase, HomeCollector, Version=1.0.0.0, Culture=neutral, PublicKeyToken=null"</v>
      </c>
      <c r="O234" s="16" t="str">
        <f t="shared" si="78"/>
        <v xml:space="preserve">,"DisplayName":"Washington" </v>
      </c>
      <c r="P234" s="16" t="str">
        <f t="shared" si="79"/>
        <v xml:space="preserve">,"Description":"Justice" </v>
      </c>
      <c r="Q234" s="16" t="str">
        <f t="shared" si="80"/>
        <v xml:space="preserve">,"Country":"USA" </v>
      </c>
      <c r="R234" s="16" t="str">
        <f t="shared" si="81"/>
        <v xml:space="preserve">,"IsPostageStamp":true </v>
      </c>
      <c r="S234" s="16" t="str">
        <f t="shared" si="82"/>
        <v xml:space="preserve">,"ScottNumber":"O 106" </v>
      </c>
      <c r="T234" s="16" t="str">
        <f t="shared" si="83"/>
        <v xml:space="preserve">,"AlternateId":"" </v>
      </c>
      <c r="U234" s="16" t="str">
        <f t="shared" si="96"/>
        <v>,"IssueYearStart":1879</v>
      </c>
      <c r="V234" s="16" t="str">
        <f t="shared" si="97"/>
        <v>,"IssueYearEnd":0</v>
      </c>
      <c r="W234" s="16" t="str">
        <f t="shared" si="84"/>
        <v xml:space="preserve">,"FirstDayOfIssue":" " </v>
      </c>
      <c r="X234" s="16" t="str">
        <f t="shared" si="77"/>
        <v xml:space="preserve">,"Perforation":"" </v>
      </c>
      <c r="Y234" s="16" t="str">
        <f>",""IsWatermarked"":" &amp; IF(ISNUMBER(FIND("mk",#REF!)) =1,"true","false") &amp; " "</f>
        <v xml:space="preserve">,"IsWatermarked":false </v>
      </c>
      <c r="Z234" s="16" t="str">
        <f t="shared" si="85"/>
        <v xml:space="preserve">,"CatalogImageCode":"" </v>
      </c>
      <c r="AA234" s="16" t="str">
        <f t="shared" si="86"/>
        <v xml:space="preserve">,"Color":"bl purple" </v>
      </c>
      <c r="AB234" s="16" t="str">
        <f t="shared" si="87"/>
        <v xml:space="preserve">,"Denomination":"3" </v>
      </c>
      <c r="AD234" s="16" t="str">
        <f t="shared" si="88"/>
        <v/>
      </c>
      <c r="AE234" s="16" t="str">
        <f t="shared" si="89"/>
        <v>{"CollectableType":"HomeCollector.Models.StampBase, HomeCollector, Version=1.0.0.0, Culture=neutral, PublicKeyToken=null"</v>
      </c>
      <c r="AF234" s="16" t="str">
        <f t="shared" si="90"/>
        <v xml:space="preserve">,"ItemDetails":"Justice" </v>
      </c>
      <c r="AG234" s="16" t="str">
        <f t="shared" si="91"/>
        <v xml:space="preserve">,"IsFavorite":false </v>
      </c>
      <c r="AH234" s="16" t="str">
        <f t="shared" si="92"/>
        <v xml:space="preserve">,"EstimatedValue":0 </v>
      </c>
      <c r="AI234" s="16" t="str">
        <f t="shared" si="93"/>
        <v xml:space="preserve">,"IsMintCondition":false </v>
      </c>
      <c r="AJ234" s="16" t="str">
        <f t="shared" si="94"/>
        <v xml:space="preserve">,"Condition":"UNDEFINED" </v>
      </c>
      <c r="AK234" s="16" t="str">
        <f xml:space="preserve"> IF($D234+$E234&gt;0,  CONCATENATE($AD234,$AE234,$AF234,$AG234,$AH234,$AI234,$AJ234) &amp; "} ]}","}")</f>
        <v>}</v>
      </c>
      <c r="AL234" s="16" t="str">
        <f t="shared" si="98"/>
        <v>,{"CollectableType":"HomeCollector.Models.StampBase, HomeCollector, Version=1.0.0.0, Culture=neutral, PublicKeyToken=null","DisplayName":"Washington" ,"Description":"Justice" ,"Country":"USA" ,"IsPostageStamp":true ,"ScottNumber":"O 106" ,"AlternateId":"" ,"IssueYearStart":1879,"IssueYearEnd":0,"FirstDayOfIssue":" " ,"Perforation":"" ,"IsWatermarked":false ,"CatalogImageCode":"" ,"Color":"bl purple" ,"Denomination":"3" }</v>
      </c>
    </row>
    <row r="235" spans="1:38" x14ac:dyDescent="0.25">
      <c r="A235" s="16" t="s">
        <v>307</v>
      </c>
      <c r="B235" s="16">
        <v>6</v>
      </c>
      <c r="C235" s="16" t="s">
        <v>306</v>
      </c>
      <c r="G235" s="16" t="s">
        <v>462</v>
      </c>
      <c r="H235" s="16" t="s">
        <v>453</v>
      </c>
      <c r="I235" s="16">
        <v>1879</v>
      </c>
      <c r="J235" s="16">
        <v>1879</v>
      </c>
      <c r="K235" s="16" t="s">
        <v>51</v>
      </c>
      <c r="N235" s="16" t="str">
        <f t="shared" si="95"/>
        <v>,{"CollectableType":"HomeCollector.Models.StampBase, HomeCollector, Version=1.0.0.0, Culture=neutral, PublicKeyToken=null"</v>
      </c>
      <c r="O235" s="16" t="str">
        <f t="shared" si="78"/>
        <v xml:space="preserve">,"DisplayName":"Lincoln" </v>
      </c>
      <c r="P235" s="16" t="str">
        <f t="shared" si="79"/>
        <v xml:space="preserve">,"Description":"Justice" </v>
      </c>
      <c r="Q235" s="16" t="str">
        <f t="shared" si="80"/>
        <v xml:space="preserve">,"Country":"USA" </v>
      </c>
      <c r="R235" s="16" t="str">
        <f t="shared" si="81"/>
        <v xml:space="preserve">,"IsPostageStamp":true </v>
      </c>
      <c r="S235" s="16" t="str">
        <f t="shared" si="82"/>
        <v xml:space="preserve">,"ScottNumber":"O 107" </v>
      </c>
      <c r="T235" s="16" t="str">
        <f t="shared" si="83"/>
        <v xml:space="preserve">,"AlternateId":"" </v>
      </c>
      <c r="U235" s="16" t="str">
        <f t="shared" si="96"/>
        <v>,"IssueYearStart":1879</v>
      </c>
      <c r="V235" s="16" t="str">
        <f t="shared" si="97"/>
        <v>,"IssueYearEnd":0</v>
      </c>
      <c r="W235" s="16" t="str">
        <f t="shared" si="84"/>
        <v xml:space="preserve">,"FirstDayOfIssue":" " </v>
      </c>
      <c r="X235" s="16" t="str">
        <f t="shared" si="77"/>
        <v xml:space="preserve">,"Perforation":"" </v>
      </c>
      <c r="Y235" s="16" t="str">
        <f>",""IsWatermarked"":" &amp; IF(ISNUMBER(FIND("mk",#REF!)) =1,"true","false") &amp; " "</f>
        <v xml:space="preserve">,"IsWatermarked":false </v>
      </c>
      <c r="Z235" s="16" t="str">
        <f t="shared" si="85"/>
        <v xml:space="preserve">,"CatalogImageCode":"" </v>
      </c>
      <c r="AA235" s="16" t="str">
        <f t="shared" si="86"/>
        <v xml:space="preserve">,"Color":"bl purple" </v>
      </c>
      <c r="AB235" s="16" t="str">
        <f t="shared" si="87"/>
        <v xml:space="preserve">,"Denomination":"6" </v>
      </c>
      <c r="AD235" s="16" t="str">
        <f t="shared" si="88"/>
        <v/>
      </c>
      <c r="AE235" s="16" t="str">
        <f t="shared" si="89"/>
        <v>{"CollectableType":"HomeCollector.Models.StampBase, HomeCollector, Version=1.0.0.0, Culture=neutral, PublicKeyToken=null"</v>
      </c>
      <c r="AF235" s="16" t="str">
        <f t="shared" si="90"/>
        <v xml:space="preserve">,"ItemDetails":"Justice" </v>
      </c>
      <c r="AG235" s="16" t="str">
        <f t="shared" si="91"/>
        <v xml:space="preserve">,"IsFavorite":false </v>
      </c>
      <c r="AH235" s="16" t="str">
        <f t="shared" si="92"/>
        <v xml:space="preserve">,"EstimatedValue":0 </v>
      </c>
      <c r="AI235" s="16" t="str">
        <f t="shared" si="93"/>
        <v xml:space="preserve">,"IsMintCondition":false </v>
      </c>
      <c r="AJ235" s="16" t="str">
        <f t="shared" si="94"/>
        <v xml:space="preserve">,"Condition":"UNDEFINED" </v>
      </c>
      <c r="AK235" s="16" t="str">
        <f xml:space="preserve"> IF($D235+$E235&gt;0,  CONCATENATE($AD235,$AE235,$AF235,$AG235,$AH235,$AI235,$AJ235) &amp; "} ]}","}")</f>
        <v>}</v>
      </c>
      <c r="AL235" s="16" t="str">
        <f t="shared" si="98"/>
        <v>,{"CollectableType":"HomeCollector.Models.StampBase, HomeCollector, Version=1.0.0.0, Culture=neutral, PublicKeyToken=null","DisplayName":"Lincoln" ,"Description":"Justice" ,"Country":"USA" ,"IsPostageStamp":true ,"ScottNumber":"O 107" ,"AlternateId":"" ,"IssueYearStart":1879,"IssueYearEnd":0,"FirstDayOfIssue":" " ,"Perforation":"" ,"IsWatermarked":false ,"CatalogImageCode":"" ,"Color":"bl purple" ,"Denomination":"6" }</v>
      </c>
    </row>
    <row r="236" spans="1:38" x14ac:dyDescent="0.25">
      <c r="A236" s="16" t="s">
        <v>308</v>
      </c>
      <c r="B236" s="16">
        <v>3</v>
      </c>
      <c r="C236" s="16" t="s">
        <v>13</v>
      </c>
      <c r="G236" s="16" t="s">
        <v>465</v>
      </c>
      <c r="H236" s="16" t="s">
        <v>441</v>
      </c>
      <c r="I236" s="16">
        <v>1879</v>
      </c>
      <c r="J236" s="16">
        <v>1879</v>
      </c>
      <c r="K236" s="16" t="s">
        <v>51</v>
      </c>
      <c r="N236" s="16" t="str">
        <f t="shared" si="95"/>
        <v>,{"CollectableType":"HomeCollector.Models.StampBase, HomeCollector, Version=1.0.0.0, Culture=neutral, PublicKeyToken=null"</v>
      </c>
      <c r="O236" s="16" t="str">
        <f t="shared" si="78"/>
        <v xml:space="preserve">,"DisplayName":"Figure of Value" </v>
      </c>
      <c r="P236" s="16" t="str">
        <f t="shared" si="79"/>
        <v xml:space="preserve">,"Description":"Post Office" </v>
      </c>
      <c r="Q236" s="16" t="str">
        <f t="shared" si="80"/>
        <v xml:space="preserve">,"Country":"USA" </v>
      </c>
      <c r="R236" s="16" t="str">
        <f t="shared" si="81"/>
        <v xml:space="preserve">,"IsPostageStamp":true </v>
      </c>
      <c r="S236" s="16" t="str">
        <f t="shared" si="82"/>
        <v xml:space="preserve">,"ScottNumber":"O 108" </v>
      </c>
      <c r="T236" s="16" t="str">
        <f t="shared" si="83"/>
        <v xml:space="preserve">,"AlternateId":"" </v>
      </c>
      <c r="U236" s="16" t="str">
        <f t="shared" si="96"/>
        <v>,"IssueYearStart":1879</v>
      </c>
      <c r="V236" s="16" t="str">
        <f t="shared" si="97"/>
        <v>,"IssueYearEnd":0</v>
      </c>
      <c r="W236" s="16" t="str">
        <f t="shared" si="84"/>
        <v xml:space="preserve">,"FirstDayOfIssue":" " </v>
      </c>
      <c r="X236" s="16" t="str">
        <f t="shared" si="77"/>
        <v xml:space="preserve">,"Perforation":"" </v>
      </c>
      <c r="Y236" s="16" t="str">
        <f>",""IsWatermarked"":" &amp; IF(ISNUMBER(FIND("mk",#REF!)) =1,"true","false") &amp; " "</f>
        <v xml:space="preserve">,"IsWatermarked":false </v>
      </c>
      <c r="Z236" s="16" t="str">
        <f t="shared" si="85"/>
        <v xml:space="preserve">,"CatalogImageCode":"" </v>
      </c>
      <c r="AA236" s="16" t="str">
        <f t="shared" si="86"/>
        <v xml:space="preserve">,"Color":"black" </v>
      </c>
      <c r="AB236" s="16" t="str">
        <f t="shared" si="87"/>
        <v xml:space="preserve">,"Denomination":"3" </v>
      </c>
      <c r="AD236" s="16" t="str">
        <f t="shared" si="88"/>
        <v/>
      </c>
      <c r="AE236" s="16" t="str">
        <f t="shared" si="89"/>
        <v>{"CollectableType":"HomeCollector.Models.StampBase, HomeCollector, Version=1.0.0.0, Culture=neutral, PublicKeyToken=null"</v>
      </c>
      <c r="AF236" s="16" t="str">
        <f t="shared" si="90"/>
        <v xml:space="preserve">,"ItemDetails":"Post Office" </v>
      </c>
      <c r="AG236" s="16" t="str">
        <f t="shared" si="91"/>
        <v xml:space="preserve">,"IsFavorite":false </v>
      </c>
      <c r="AH236" s="16" t="str">
        <f t="shared" si="92"/>
        <v xml:space="preserve">,"EstimatedValue":0 </v>
      </c>
      <c r="AI236" s="16" t="str">
        <f t="shared" si="93"/>
        <v xml:space="preserve">,"IsMintCondition":false </v>
      </c>
      <c r="AJ236" s="16" t="str">
        <f t="shared" si="94"/>
        <v xml:space="preserve">,"Condition":"UNDEFINED" </v>
      </c>
      <c r="AK236" s="16" t="str">
        <f xml:space="preserve"> IF($D236+$E236&gt;0,  CONCATENATE($AD236,$AE236,$AF236,$AG236,$AH236,$AI236,$AJ236) &amp; "} ]}","}")</f>
        <v>}</v>
      </c>
      <c r="AL236" s="16" t="str">
        <f t="shared" si="98"/>
        <v>,{"CollectableType":"HomeCollector.Models.StampBase, HomeCollector, Version=1.0.0.0, Culture=neutral, PublicKeyToken=null","DisplayName":"Figure of Value" ,"Description":"Post Office" ,"Country":"USA" ,"IsPostageStamp":true ,"ScottNumber":"O 108" ,"AlternateId":"" ,"IssueYearStart":1879,"IssueYearEnd":0,"FirstDayOfIssue":" " ,"Perforation":"" ,"IsWatermarked":false ,"CatalogImageCode":"" ,"Color":"black" ,"Denomination":"3" }</v>
      </c>
    </row>
    <row r="237" spans="1:38" x14ac:dyDescent="0.25">
      <c r="A237" s="16" t="s">
        <v>309</v>
      </c>
      <c r="B237" s="16">
        <v>3</v>
      </c>
      <c r="C237" s="16" t="s">
        <v>87</v>
      </c>
      <c r="G237" s="16" t="s">
        <v>468</v>
      </c>
      <c r="H237" s="16" t="s">
        <v>11</v>
      </c>
      <c r="I237" s="16">
        <v>1879</v>
      </c>
      <c r="J237" s="16">
        <v>1879</v>
      </c>
      <c r="K237" s="16" t="s">
        <v>51</v>
      </c>
      <c r="N237" s="16" t="str">
        <f t="shared" si="95"/>
        <v>,{"CollectableType":"HomeCollector.Models.StampBase, HomeCollector, Version=1.0.0.0, Culture=neutral, PublicKeyToken=null"</v>
      </c>
      <c r="O237" s="16" t="str">
        <f t="shared" si="78"/>
        <v xml:space="preserve">,"DisplayName":"Washington" </v>
      </c>
      <c r="P237" s="16" t="str">
        <f t="shared" si="79"/>
        <v xml:space="preserve">,"Description":"Treasury" </v>
      </c>
      <c r="Q237" s="16" t="str">
        <f t="shared" si="80"/>
        <v xml:space="preserve">,"Country":"USA" </v>
      </c>
      <c r="R237" s="16" t="str">
        <f t="shared" si="81"/>
        <v xml:space="preserve">,"IsPostageStamp":true </v>
      </c>
      <c r="S237" s="16" t="str">
        <f t="shared" si="82"/>
        <v xml:space="preserve">,"ScottNumber":"O 109" </v>
      </c>
      <c r="T237" s="16" t="str">
        <f t="shared" si="83"/>
        <v xml:space="preserve">,"AlternateId":"" </v>
      </c>
      <c r="U237" s="16" t="str">
        <f t="shared" si="96"/>
        <v>,"IssueYearStart":1879</v>
      </c>
      <c r="V237" s="16" t="str">
        <f t="shared" si="97"/>
        <v>,"IssueYearEnd":0</v>
      </c>
      <c r="W237" s="16" t="str">
        <f t="shared" si="84"/>
        <v xml:space="preserve">,"FirstDayOfIssue":" " </v>
      </c>
      <c r="X237" s="16" t="str">
        <f t="shared" si="77"/>
        <v xml:space="preserve">,"Perforation":"" </v>
      </c>
      <c r="Y237" s="16" t="str">
        <f>",""IsWatermarked"":" &amp; IF(ISNUMBER(FIND("mk",#REF!)) =1,"true","false") &amp; " "</f>
        <v xml:space="preserve">,"IsWatermarked":false </v>
      </c>
      <c r="Z237" s="16" t="str">
        <f t="shared" si="85"/>
        <v xml:space="preserve">,"CatalogImageCode":"" </v>
      </c>
      <c r="AA237" s="16" t="str">
        <f t="shared" si="86"/>
        <v xml:space="preserve">,"Color":"brown" </v>
      </c>
      <c r="AB237" s="16" t="str">
        <f t="shared" si="87"/>
        <v xml:space="preserve">,"Denomination":"3" </v>
      </c>
      <c r="AD237" s="16" t="str">
        <f t="shared" si="88"/>
        <v/>
      </c>
      <c r="AE237" s="16" t="str">
        <f t="shared" si="89"/>
        <v>{"CollectableType":"HomeCollector.Models.StampBase, HomeCollector, Version=1.0.0.0, Culture=neutral, PublicKeyToken=null"</v>
      </c>
      <c r="AF237" s="16" t="str">
        <f t="shared" si="90"/>
        <v xml:space="preserve">,"ItemDetails":"Treasury" </v>
      </c>
      <c r="AG237" s="16" t="str">
        <f t="shared" si="91"/>
        <v xml:space="preserve">,"IsFavorite":false </v>
      </c>
      <c r="AH237" s="16" t="str">
        <f t="shared" si="92"/>
        <v xml:space="preserve">,"EstimatedValue":0 </v>
      </c>
      <c r="AI237" s="16" t="str">
        <f t="shared" si="93"/>
        <v xml:space="preserve">,"IsMintCondition":false </v>
      </c>
      <c r="AJ237" s="16" t="str">
        <f t="shared" si="94"/>
        <v xml:space="preserve">,"Condition":"UNDEFINED" </v>
      </c>
      <c r="AK237" s="16" t="str">
        <f xml:space="preserve"> IF($D237+$E237&gt;0,  CONCATENATE($AD237,$AE237,$AF237,$AG237,$AH237,$AI237,$AJ237) &amp; "} ]}","}")</f>
        <v>}</v>
      </c>
      <c r="AL237" s="16" t="str">
        <f t="shared" si="98"/>
        <v>,{"CollectableType":"HomeCollector.Models.StampBase, HomeCollector, Version=1.0.0.0, Culture=neutral, PublicKeyToken=null","DisplayName":"Washington" ,"Description":"Treasury" ,"Country":"USA" ,"IsPostageStamp":true ,"ScottNumber":"O 109" ,"AlternateId":"" ,"IssueYearStart":1879,"IssueYearEnd":0,"FirstDayOfIssue":" " ,"Perforation":"" ,"IsWatermarked":false ,"CatalogImageCode":"" ,"Color":"brown" ,"Denomination":"3" }</v>
      </c>
    </row>
    <row r="238" spans="1:38" x14ac:dyDescent="0.25">
      <c r="A238" s="16" t="s">
        <v>310</v>
      </c>
      <c r="B238" s="16">
        <v>6</v>
      </c>
      <c r="C238" s="16" t="s">
        <v>87</v>
      </c>
      <c r="G238" s="16" t="s">
        <v>468</v>
      </c>
      <c r="H238" s="16" t="s">
        <v>453</v>
      </c>
      <c r="I238" s="16">
        <v>1879</v>
      </c>
      <c r="J238" s="16">
        <v>1879</v>
      </c>
      <c r="K238" s="16" t="s">
        <v>51</v>
      </c>
      <c r="N238" s="16" t="str">
        <f t="shared" si="95"/>
        <v>,{"CollectableType":"HomeCollector.Models.StampBase, HomeCollector, Version=1.0.0.0, Culture=neutral, PublicKeyToken=null"</v>
      </c>
      <c r="O238" s="16" t="str">
        <f t="shared" si="78"/>
        <v xml:space="preserve">,"DisplayName":"Lincoln" </v>
      </c>
      <c r="P238" s="16" t="str">
        <f t="shared" si="79"/>
        <v xml:space="preserve">,"Description":"Treasury" </v>
      </c>
      <c r="Q238" s="16" t="str">
        <f t="shared" si="80"/>
        <v xml:space="preserve">,"Country":"USA" </v>
      </c>
      <c r="R238" s="16" t="str">
        <f t="shared" si="81"/>
        <v xml:space="preserve">,"IsPostageStamp":true </v>
      </c>
      <c r="S238" s="16" t="str">
        <f t="shared" si="82"/>
        <v xml:space="preserve">,"ScottNumber":"O 110" </v>
      </c>
      <c r="T238" s="16" t="str">
        <f t="shared" si="83"/>
        <v xml:space="preserve">,"AlternateId":"" </v>
      </c>
      <c r="U238" s="16" t="str">
        <f t="shared" si="96"/>
        <v>,"IssueYearStart":1879</v>
      </c>
      <c r="V238" s="16" t="str">
        <f t="shared" si="97"/>
        <v>,"IssueYearEnd":0</v>
      </c>
      <c r="W238" s="16" t="str">
        <f t="shared" si="84"/>
        <v xml:space="preserve">,"FirstDayOfIssue":" " </v>
      </c>
      <c r="X238" s="16" t="str">
        <f t="shared" si="77"/>
        <v xml:space="preserve">,"Perforation":"" </v>
      </c>
      <c r="Y238" s="16" t="str">
        <f>",""IsWatermarked"":" &amp; IF(ISNUMBER(FIND("mk",#REF!)) =1,"true","false") &amp; " "</f>
        <v xml:space="preserve">,"IsWatermarked":false </v>
      </c>
      <c r="Z238" s="16" t="str">
        <f t="shared" si="85"/>
        <v xml:space="preserve">,"CatalogImageCode":"" </v>
      </c>
      <c r="AA238" s="16" t="str">
        <f t="shared" si="86"/>
        <v xml:space="preserve">,"Color":"brown" </v>
      </c>
      <c r="AB238" s="16" t="str">
        <f t="shared" si="87"/>
        <v xml:space="preserve">,"Denomination":"6" </v>
      </c>
      <c r="AD238" s="16" t="str">
        <f t="shared" si="88"/>
        <v/>
      </c>
      <c r="AE238" s="16" t="str">
        <f t="shared" si="89"/>
        <v>{"CollectableType":"HomeCollector.Models.StampBase, HomeCollector, Version=1.0.0.0, Culture=neutral, PublicKeyToken=null"</v>
      </c>
      <c r="AF238" s="16" t="str">
        <f t="shared" si="90"/>
        <v xml:space="preserve">,"ItemDetails":"Treasury" </v>
      </c>
      <c r="AG238" s="16" t="str">
        <f t="shared" si="91"/>
        <v xml:space="preserve">,"IsFavorite":false </v>
      </c>
      <c r="AH238" s="16" t="str">
        <f t="shared" si="92"/>
        <v xml:space="preserve">,"EstimatedValue":0 </v>
      </c>
      <c r="AI238" s="16" t="str">
        <f t="shared" si="93"/>
        <v xml:space="preserve">,"IsMintCondition":false </v>
      </c>
      <c r="AJ238" s="16" t="str">
        <f t="shared" si="94"/>
        <v xml:space="preserve">,"Condition":"UNDEFINED" </v>
      </c>
      <c r="AK238" s="16" t="str">
        <f xml:space="preserve"> IF($D238+$E238&gt;0,  CONCATENATE($AD238,$AE238,$AF238,$AG238,$AH238,$AI238,$AJ238) &amp; "} ]}","}")</f>
        <v>}</v>
      </c>
      <c r="AL238" s="16" t="str">
        <f t="shared" si="98"/>
        <v>,{"CollectableType":"HomeCollector.Models.StampBase, HomeCollector, Version=1.0.0.0, Culture=neutral, PublicKeyToken=null","DisplayName":"Lincoln" ,"Description":"Treasury" ,"Country":"USA" ,"IsPostageStamp":true ,"ScottNumber":"O 110" ,"AlternateId":"" ,"IssueYearStart":1879,"IssueYearEnd":0,"FirstDayOfIssue":" " ,"Perforation":"" ,"IsWatermarked":false ,"CatalogImageCode":"" ,"Color":"brown" ,"Denomination":"6" }</v>
      </c>
    </row>
    <row r="239" spans="1:38" x14ac:dyDescent="0.25">
      <c r="A239" s="16" t="s">
        <v>311</v>
      </c>
      <c r="B239" s="16">
        <v>10</v>
      </c>
      <c r="C239" s="16" t="s">
        <v>87</v>
      </c>
      <c r="G239" s="16" t="s">
        <v>468</v>
      </c>
      <c r="H239" s="16" t="s">
        <v>454</v>
      </c>
      <c r="I239" s="16">
        <v>1879</v>
      </c>
      <c r="J239" s="16">
        <v>1879</v>
      </c>
      <c r="K239" s="16" t="s">
        <v>51</v>
      </c>
      <c r="N239" s="16" t="str">
        <f t="shared" si="95"/>
        <v>,{"CollectableType":"HomeCollector.Models.StampBase, HomeCollector, Version=1.0.0.0, Culture=neutral, PublicKeyToken=null"</v>
      </c>
      <c r="O239" s="16" t="str">
        <f t="shared" si="78"/>
        <v xml:space="preserve">,"DisplayName":"Jefferson" </v>
      </c>
      <c r="P239" s="16" t="str">
        <f t="shared" si="79"/>
        <v xml:space="preserve">,"Description":"Treasury" </v>
      </c>
      <c r="Q239" s="16" t="str">
        <f t="shared" si="80"/>
        <v xml:space="preserve">,"Country":"USA" </v>
      </c>
      <c r="R239" s="16" t="str">
        <f t="shared" si="81"/>
        <v xml:space="preserve">,"IsPostageStamp":true </v>
      </c>
      <c r="S239" s="16" t="str">
        <f t="shared" si="82"/>
        <v xml:space="preserve">,"ScottNumber":"O 111" </v>
      </c>
      <c r="T239" s="16" t="str">
        <f t="shared" si="83"/>
        <v xml:space="preserve">,"AlternateId":"" </v>
      </c>
      <c r="U239" s="16" t="str">
        <f t="shared" si="96"/>
        <v>,"IssueYearStart":1879</v>
      </c>
      <c r="V239" s="16" t="str">
        <f t="shared" si="97"/>
        <v>,"IssueYearEnd":0</v>
      </c>
      <c r="W239" s="16" t="str">
        <f t="shared" si="84"/>
        <v xml:space="preserve">,"FirstDayOfIssue":" " </v>
      </c>
      <c r="X239" s="16" t="str">
        <f t="shared" si="77"/>
        <v xml:space="preserve">,"Perforation":"" </v>
      </c>
      <c r="Y239" s="16" t="str">
        <f>",""IsWatermarked"":" &amp; IF(ISNUMBER(FIND("mk",#REF!)) =1,"true","false") &amp; " "</f>
        <v xml:space="preserve">,"IsWatermarked":false </v>
      </c>
      <c r="Z239" s="16" t="str">
        <f t="shared" si="85"/>
        <v xml:space="preserve">,"CatalogImageCode":"" </v>
      </c>
      <c r="AA239" s="16" t="str">
        <f t="shared" si="86"/>
        <v xml:space="preserve">,"Color":"brown" </v>
      </c>
      <c r="AB239" s="16" t="str">
        <f t="shared" si="87"/>
        <v xml:space="preserve">,"Denomination":"10" </v>
      </c>
      <c r="AD239" s="16" t="str">
        <f t="shared" si="88"/>
        <v/>
      </c>
      <c r="AE239" s="16" t="str">
        <f t="shared" si="89"/>
        <v>{"CollectableType":"HomeCollector.Models.StampBase, HomeCollector, Version=1.0.0.0, Culture=neutral, PublicKeyToken=null"</v>
      </c>
      <c r="AF239" s="16" t="str">
        <f t="shared" si="90"/>
        <v xml:space="preserve">,"ItemDetails":"Treasury" </v>
      </c>
      <c r="AG239" s="16" t="str">
        <f t="shared" si="91"/>
        <v xml:space="preserve">,"IsFavorite":false </v>
      </c>
      <c r="AH239" s="16" t="str">
        <f t="shared" si="92"/>
        <v xml:space="preserve">,"EstimatedValue":0 </v>
      </c>
      <c r="AI239" s="16" t="str">
        <f t="shared" si="93"/>
        <v xml:space="preserve">,"IsMintCondition":false </v>
      </c>
      <c r="AJ239" s="16" t="str">
        <f t="shared" si="94"/>
        <v xml:space="preserve">,"Condition":"UNDEFINED" </v>
      </c>
      <c r="AK239" s="16" t="str">
        <f xml:space="preserve"> IF($D239+$E239&gt;0,  CONCATENATE($AD239,$AE239,$AF239,$AG239,$AH239,$AI239,$AJ239) &amp; "} ]}","}")</f>
        <v>}</v>
      </c>
      <c r="AL239" s="16" t="str">
        <f t="shared" si="98"/>
        <v>,{"CollectableType":"HomeCollector.Models.StampBase, HomeCollector, Version=1.0.0.0, Culture=neutral, PublicKeyToken=null","DisplayName":"Jefferson" ,"Description":"Treasury" ,"Country":"USA" ,"IsPostageStamp":true ,"ScottNumber":"O 111" ,"AlternateId":"" ,"IssueYearStart":1879,"IssueYearEnd":0,"FirstDayOfIssue":" " ,"Perforation":"" ,"IsWatermarked":false ,"CatalogImageCode":"" ,"Color":"brown" ,"Denomination":"10" }</v>
      </c>
    </row>
    <row r="240" spans="1:38" x14ac:dyDescent="0.25">
      <c r="A240" s="16" t="s">
        <v>312</v>
      </c>
      <c r="B240" s="16">
        <v>30</v>
      </c>
      <c r="C240" s="16" t="s">
        <v>87</v>
      </c>
      <c r="G240" s="16" t="s">
        <v>468</v>
      </c>
      <c r="H240" s="16" t="s">
        <v>457</v>
      </c>
      <c r="I240" s="16">
        <v>1879</v>
      </c>
      <c r="J240" s="16">
        <v>1879</v>
      </c>
      <c r="K240" s="16" t="s">
        <v>51</v>
      </c>
      <c r="N240" s="16" t="str">
        <f t="shared" si="95"/>
        <v>,{"CollectableType":"HomeCollector.Models.StampBase, HomeCollector, Version=1.0.0.0, Culture=neutral, PublicKeyToken=null"</v>
      </c>
      <c r="O240" s="16" t="str">
        <f t="shared" si="78"/>
        <v xml:space="preserve">,"DisplayName":"Hamilton" </v>
      </c>
      <c r="P240" s="16" t="str">
        <f t="shared" si="79"/>
        <v xml:space="preserve">,"Description":"Treasury" </v>
      </c>
      <c r="Q240" s="16" t="str">
        <f t="shared" si="80"/>
        <v xml:space="preserve">,"Country":"USA" </v>
      </c>
      <c r="R240" s="16" t="str">
        <f t="shared" si="81"/>
        <v xml:space="preserve">,"IsPostageStamp":true </v>
      </c>
      <c r="S240" s="16" t="str">
        <f t="shared" si="82"/>
        <v xml:space="preserve">,"ScottNumber":"O 112" </v>
      </c>
      <c r="T240" s="16" t="str">
        <f t="shared" si="83"/>
        <v xml:space="preserve">,"AlternateId":"" </v>
      </c>
      <c r="U240" s="16" t="str">
        <f t="shared" si="96"/>
        <v>,"IssueYearStart":1879</v>
      </c>
      <c r="V240" s="16" t="str">
        <f t="shared" si="97"/>
        <v>,"IssueYearEnd":0</v>
      </c>
      <c r="W240" s="16" t="str">
        <f t="shared" si="84"/>
        <v xml:space="preserve">,"FirstDayOfIssue":" " </v>
      </c>
      <c r="X240" s="16" t="str">
        <f t="shared" si="77"/>
        <v xml:space="preserve">,"Perforation":"" </v>
      </c>
      <c r="Y240" s="16" t="str">
        <f>",""IsWatermarked"":" &amp; IF(ISNUMBER(FIND("mk",#REF!)) =1,"true","false") &amp; " "</f>
        <v xml:space="preserve">,"IsWatermarked":false </v>
      </c>
      <c r="Z240" s="16" t="str">
        <f t="shared" si="85"/>
        <v xml:space="preserve">,"CatalogImageCode":"" </v>
      </c>
      <c r="AA240" s="16" t="str">
        <f t="shared" si="86"/>
        <v xml:space="preserve">,"Color":"brown" </v>
      </c>
      <c r="AB240" s="16" t="str">
        <f t="shared" si="87"/>
        <v xml:space="preserve">,"Denomination":"30" </v>
      </c>
      <c r="AD240" s="16" t="str">
        <f t="shared" si="88"/>
        <v/>
      </c>
      <c r="AE240" s="16" t="str">
        <f t="shared" si="89"/>
        <v>{"CollectableType":"HomeCollector.Models.StampBase, HomeCollector, Version=1.0.0.0, Culture=neutral, PublicKeyToken=null"</v>
      </c>
      <c r="AF240" s="16" t="str">
        <f t="shared" si="90"/>
        <v xml:space="preserve">,"ItemDetails":"Treasury" </v>
      </c>
      <c r="AG240" s="16" t="str">
        <f t="shared" si="91"/>
        <v xml:space="preserve">,"IsFavorite":false </v>
      </c>
      <c r="AH240" s="16" t="str">
        <f t="shared" si="92"/>
        <v xml:space="preserve">,"EstimatedValue":0 </v>
      </c>
      <c r="AI240" s="16" t="str">
        <f t="shared" si="93"/>
        <v xml:space="preserve">,"IsMintCondition":false </v>
      </c>
      <c r="AJ240" s="16" t="str">
        <f t="shared" si="94"/>
        <v xml:space="preserve">,"Condition":"UNDEFINED" </v>
      </c>
      <c r="AK240" s="16" t="str">
        <f xml:space="preserve"> IF($D240+$E240&gt;0,  CONCATENATE($AD240,$AE240,$AF240,$AG240,$AH240,$AI240,$AJ240) &amp; "} ]}","}")</f>
        <v>}</v>
      </c>
      <c r="AL240" s="16" t="str">
        <f t="shared" si="98"/>
        <v>,{"CollectableType":"HomeCollector.Models.StampBase, HomeCollector, Version=1.0.0.0, Culture=neutral, PublicKeyToken=null","DisplayName":"Hamilton" ,"Description":"Treasury" ,"Country":"USA" ,"IsPostageStamp":true ,"ScottNumber":"O 112" ,"AlternateId":"" ,"IssueYearStart":1879,"IssueYearEnd":0,"FirstDayOfIssue":" " ,"Perforation":"" ,"IsWatermarked":false ,"CatalogImageCode":"" ,"Color":"brown" ,"Denomination":"30" }</v>
      </c>
    </row>
    <row r="241" spans="1:38" x14ac:dyDescent="0.25">
      <c r="A241" s="16" t="s">
        <v>313</v>
      </c>
      <c r="B241" s="16">
        <v>90</v>
      </c>
      <c r="C241" s="16" t="s">
        <v>87</v>
      </c>
      <c r="G241" s="16" t="s">
        <v>468</v>
      </c>
      <c r="H241" s="16" t="s">
        <v>461</v>
      </c>
      <c r="I241" s="16">
        <v>1879</v>
      </c>
      <c r="J241" s="16">
        <v>1879</v>
      </c>
      <c r="K241" s="16" t="s">
        <v>51</v>
      </c>
      <c r="N241" s="16" t="str">
        <f t="shared" si="95"/>
        <v>,{"CollectableType":"HomeCollector.Models.StampBase, HomeCollector, Version=1.0.0.0, Culture=neutral, PublicKeyToken=null"</v>
      </c>
      <c r="O241" s="16" t="str">
        <f t="shared" si="78"/>
        <v xml:space="preserve">,"DisplayName":"Perry" </v>
      </c>
      <c r="P241" s="16" t="str">
        <f t="shared" si="79"/>
        <v xml:space="preserve">,"Description":"Treasury" </v>
      </c>
      <c r="Q241" s="16" t="str">
        <f t="shared" si="80"/>
        <v xml:space="preserve">,"Country":"USA" </v>
      </c>
      <c r="R241" s="16" t="str">
        <f t="shared" si="81"/>
        <v xml:space="preserve">,"IsPostageStamp":true </v>
      </c>
      <c r="S241" s="16" t="str">
        <f t="shared" si="82"/>
        <v xml:space="preserve">,"ScottNumber":"O 113" </v>
      </c>
      <c r="T241" s="16" t="str">
        <f t="shared" si="83"/>
        <v xml:space="preserve">,"AlternateId":"" </v>
      </c>
      <c r="U241" s="16" t="str">
        <f t="shared" si="96"/>
        <v>,"IssueYearStart":1879</v>
      </c>
      <c r="V241" s="16" t="str">
        <f t="shared" si="97"/>
        <v>,"IssueYearEnd":0</v>
      </c>
      <c r="W241" s="16" t="str">
        <f t="shared" si="84"/>
        <v xml:space="preserve">,"FirstDayOfIssue":" " </v>
      </c>
      <c r="X241" s="16" t="str">
        <f t="shared" si="77"/>
        <v xml:space="preserve">,"Perforation":"" </v>
      </c>
      <c r="Y241" s="16" t="str">
        <f>",""IsWatermarked"":" &amp; IF(ISNUMBER(FIND("mk",#REF!)) =1,"true","false") &amp; " "</f>
        <v xml:space="preserve">,"IsWatermarked":false </v>
      </c>
      <c r="Z241" s="16" t="str">
        <f t="shared" si="85"/>
        <v xml:space="preserve">,"CatalogImageCode":"" </v>
      </c>
      <c r="AA241" s="16" t="str">
        <f t="shared" si="86"/>
        <v xml:space="preserve">,"Color":"brown" </v>
      </c>
      <c r="AB241" s="16" t="str">
        <f t="shared" si="87"/>
        <v xml:space="preserve">,"Denomination":"90" </v>
      </c>
      <c r="AD241" s="16" t="str">
        <f t="shared" si="88"/>
        <v/>
      </c>
      <c r="AE241" s="16" t="str">
        <f t="shared" si="89"/>
        <v>{"CollectableType":"HomeCollector.Models.StampBase, HomeCollector, Version=1.0.0.0, Culture=neutral, PublicKeyToken=null"</v>
      </c>
      <c r="AF241" s="16" t="str">
        <f t="shared" si="90"/>
        <v xml:space="preserve">,"ItemDetails":"Treasury" </v>
      </c>
      <c r="AG241" s="16" t="str">
        <f t="shared" si="91"/>
        <v xml:space="preserve">,"IsFavorite":false </v>
      </c>
      <c r="AH241" s="16" t="str">
        <f t="shared" si="92"/>
        <v xml:space="preserve">,"EstimatedValue":0 </v>
      </c>
      <c r="AI241" s="16" t="str">
        <f t="shared" si="93"/>
        <v xml:space="preserve">,"IsMintCondition":false </v>
      </c>
      <c r="AJ241" s="16" t="str">
        <f t="shared" si="94"/>
        <v xml:space="preserve">,"Condition":"UNDEFINED" </v>
      </c>
      <c r="AK241" s="16" t="str">
        <f xml:space="preserve"> IF($D241+$E241&gt;0,  CONCATENATE($AD241,$AE241,$AF241,$AG241,$AH241,$AI241,$AJ241) &amp; "} ]}","}")</f>
        <v>}</v>
      </c>
      <c r="AL241" s="16" t="str">
        <f t="shared" si="98"/>
        <v>,{"CollectableType":"HomeCollector.Models.StampBase, HomeCollector, Version=1.0.0.0, Culture=neutral, PublicKeyToken=null","DisplayName":"Perry" ,"Description":"Treasury" ,"Country":"USA" ,"IsPostageStamp":true ,"ScottNumber":"O 113" ,"AlternateId":"" ,"IssueYearStart":1879,"IssueYearEnd":0,"FirstDayOfIssue":" " ,"Perforation":"" ,"IsWatermarked":false ,"CatalogImageCode":"" ,"Color":"brown" ,"Denomination":"90" }</v>
      </c>
    </row>
    <row r="242" spans="1:38" x14ac:dyDescent="0.25">
      <c r="A242" s="16" t="s">
        <v>314</v>
      </c>
      <c r="B242" s="16">
        <v>1</v>
      </c>
      <c r="C242" s="16" t="s">
        <v>315</v>
      </c>
      <c r="G242" s="16" t="s">
        <v>469</v>
      </c>
      <c r="H242" s="16" t="s">
        <v>451</v>
      </c>
      <c r="I242" s="16">
        <v>1879</v>
      </c>
      <c r="J242" s="16">
        <v>1879</v>
      </c>
      <c r="K242" s="16" t="s">
        <v>51</v>
      </c>
      <c r="N242" s="16" t="str">
        <f t="shared" si="95"/>
        <v>,{"CollectableType":"HomeCollector.Models.StampBase, HomeCollector, Version=1.0.0.0, Culture=neutral, PublicKeyToken=null"</v>
      </c>
      <c r="O242" s="16" t="str">
        <f t="shared" si="78"/>
        <v xml:space="preserve">,"DisplayName":"Franklin" </v>
      </c>
      <c r="P242" s="16" t="str">
        <f t="shared" si="79"/>
        <v xml:space="preserve">,"Description":"War Dept" </v>
      </c>
      <c r="Q242" s="16" t="str">
        <f t="shared" si="80"/>
        <v xml:space="preserve">,"Country":"USA" </v>
      </c>
      <c r="R242" s="16" t="str">
        <f t="shared" si="81"/>
        <v xml:space="preserve">,"IsPostageStamp":true </v>
      </c>
      <c r="S242" s="16" t="str">
        <f t="shared" si="82"/>
        <v xml:space="preserve">,"ScottNumber":"O 114" </v>
      </c>
      <c r="T242" s="16" t="str">
        <f t="shared" si="83"/>
        <v xml:space="preserve">,"AlternateId":"" </v>
      </c>
      <c r="U242" s="16" t="str">
        <f t="shared" si="96"/>
        <v>,"IssueYearStart":1879</v>
      </c>
      <c r="V242" s="16" t="str">
        <f t="shared" si="97"/>
        <v>,"IssueYearEnd":0</v>
      </c>
      <c r="W242" s="16" t="str">
        <f t="shared" si="84"/>
        <v xml:space="preserve">,"FirstDayOfIssue":" " </v>
      </c>
      <c r="X242" s="16" t="str">
        <f t="shared" si="77"/>
        <v xml:space="preserve">,"Perforation":"" </v>
      </c>
      <c r="Y242" s="16" t="str">
        <f>",""IsWatermarked"":" &amp; IF(ISNUMBER(FIND("mk",#REF!)) =1,"true","false") &amp; " "</f>
        <v xml:space="preserve">,"IsWatermarked":false </v>
      </c>
      <c r="Z242" s="16" t="str">
        <f t="shared" si="85"/>
        <v xml:space="preserve">,"CatalogImageCode":"" </v>
      </c>
      <c r="AA242" s="16" t="str">
        <f t="shared" si="86"/>
        <v xml:space="preserve">,"Color":"rose red" </v>
      </c>
      <c r="AB242" s="16" t="str">
        <f t="shared" si="87"/>
        <v xml:space="preserve">,"Denomination":"1" </v>
      </c>
      <c r="AD242" s="16" t="str">
        <f t="shared" si="88"/>
        <v/>
      </c>
      <c r="AE242" s="16" t="str">
        <f t="shared" si="89"/>
        <v>{"CollectableType":"HomeCollector.Models.StampBase, HomeCollector, Version=1.0.0.0, Culture=neutral, PublicKeyToken=null"</v>
      </c>
      <c r="AF242" s="16" t="str">
        <f t="shared" si="90"/>
        <v xml:space="preserve">,"ItemDetails":"War Dept" </v>
      </c>
      <c r="AG242" s="16" t="str">
        <f t="shared" si="91"/>
        <v xml:space="preserve">,"IsFavorite":false </v>
      </c>
      <c r="AH242" s="16" t="str">
        <f t="shared" si="92"/>
        <v xml:space="preserve">,"EstimatedValue":0 </v>
      </c>
      <c r="AI242" s="16" t="str">
        <f t="shared" si="93"/>
        <v xml:space="preserve">,"IsMintCondition":false </v>
      </c>
      <c r="AJ242" s="16" t="str">
        <f t="shared" si="94"/>
        <v xml:space="preserve">,"Condition":"UNDEFINED" </v>
      </c>
      <c r="AK242" s="16" t="str">
        <f xml:space="preserve"> IF($D242+$E242&gt;0,  CONCATENATE($AD242,$AE242,$AF242,$AG242,$AH242,$AI242,$AJ242) &amp; "} ]}","}")</f>
        <v>}</v>
      </c>
      <c r="AL242" s="16" t="str">
        <f t="shared" si="98"/>
        <v>,{"CollectableType":"HomeCollector.Models.StampBase, HomeCollector, Version=1.0.0.0, Culture=neutral, PublicKeyToken=null","DisplayName":"Franklin" ,"Description":"War Dept" ,"Country":"USA" ,"IsPostageStamp":true ,"ScottNumber":"O 114" ,"AlternateId":"" ,"IssueYearStart":1879,"IssueYearEnd":0,"FirstDayOfIssue":" " ,"Perforation":"" ,"IsWatermarked":false ,"CatalogImageCode":"" ,"Color":"rose red" ,"Denomination":"1" }</v>
      </c>
    </row>
    <row r="243" spans="1:38" x14ac:dyDescent="0.25">
      <c r="A243" s="16" t="s">
        <v>316</v>
      </c>
      <c r="B243" s="16">
        <v>2</v>
      </c>
      <c r="C243" s="16" t="s">
        <v>315</v>
      </c>
      <c r="G243" s="16" t="s">
        <v>469</v>
      </c>
      <c r="H243" s="16" t="s">
        <v>452</v>
      </c>
      <c r="I243" s="16">
        <v>1879</v>
      </c>
      <c r="J243" s="16">
        <v>1879</v>
      </c>
      <c r="K243" s="16" t="s">
        <v>51</v>
      </c>
      <c r="N243" s="16" t="str">
        <f t="shared" si="95"/>
        <v>,{"CollectableType":"HomeCollector.Models.StampBase, HomeCollector, Version=1.0.0.0, Culture=neutral, PublicKeyToken=null"</v>
      </c>
      <c r="O243" s="16" t="str">
        <f t="shared" si="78"/>
        <v xml:space="preserve">,"DisplayName":"Jackson" </v>
      </c>
      <c r="P243" s="16" t="str">
        <f t="shared" si="79"/>
        <v xml:space="preserve">,"Description":"War Dept" </v>
      </c>
      <c r="Q243" s="16" t="str">
        <f t="shared" si="80"/>
        <v xml:space="preserve">,"Country":"USA" </v>
      </c>
      <c r="R243" s="16" t="str">
        <f t="shared" si="81"/>
        <v xml:space="preserve">,"IsPostageStamp":true </v>
      </c>
      <c r="S243" s="16" t="str">
        <f t="shared" si="82"/>
        <v xml:space="preserve">,"ScottNumber":"O 115" </v>
      </c>
      <c r="T243" s="16" t="str">
        <f t="shared" si="83"/>
        <v xml:space="preserve">,"AlternateId":"" </v>
      </c>
      <c r="U243" s="16" t="str">
        <f t="shared" si="96"/>
        <v>,"IssueYearStart":1879</v>
      </c>
      <c r="V243" s="16" t="str">
        <f t="shared" si="97"/>
        <v>,"IssueYearEnd":0</v>
      </c>
      <c r="W243" s="16" t="str">
        <f t="shared" si="84"/>
        <v xml:space="preserve">,"FirstDayOfIssue":" " </v>
      </c>
      <c r="X243" s="16" t="str">
        <f t="shared" si="77"/>
        <v xml:space="preserve">,"Perforation":"" </v>
      </c>
      <c r="Y243" s="16" t="str">
        <f>",""IsWatermarked"":" &amp; IF(ISNUMBER(FIND("mk",#REF!)) =1,"true","false") &amp; " "</f>
        <v xml:space="preserve">,"IsWatermarked":false </v>
      </c>
      <c r="Z243" s="16" t="str">
        <f t="shared" si="85"/>
        <v xml:space="preserve">,"CatalogImageCode":"" </v>
      </c>
      <c r="AA243" s="16" t="str">
        <f t="shared" si="86"/>
        <v xml:space="preserve">,"Color":"rose red" </v>
      </c>
      <c r="AB243" s="16" t="str">
        <f t="shared" si="87"/>
        <v xml:space="preserve">,"Denomination":"2" </v>
      </c>
      <c r="AD243" s="16" t="str">
        <f t="shared" si="88"/>
        <v/>
      </c>
      <c r="AE243" s="16" t="str">
        <f t="shared" si="89"/>
        <v>{"CollectableType":"HomeCollector.Models.StampBase, HomeCollector, Version=1.0.0.0, Culture=neutral, PublicKeyToken=null"</v>
      </c>
      <c r="AF243" s="16" t="str">
        <f t="shared" si="90"/>
        <v xml:space="preserve">,"ItemDetails":"War Dept" </v>
      </c>
      <c r="AG243" s="16" t="str">
        <f t="shared" si="91"/>
        <v xml:space="preserve">,"IsFavorite":false </v>
      </c>
      <c r="AH243" s="16" t="str">
        <f t="shared" si="92"/>
        <v xml:space="preserve">,"EstimatedValue":0 </v>
      </c>
      <c r="AI243" s="16" t="str">
        <f t="shared" si="93"/>
        <v xml:space="preserve">,"IsMintCondition":false </v>
      </c>
      <c r="AJ243" s="16" t="str">
        <f t="shared" si="94"/>
        <v xml:space="preserve">,"Condition":"UNDEFINED" </v>
      </c>
      <c r="AK243" s="16" t="str">
        <f xml:space="preserve"> IF($D243+$E243&gt;0,  CONCATENATE($AD243,$AE243,$AF243,$AG243,$AH243,$AI243,$AJ243) &amp; "} ]}","}")</f>
        <v>}</v>
      </c>
      <c r="AL243" s="16" t="str">
        <f t="shared" si="98"/>
        <v>,{"CollectableType":"HomeCollector.Models.StampBase, HomeCollector, Version=1.0.0.0, Culture=neutral, PublicKeyToken=null","DisplayName":"Jackson" ,"Description":"War Dept" ,"Country":"USA" ,"IsPostageStamp":true ,"ScottNumber":"O 115" ,"AlternateId":"" ,"IssueYearStart":1879,"IssueYearEnd":0,"FirstDayOfIssue":" " ,"Perforation":"" ,"IsWatermarked":false ,"CatalogImageCode":"" ,"Color":"rose red" ,"Denomination":"2" }</v>
      </c>
    </row>
    <row r="244" spans="1:38" x14ac:dyDescent="0.25">
      <c r="A244" s="16" t="s">
        <v>317</v>
      </c>
      <c r="B244" s="16">
        <v>3</v>
      </c>
      <c r="C244" s="16" t="s">
        <v>315</v>
      </c>
      <c r="G244" s="16" t="s">
        <v>469</v>
      </c>
      <c r="H244" s="16" t="s">
        <v>11</v>
      </c>
      <c r="I244" s="16">
        <v>1879</v>
      </c>
      <c r="J244" s="16">
        <v>1879</v>
      </c>
      <c r="K244" s="16" t="s">
        <v>51</v>
      </c>
      <c r="N244" s="16" t="str">
        <f t="shared" si="95"/>
        <v>,{"CollectableType":"HomeCollector.Models.StampBase, HomeCollector, Version=1.0.0.0, Culture=neutral, PublicKeyToken=null"</v>
      </c>
      <c r="O244" s="16" t="str">
        <f t="shared" si="78"/>
        <v xml:space="preserve">,"DisplayName":"Washington" </v>
      </c>
      <c r="P244" s="16" t="str">
        <f t="shared" si="79"/>
        <v xml:space="preserve">,"Description":"War Dept" </v>
      </c>
      <c r="Q244" s="16" t="str">
        <f t="shared" si="80"/>
        <v xml:space="preserve">,"Country":"USA" </v>
      </c>
      <c r="R244" s="16" t="str">
        <f t="shared" si="81"/>
        <v xml:space="preserve">,"IsPostageStamp":true </v>
      </c>
      <c r="S244" s="16" t="str">
        <f t="shared" si="82"/>
        <v xml:space="preserve">,"ScottNumber":"O 116" </v>
      </c>
      <c r="T244" s="16" t="str">
        <f t="shared" si="83"/>
        <v xml:space="preserve">,"AlternateId":"" </v>
      </c>
      <c r="U244" s="16" t="str">
        <f t="shared" si="96"/>
        <v>,"IssueYearStart":1879</v>
      </c>
      <c r="V244" s="16" t="str">
        <f t="shared" si="97"/>
        <v>,"IssueYearEnd":0</v>
      </c>
      <c r="W244" s="16" t="str">
        <f t="shared" si="84"/>
        <v xml:space="preserve">,"FirstDayOfIssue":" " </v>
      </c>
      <c r="X244" s="16" t="str">
        <f t="shared" si="77"/>
        <v xml:space="preserve">,"Perforation":"" </v>
      </c>
      <c r="Y244" s="16" t="str">
        <f>",""IsWatermarked"":" &amp; IF(ISNUMBER(FIND("mk",#REF!)) =1,"true","false") &amp; " "</f>
        <v xml:space="preserve">,"IsWatermarked":false </v>
      </c>
      <c r="Z244" s="16" t="str">
        <f t="shared" si="85"/>
        <v xml:space="preserve">,"CatalogImageCode":"" </v>
      </c>
      <c r="AA244" s="16" t="str">
        <f t="shared" si="86"/>
        <v xml:space="preserve">,"Color":"rose red" </v>
      </c>
      <c r="AB244" s="16" t="str">
        <f t="shared" si="87"/>
        <v xml:space="preserve">,"Denomination":"3" </v>
      </c>
      <c r="AD244" s="16" t="str">
        <f t="shared" si="88"/>
        <v/>
      </c>
      <c r="AE244" s="16" t="str">
        <f t="shared" si="89"/>
        <v>{"CollectableType":"HomeCollector.Models.StampBase, HomeCollector, Version=1.0.0.0, Culture=neutral, PublicKeyToken=null"</v>
      </c>
      <c r="AF244" s="16" t="str">
        <f t="shared" si="90"/>
        <v xml:space="preserve">,"ItemDetails":"War Dept" </v>
      </c>
      <c r="AG244" s="16" t="str">
        <f t="shared" si="91"/>
        <v xml:space="preserve">,"IsFavorite":false </v>
      </c>
      <c r="AH244" s="16" t="str">
        <f t="shared" si="92"/>
        <v xml:space="preserve">,"EstimatedValue":0 </v>
      </c>
      <c r="AI244" s="16" t="str">
        <f t="shared" si="93"/>
        <v xml:space="preserve">,"IsMintCondition":false </v>
      </c>
      <c r="AJ244" s="16" t="str">
        <f t="shared" si="94"/>
        <v xml:space="preserve">,"Condition":"UNDEFINED" </v>
      </c>
      <c r="AK244" s="16" t="str">
        <f xml:space="preserve"> IF($D244+$E244&gt;0,  CONCATENATE($AD244,$AE244,$AF244,$AG244,$AH244,$AI244,$AJ244) &amp; "} ]}","}")</f>
        <v>}</v>
      </c>
      <c r="AL244" s="16" t="str">
        <f t="shared" si="98"/>
        <v>,{"CollectableType":"HomeCollector.Models.StampBase, HomeCollector, Version=1.0.0.0, Culture=neutral, PublicKeyToken=null","DisplayName":"Washington" ,"Description":"War Dept" ,"Country":"USA" ,"IsPostageStamp":true ,"ScottNumber":"O 116" ,"AlternateId":"" ,"IssueYearStart":1879,"IssueYearEnd":0,"FirstDayOfIssue":" " ,"Perforation":"" ,"IsWatermarked":false ,"CatalogImageCode":"" ,"Color":"rose red" ,"Denomination":"3" }</v>
      </c>
    </row>
    <row r="245" spans="1:38" x14ac:dyDescent="0.25">
      <c r="A245" s="16" t="s">
        <v>318</v>
      </c>
      <c r="B245" s="16">
        <v>6</v>
      </c>
      <c r="C245" s="16" t="s">
        <v>315</v>
      </c>
      <c r="G245" s="16" t="s">
        <v>469</v>
      </c>
      <c r="H245" s="16" t="s">
        <v>453</v>
      </c>
      <c r="I245" s="16">
        <v>1879</v>
      </c>
      <c r="J245" s="16">
        <v>1879</v>
      </c>
      <c r="K245" s="16" t="s">
        <v>51</v>
      </c>
      <c r="N245" s="16" t="str">
        <f t="shared" si="95"/>
        <v>,{"CollectableType":"HomeCollector.Models.StampBase, HomeCollector, Version=1.0.0.0, Culture=neutral, PublicKeyToken=null"</v>
      </c>
      <c r="O245" s="16" t="str">
        <f t="shared" si="78"/>
        <v xml:space="preserve">,"DisplayName":"Lincoln" </v>
      </c>
      <c r="P245" s="16" t="str">
        <f t="shared" si="79"/>
        <v xml:space="preserve">,"Description":"War Dept" </v>
      </c>
      <c r="Q245" s="16" t="str">
        <f t="shared" si="80"/>
        <v xml:space="preserve">,"Country":"USA" </v>
      </c>
      <c r="R245" s="16" t="str">
        <f t="shared" si="81"/>
        <v xml:space="preserve">,"IsPostageStamp":true </v>
      </c>
      <c r="S245" s="16" t="str">
        <f t="shared" si="82"/>
        <v xml:space="preserve">,"ScottNumber":"O 117" </v>
      </c>
      <c r="T245" s="16" t="str">
        <f t="shared" si="83"/>
        <v xml:space="preserve">,"AlternateId":"" </v>
      </c>
      <c r="U245" s="16" t="str">
        <f t="shared" si="96"/>
        <v>,"IssueYearStart":1879</v>
      </c>
      <c r="V245" s="16" t="str">
        <f t="shared" si="97"/>
        <v>,"IssueYearEnd":0</v>
      </c>
      <c r="W245" s="16" t="str">
        <f t="shared" si="84"/>
        <v xml:space="preserve">,"FirstDayOfIssue":" " </v>
      </c>
      <c r="X245" s="16" t="str">
        <f t="shared" si="77"/>
        <v xml:space="preserve">,"Perforation":"" </v>
      </c>
      <c r="Y245" s="16" t="str">
        <f>",""IsWatermarked"":" &amp; IF(ISNUMBER(FIND("mk",#REF!)) =1,"true","false") &amp; " "</f>
        <v xml:space="preserve">,"IsWatermarked":false </v>
      </c>
      <c r="Z245" s="16" t="str">
        <f t="shared" si="85"/>
        <v xml:space="preserve">,"CatalogImageCode":"" </v>
      </c>
      <c r="AA245" s="16" t="str">
        <f t="shared" si="86"/>
        <v xml:space="preserve">,"Color":"rose red" </v>
      </c>
      <c r="AB245" s="16" t="str">
        <f t="shared" si="87"/>
        <v xml:space="preserve">,"Denomination":"6" </v>
      </c>
      <c r="AD245" s="16" t="str">
        <f t="shared" si="88"/>
        <v/>
      </c>
      <c r="AE245" s="16" t="str">
        <f t="shared" si="89"/>
        <v>{"CollectableType":"HomeCollector.Models.StampBase, HomeCollector, Version=1.0.0.0, Culture=neutral, PublicKeyToken=null"</v>
      </c>
      <c r="AF245" s="16" t="str">
        <f t="shared" si="90"/>
        <v xml:space="preserve">,"ItemDetails":"War Dept" </v>
      </c>
      <c r="AG245" s="16" t="str">
        <f t="shared" si="91"/>
        <v xml:space="preserve">,"IsFavorite":false </v>
      </c>
      <c r="AH245" s="16" t="str">
        <f t="shared" si="92"/>
        <v xml:space="preserve">,"EstimatedValue":0 </v>
      </c>
      <c r="AI245" s="16" t="str">
        <f t="shared" si="93"/>
        <v xml:space="preserve">,"IsMintCondition":false </v>
      </c>
      <c r="AJ245" s="16" t="str">
        <f t="shared" si="94"/>
        <v xml:space="preserve">,"Condition":"UNDEFINED" </v>
      </c>
      <c r="AK245" s="16" t="str">
        <f xml:space="preserve"> IF($D245+$E245&gt;0,  CONCATENATE($AD245,$AE245,$AF245,$AG245,$AH245,$AI245,$AJ245) &amp; "} ]}","}")</f>
        <v>}</v>
      </c>
      <c r="AL245" s="16" t="str">
        <f t="shared" si="98"/>
        <v>,{"CollectableType":"HomeCollector.Models.StampBase, HomeCollector, Version=1.0.0.0, Culture=neutral, PublicKeyToken=null","DisplayName":"Lincoln" ,"Description":"War Dept" ,"Country":"USA" ,"IsPostageStamp":true ,"ScottNumber":"O 117" ,"AlternateId":"" ,"IssueYearStart":1879,"IssueYearEnd":0,"FirstDayOfIssue":" " ,"Perforation":"" ,"IsWatermarked":false ,"CatalogImageCode":"" ,"Color":"rose red" ,"Denomination":"6" }</v>
      </c>
    </row>
    <row r="246" spans="1:38" x14ac:dyDescent="0.25">
      <c r="A246" s="16" t="s">
        <v>319</v>
      </c>
      <c r="B246" s="16">
        <v>10</v>
      </c>
      <c r="C246" s="16" t="s">
        <v>315</v>
      </c>
      <c r="G246" s="16" t="s">
        <v>469</v>
      </c>
      <c r="H246" s="16" t="s">
        <v>454</v>
      </c>
      <c r="I246" s="16">
        <v>1879</v>
      </c>
      <c r="J246" s="16">
        <v>1879</v>
      </c>
      <c r="K246" s="16" t="s">
        <v>51</v>
      </c>
      <c r="N246" s="16" t="str">
        <f t="shared" si="95"/>
        <v>,{"CollectableType":"HomeCollector.Models.StampBase, HomeCollector, Version=1.0.0.0, Culture=neutral, PublicKeyToken=null"</v>
      </c>
      <c r="O246" s="16" t="str">
        <f t="shared" si="78"/>
        <v xml:space="preserve">,"DisplayName":"Jefferson" </v>
      </c>
      <c r="P246" s="16" t="str">
        <f t="shared" si="79"/>
        <v xml:space="preserve">,"Description":"War Dept" </v>
      </c>
      <c r="Q246" s="16" t="str">
        <f t="shared" si="80"/>
        <v xml:space="preserve">,"Country":"USA" </v>
      </c>
      <c r="R246" s="16" t="str">
        <f t="shared" si="81"/>
        <v xml:space="preserve">,"IsPostageStamp":true </v>
      </c>
      <c r="S246" s="16" t="str">
        <f t="shared" si="82"/>
        <v xml:space="preserve">,"ScottNumber":"O 118" </v>
      </c>
      <c r="T246" s="16" t="str">
        <f t="shared" si="83"/>
        <v xml:space="preserve">,"AlternateId":"" </v>
      </c>
      <c r="U246" s="16" t="str">
        <f t="shared" si="96"/>
        <v>,"IssueYearStart":1879</v>
      </c>
      <c r="V246" s="16" t="str">
        <f t="shared" si="97"/>
        <v>,"IssueYearEnd":0</v>
      </c>
      <c r="W246" s="16" t="str">
        <f t="shared" si="84"/>
        <v xml:space="preserve">,"FirstDayOfIssue":" " </v>
      </c>
      <c r="X246" s="16" t="str">
        <f t="shared" si="77"/>
        <v xml:space="preserve">,"Perforation":"" </v>
      </c>
      <c r="Y246" s="16" t="str">
        <f>",""IsWatermarked"":" &amp; IF(ISNUMBER(FIND("mk",#REF!)) =1,"true","false") &amp; " "</f>
        <v xml:space="preserve">,"IsWatermarked":false </v>
      </c>
      <c r="Z246" s="16" t="str">
        <f t="shared" si="85"/>
        <v xml:space="preserve">,"CatalogImageCode":"" </v>
      </c>
      <c r="AA246" s="16" t="str">
        <f t="shared" si="86"/>
        <v xml:space="preserve">,"Color":"rose red" </v>
      </c>
      <c r="AB246" s="16" t="str">
        <f t="shared" si="87"/>
        <v xml:space="preserve">,"Denomination":"10" </v>
      </c>
      <c r="AD246" s="16" t="str">
        <f t="shared" si="88"/>
        <v/>
      </c>
      <c r="AE246" s="16" t="str">
        <f t="shared" si="89"/>
        <v>{"CollectableType":"HomeCollector.Models.StampBase, HomeCollector, Version=1.0.0.0, Culture=neutral, PublicKeyToken=null"</v>
      </c>
      <c r="AF246" s="16" t="str">
        <f t="shared" si="90"/>
        <v xml:space="preserve">,"ItemDetails":"War Dept" </v>
      </c>
      <c r="AG246" s="16" t="str">
        <f t="shared" si="91"/>
        <v xml:space="preserve">,"IsFavorite":false </v>
      </c>
      <c r="AH246" s="16" t="str">
        <f t="shared" si="92"/>
        <v xml:space="preserve">,"EstimatedValue":0 </v>
      </c>
      <c r="AI246" s="16" t="str">
        <f t="shared" si="93"/>
        <v xml:space="preserve">,"IsMintCondition":false </v>
      </c>
      <c r="AJ246" s="16" t="str">
        <f t="shared" si="94"/>
        <v xml:space="preserve">,"Condition":"UNDEFINED" </v>
      </c>
      <c r="AK246" s="16" t="str">
        <f xml:space="preserve"> IF($D246+$E246&gt;0,  CONCATENATE($AD246,$AE246,$AF246,$AG246,$AH246,$AI246,$AJ246) &amp; "} ]}","}")</f>
        <v>}</v>
      </c>
      <c r="AL246" s="16" t="str">
        <f t="shared" si="98"/>
        <v>,{"CollectableType":"HomeCollector.Models.StampBase, HomeCollector, Version=1.0.0.0, Culture=neutral, PublicKeyToken=null","DisplayName":"Jefferson" ,"Description":"War Dept" ,"Country":"USA" ,"IsPostageStamp":true ,"ScottNumber":"O 118" ,"AlternateId":"" ,"IssueYearStart":1879,"IssueYearEnd":0,"FirstDayOfIssue":" " ,"Perforation":"" ,"IsWatermarked":false ,"CatalogImageCode":"" ,"Color":"rose red" ,"Denomination":"10" }</v>
      </c>
    </row>
    <row r="247" spans="1:38" x14ac:dyDescent="0.25">
      <c r="A247" s="16" t="s">
        <v>320</v>
      </c>
      <c r="B247" s="16">
        <v>12</v>
      </c>
      <c r="C247" s="16" t="s">
        <v>315</v>
      </c>
      <c r="G247" s="16" t="s">
        <v>469</v>
      </c>
      <c r="H247" s="16" t="s">
        <v>455</v>
      </c>
      <c r="I247" s="16">
        <v>1879</v>
      </c>
      <c r="J247" s="16">
        <v>1879</v>
      </c>
      <c r="K247" s="16" t="s">
        <v>51</v>
      </c>
      <c r="N247" s="16" t="str">
        <f t="shared" si="95"/>
        <v>,{"CollectableType":"HomeCollector.Models.StampBase, HomeCollector, Version=1.0.0.0, Culture=neutral, PublicKeyToken=null"</v>
      </c>
      <c r="O247" s="16" t="str">
        <f t="shared" si="78"/>
        <v xml:space="preserve">,"DisplayName":"Clay" </v>
      </c>
      <c r="P247" s="16" t="str">
        <f t="shared" si="79"/>
        <v xml:space="preserve">,"Description":"War Dept" </v>
      </c>
      <c r="Q247" s="16" t="str">
        <f t="shared" si="80"/>
        <v xml:space="preserve">,"Country":"USA" </v>
      </c>
      <c r="R247" s="16" t="str">
        <f t="shared" si="81"/>
        <v xml:space="preserve">,"IsPostageStamp":true </v>
      </c>
      <c r="S247" s="16" t="str">
        <f t="shared" si="82"/>
        <v xml:space="preserve">,"ScottNumber":"O 119" </v>
      </c>
      <c r="T247" s="16" t="str">
        <f t="shared" si="83"/>
        <v xml:space="preserve">,"AlternateId":"" </v>
      </c>
      <c r="U247" s="16" t="str">
        <f t="shared" si="96"/>
        <v>,"IssueYearStart":1879</v>
      </c>
      <c r="V247" s="16" t="str">
        <f t="shared" si="97"/>
        <v>,"IssueYearEnd":0</v>
      </c>
      <c r="W247" s="16" t="str">
        <f t="shared" si="84"/>
        <v xml:space="preserve">,"FirstDayOfIssue":" " </v>
      </c>
      <c r="X247" s="16" t="str">
        <f t="shared" si="77"/>
        <v xml:space="preserve">,"Perforation":"" </v>
      </c>
      <c r="Y247" s="16" t="str">
        <f>",""IsWatermarked"":" &amp; IF(ISNUMBER(FIND("mk",#REF!)) =1,"true","false") &amp; " "</f>
        <v xml:space="preserve">,"IsWatermarked":false </v>
      </c>
      <c r="Z247" s="16" t="str">
        <f t="shared" si="85"/>
        <v xml:space="preserve">,"CatalogImageCode":"" </v>
      </c>
      <c r="AA247" s="16" t="str">
        <f t="shared" si="86"/>
        <v xml:space="preserve">,"Color":"rose red" </v>
      </c>
      <c r="AB247" s="16" t="str">
        <f t="shared" si="87"/>
        <v xml:space="preserve">,"Denomination":"12" </v>
      </c>
      <c r="AD247" s="16" t="str">
        <f t="shared" si="88"/>
        <v/>
      </c>
      <c r="AE247" s="16" t="str">
        <f t="shared" si="89"/>
        <v>{"CollectableType":"HomeCollector.Models.StampBase, HomeCollector, Version=1.0.0.0, Culture=neutral, PublicKeyToken=null"</v>
      </c>
      <c r="AF247" s="16" t="str">
        <f t="shared" si="90"/>
        <v xml:space="preserve">,"ItemDetails":"War Dept" </v>
      </c>
      <c r="AG247" s="16" t="str">
        <f t="shared" si="91"/>
        <v xml:space="preserve">,"IsFavorite":false </v>
      </c>
      <c r="AH247" s="16" t="str">
        <f t="shared" si="92"/>
        <v xml:space="preserve">,"EstimatedValue":0 </v>
      </c>
      <c r="AI247" s="16" t="str">
        <f t="shared" si="93"/>
        <v xml:space="preserve">,"IsMintCondition":false </v>
      </c>
      <c r="AJ247" s="16" t="str">
        <f t="shared" si="94"/>
        <v xml:space="preserve">,"Condition":"UNDEFINED" </v>
      </c>
      <c r="AK247" s="16" t="str">
        <f xml:space="preserve"> IF($D247+$E247&gt;0,  CONCATENATE($AD247,$AE247,$AF247,$AG247,$AH247,$AI247,$AJ247) &amp; "} ]}","}")</f>
        <v>}</v>
      </c>
      <c r="AL247" s="16" t="str">
        <f t="shared" si="98"/>
        <v>,{"CollectableType":"HomeCollector.Models.StampBase, HomeCollector, Version=1.0.0.0, Culture=neutral, PublicKeyToken=null","DisplayName":"Clay" ,"Description":"War Dept" ,"Country":"USA" ,"IsPostageStamp":true ,"ScottNumber":"O 119" ,"AlternateId":"" ,"IssueYearStart":1879,"IssueYearEnd":0,"FirstDayOfIssue":" " ,"Perforation":"" ,"IsWatermarked":false ,"CatalogImageCode":"" ,"Color":"rose red" ,"Denomination":"12" }</v>
      </c>
    </row>
    <row r="248" spans="1:38" x14ac:dyDescent="0.25">
      <c r="A248" s="16" t="s">
        <v>321</v>
      </c>
      <c r="B248" s="16">
        <v>30</v>
      </c>
      <c r="C248" s="16" t="s">
        <v>315</v>
      </c>
      <c r="G248" s="16" t="s">
        <v>469</v>
      </c>
      <c r="H248" s="16" t="s">
        <v>457</v>
      </c>
      <c r="I248" s="16">
        <v>1879</v>
      </c>
      <c r="J248" s="16">
        <v>1879</v>
      </c>
      <c r="K248" s="16" t="s">
        <v>51</v>
      </c>
      <c r="N248" s="16" t="str">
        <f t="shared" si="95"/>
        <v>,{"CollectableType":"HomeCollector.Models.StampBase, HomeCollector, Version=1.0.0.0, Culture=neutral, PublicKeyToken=null"</v>
      </c>
      <c r="O248" s="16" t="str">
        <f t="shared" si="78"/>
        <v xml:space="preserve">,"DisplayName":"Hamilton" </v>
      </c>
      <c r="P248" s="16" t="str">
        <f t="shared" si="79"/>
        <v xml:space="preserve">,"Description":"War Dept" </v>
      </c>
      <c r="Q248" s="16" t="str">
        <f t="shared" si="80"/>
        <v xml:space="preserve">,"Country":"USA" </v>
      </c>
      <c r="R248" s="16" t="str">
        <f t="shared" si="81"/>
        <v xml:space="preserve">,"IsPostageStamp":true </v>
      </c>
      <c r="S248" s="16" t="str">
        <f t="shared" si="82"/>
        <v xml:space="preserve">,"ScottNumber":"O 120" </v>
      </c>
      <c r="T248" s="16" t="str">
        <f t="shared" si="83"/>
        <v xml:space="preserve">,"AlternateId":"" </v>
      </c>
      <c r="U248" s="16" t="str">
        <f t="shared" si="96"/>
        <v>,"IssueYearStart":1879</v>
      </c>
      <c r="V248" s="16" t="str">
        <f t="shared" si="97"/>
        <v>,"IssueYearEnd":0</v>
      </c>
      <c r="W248" s="16" t="str">
        <f t="shared" si="84"/>
        <v xml:space="preserve">,"FirstDayOfIssue":" " </v>
      </c>
      <c r="X248" s="16" t="str">
        <f t="shared" si="77"/>
        <v xml:space="preserve">,"Perforation":"" </v>
      </c>
      <c r="Y248" s="16" t="str">
        <f>",""IsWatermarked"":" &amp; IF(ISNUMBER(FIND("mk",#REF!)) =1,"true","false") &amp; " "</f>
        <v xml:space="preserve">,"IsWatermarked":false </v>
      </c>
      <c r="Z248" s="16" t="str">
        <f t="shared" si="85"/>
        <v xml:space="preserve">,"CatalogImageCode":"" </v>
      </c>
      <c r="AA248" s="16" t="str">
        <f t="shared" si="86"/>
        <v xml:space="preserve">,"Color":"rose red" </v>
      </c>
      <c r="AB248" s="16" t="str">
        <f t="shared" si="87"/>
        <v xml:space="preserve">,"Denomination":"30" </v>
      </c>
      <c r="AD248" s="16" t="str">
        <f t="shared" si="88"/>
        <v/>
      </c>
      <c r="AE248" s="16" t="str">
        <f t="shared" si="89"/>
        <v>{"CollectableType":"HomeCollector.Models.StampBase, HomeCollector, Version=1.0.0.0, Culture=neutral, PublicKeyToken=null"</v>
      </c>
      <c r="AF248" s="16" t="str">
        <f t="shared" si="90"/>
        <v xml:space="preserve">,"ItemDetails":"War Dept" </v>
      </c>
      <c r="AG248" s="16" t="str">
        <f t="shared" si="91"/>
        <v xml:space="preserve">,"IsFavorite":false </v>
      </c>
      <c r="AH248" s="16" t="str">
        <f t="shared" si="92"/>
        <v xml:space="preserve">,"EstimatedValue":0 </v>
      </c>
      <c r="AI248" s="16" t="str">
        <f t="shared" si="93"/>
        <v xml:space="preserve">,"IsMintCondition":false </v>
      </c>
      <c r="AJ248" s="16" t="str">
        <f t="shared" si="94"/>
        <v xml:space="preserve">,"Condition":"UNDEFINED" </v>
      </c>
      <c r="AK248" s="16" t="str">
        <f xml:space="preserve"> IF($D248+$E248&gt;0,  CONCATENATE($AD248,$AE248,$AF248,$AG248,$AH248,$AI248,$AJ248) &amp; "} ]}","}")</f>
        <v>}</v>
      </c>
      <c r="AL248" s="16" t="str">
        <f t="shared" si="98"/>
        <v>,{"CollectableType":"HomeCollector.Models.StampBase, HomeCollector, Version=1.0.0.0, Culture=neutral, PublicKeyToken=null","DisplayName":"Hamilton" ,"Description":"War Dept" ,"Country":"USA" ,"IsPostageStamp":true ,"ScottNumber":"O 120" ,"AlternateId":"" ,"IssueYearStart":1879,"IssueYearEnd":0,"FirstDayOfIssue":" " ,"Perforation":"" ,"IsWatermarked":false ,"CatalogImageCode":"" ,"Color":"rose red" ,"Denomination":"30" }</v>
      </c>
    </row>
    <row r="249" spans="1:38" x14ac:dyDescent="0.25">
      <c r="A249" s="16" t="s">
        <v>322</v>
      </c>
      <c r="B249" s="16">
        <v>2</v>
      </c>
      <c r="C249" s="16" t="s">
        <v>87</v>
      </c>
      <c r="G249" s="16" t="s">
        <v>470</v>
      </c>
      <c r="H249" s="16" t="s">
        <v>471</v>
      </c>
      <c r="I249" s="16" t="s">
        <v>15</v>
      </c>
      <c r="J249" s="16">
        <v>1910</v>
      </c>
      <c r="K249" s="16">
        <v>1911</v>
      </c>
      <c r="N249" s="16" t="str">
        <f t="shared" si="95"/>
        <v>,{"CollectableType":"HomeCollector.Models.StampBase, HomeCollector, Version=1.0.0.0, Culture=neutral, PublicKeyToken=null"</v>
      </c>
      <c r="O249" s="16" t="str">
        <f t="shared" si="78"/>
        <v xml:space="preserve">,"DisplayName":"Postal Savings" </v>
      </c>
      <c r="P249" s="16" t="str">
        <f t="shared" si="79"/>
        <v xml:space="preserve">,"Description":"wm 191" </v>
      </c>
      <c r="Q249" s="16" t="str">
        <f t="shared" si="80"/>
        <v xml:space="preserve">,"Country":"USA" </v>
      </c>
      <c r="R249" s="16" t="str">
        <f t="shared" si="81"/>
        <v xml:space="preserve">,"IsPostageStamp":true </v>
      </c>
      <c r="S249" s="16" t="str">
        <f t="shared" si="82"/>
        <v xml:space="preserve">,"ScottNumber":"O 121" </v>
      </c>
      <c r="T249" s="16" t="str">
        <f t="shared" si="83"/>
        <v xml:space="preserve">,"AlternateId":"" </v>
      </c>
      <c r="U249" s="16" t="str">
        <f t="shared" si="96"/>
        <v>,"IssueYearStart":1910</v>
      </c>
      <c r="V249" s="16" t="str">
        <f t="shared" si="97"/>
        <v>,"IssueYearEnd":1911</v>
      </c>
      <c r="W249" s="16" t="str">
        <f t="shared" si="84"/>
        <v xml:space="preserve">,"FirstDayOfIssue":" " </v>
      </c>
      <c r="X249" s="16" t="str">
        <f t="shared" si="77"/>
        <v xml:space="preserve">,"Perforation":"" </v>
      </c>
      <c r="Y249" s="16" t="str">
        <f>",""IsWatermarked"":" &amp; IF(ISNUMBER(FIND("mk",#REF!)) =1,"true","false") &amp; " "</f>
        <v xml:space="preserve">,"IsWatermarked":false </v>
      </c>
      <c r="Z249" s="16" t="str">
        <f t="shared" si="85"/>
        <v xml:space="preserve">,"CatalogImageCode":"" </v>
      </c>
      <c r="AA249" s="16" t="str">
        <f t="shared" si="86"/>
        <v xml:space="preserve">,"Color":"brown" </v>
      </c>
      <c r="AB249" s="16" t="str">
        <f t="shared" si="87"/>
        <v xml:space="preserve">,"Denomination":"2" </v>
      </c>
      <c r="AD249" s="16" t="str">
        <f t="shared" si="88"/>
        <v/>
      </c>
      <c r="AE249" s="16" t="str">
        <f t="shared" si="89"/>
        <v>{"CollectableType":"HomeCollector.Models.StampBase, HomeCollector, Version=1.0.0.0, Culture=neutral, PublicKeyToken=null"</v>
      </c>
      <c r="AF249" s="16" t="str">
        <f t="shared" si="90"/>
        <v xml:space="preserve">,"ItemDetails":"wm 191" </v>
      </c>
      <c r="AG249" s="16" t="str">
        <f t="shared" si="91"/>
        <v xml:space="preserve">,"IsFavorite":false </v>
      </c>
      <c r="AH249" s="16" t="str">
        <f t="shared" si="92"/>
        <v xml:space="preserve">,"EstimatedValue":0 </v>
      </c>
      <c r="AI249" s="16" t="str">
        <f t="shared" si="93"/>
        <v xml:space="preserve">,"IsMintCondition":false </v>
      </c>
      <c r="AJ249" s="16" t="str">
        <f t="shared" si="94"/>
        <v xml:space="preserve">,"Condition":"UNDEFINED" </v>
      </c>
      <c r="AK249" s="16" t="str">
        <f xml:space="preserve"> IF($D249+$E249&gt;0,  CONCATENATE($AD249,$AE249,$AF249,$AG249,$AH249,$AI249,$AJ249) &amp; "} ]}","}")</f>
        <v>}</v>
      </c>
      <c r="AL249" s="16" t="str">
        <f t="shared" si="98"/>
        <v>,{"CollectableType":"HomeCollector.Models.StampBase, HomeCollector, Version=1.0.0.0, Culture=neutral, PublicKeyToken=null","DisplayName":"Postal Savings" ,"Description":"wm 191" ,"Country":"USA" ,"IsPostageStamp":true ,"ScottNumber":"O 121" ,"AlternateId":"" ,"IssueYearStart":1910,"IssueYearEnd":1911,"FirstDayOfIssue":" " ,"Perforation":"" ,"IsWatermarked":false ,"CatalogImageCode":"" ,"Color":"brown" ,"Denomination":"2" }</v>
      </c>
    </row>
    <row r="250" spans="1:38" x14ac:dyDescent="0.25">
      <c r="A250" s="16" t="s">
        <v>323</v>
      </c>
      <c r="B250" s="16">
        <v>50</v>
      </c>
      <c r="C250" s="16" t="s">
        <v>324</v>
      </c>
      <c r="G250" s="16" t="s">
        <v>470</v>
      </c>
      <c r="H250" s="16" t="s">
        <v>471</v>
      </c>
      <c r="I250" s="16" t="s">
        <v>15</v>
      </c>
      <c r="J250" s="16">
        <v>1910</v>
      </c>
      <c r="K250" s="16">
        <v>1911</v>
      </c>
      <c r="N250" s="16" t="str">
        <f t="shared" si="95"/>
        <v>,{"CollectableType":"HomeCollector.Models.StampBase, HomeCollector, Version=1.0.0.0, Culture=neutral, PublicKeyToken=null"</v>
      </c>
      <c r="O250" s="16" t="str">
        <f t="shared" si="78"/>
        <v xml:space="preserve">,"DisplayName":"Postal Savings" </v>
      </c>
      <c r="P250" s="16" t="str">
        <f t="shared" si="79"/>
        <v xml:space="preserve">,"Description":"wm 191" </v>
      </c>
      <c r="Q250" s="16" t="str">
        <f t="shared" si="80"/>
        <v xml:space="preserve">,"Country":"USA" </v>
      </c>
      <c r="R250" s="16" t="str">
        <f t="shared" si="81"/>
        <v xml:space="preserve">,"IsPostageStamp":true </v>
      </c>
      <c r="S250" s="16" t="str">
        <f t="shared" si="82"/>
        <v xml:space="preserve">,"ScottNumber":"O 122" </v>
      </c>
      <c r="T250" s="16" t="str">
        <f t="shared" si="83"/>
        <v xml:space="preserve">,"AlternateId":"" </v>
      </c>
      <c r="U250" s="16" t="str">
        <f t="shared" si="96"/>
        <v>,"IssueYearStart":1910</v>
      </c>
      <c r="V250" s="16" t="str">
        <f t="shared" si="97"/>
        <v>,"IssueYearEnd":1911</v>
      </c>
      <c r="W250" s="16" t="str">
        <f t="shared" si="84"/>
        <v xml:space="preserve">,"FirstDayOfIssue":" " </v>
      </c>
      <c r="X250" s="16" t="str">
        <f t="shared" si="77"/>
        <v xml:space="preserve">,"Perforation":"" </v>
      </c>
      <c r="Y250" s="16" t="str">
        <f>",""IsWatermarked"":" &amp; IF(ISNUMBER(FIND("mk",#REF!)) =1,"true","false") &amp; " "</f>
        <v xml:space="preserve">,"IsWatermarked":false </v>
      </c>
      <c r="Z250" s="16" t="str">
        <f t="shared" si="85"/>
        <v xml:space="preserve">,"CatalogImageCode":"" </v>
      </c>
      <c r="AA250" s="16" t="str">
        <f t="shared" si="86"/>
        <v xml:space="preserve">,"Color":"dk green" </v>
      </c>
      <c r="AB250" s="16" t="str">
        <f t="shared" si="87"/>
        <v xml:space="preserve">,"Denomination":"50" </v>
      </c>
      <c r="AD250" s="16" t="str">
        <f t="shared" si="88"/>
        <v/>
      </c>
      <c r="AE250" s="16" t="str">
        <f t="shared" si="89"/>
        <v>{"CollectableType":"HomeCollector.Models.StampBase, HomeCollector, Version=1.0.0.0, Culture=neutral, PublicKeyToken=null"</v>
      </c>
      <c r="AF250" s="16" t="str">
        <f t="shared" si="90"/>
        <v xml:space="preserve">,"ItemDetails":"wm 191" </v>
      </c>
      <c r="AG250" s="16" t="str">
        <f t="shared" si="91"/>
        <v xml:space="preserve">,"IsFavorite":false </v>
      </c>
      <c r="AH250" s="16" t="str">
        <f t="shared" si="92"/>
        <v xml:space="preserve">,"EstimatedValue":0 </v>
      </c>
      <c r="AI250" s="16" t="str">
        <f t="shared" si="93"/>
        <v xml:space="preserve">,"IsMintCondition":false </v>
      </c>
      <c r="AJ250" s="16" t="str">
        <f t="shared" si="94"/>
        <v xml:space="preserve">,"Condition":"UNDEFINED" </v>
      </c>
      <c r="AK250" s="16" t="str">
        <f xml:space="preserve"> IF($D250+$E250&gt;0,  CONCATENATE($AD250,$AE250,$AF250,$AG250,$AH250,$AI250,$AJ250) &amp; "} ]}","}")</f>
        <v>}</v>
      </c>
      <c r="AL250" s="16" t="str">
        <f t="shared" si="98"/>
        <v>,{"CollectableType":"HomeCollector.Models.StampBase, HomeCollector, Version=1.0.0.0, Culture=neutral, PublicKeyToken=null","DisplayName":"Postal Savings" ,"Description":"wm 191" ,"Country":"USA" ,"IsPostageStamp":true ,"ScottNumber":"O 122" ,"AlternateId":"" ,"IssueYearStart":1910,"IssueYearEnd":1911,"FirstDayOfIssue":" " ,"Perforation":"" ,"IsWatermarked":false ,"CatalogImageCode":"" ,"Color":"dk green" ,"Denomination":"50" }</v>
      </c>
    </row>
    <row r="251" spans="1:38" x14ac:dyDescent="0.25">
      <c r="A251" s="16" t="s">
        <v>325</v>
      </c>
      <c r="B251" s="48">
        <v>1</v>
      </c>
      <c r="C251" s="16" t="s">
        <v>61</v>
      </c>
      <c r="G251" s="16" t="s">
        <v>470</v>
      </c>
      <c r="H251" s="16" t="s">
        <v>471</v>
      </c>
      <c r="I251" s="16" t="s">
        <v>15</v>
      </c>
      <c r="J251" s="16">
        <v>1910</v>
      </c>
      <c r="K251" s="16">
        <v>1911</v>
      </c>
      <c r="N251" s="16" t="str">
        <f t="shared" si="95"/>
        <v>,{"CollectableType":"HomeCollector.Models.StampBase, HomeCollector, Version=1.0.0.0, Culture=neutral, PublicKeyToken=null"</v>
      </c>
      <c r="O251" s="16" t="str">
        <f t="shared" si="78"/>
        <v xml:space="preserve">,"DisplayName":"Postal Savings" </v>
      </c>
      <c r="P251" s="16" t="str">
        <f t="shared" si="79"/>
        <v xml:space="preserve">,"Description":"wm 191" </v>
      </c>
      <c r="Q251" s="16" t="str">
        <f t="shared" si="80"/>
        <v xml:space="preserve">,"Country":"USA" </v>
      </c>
      <c r="R251" s="16" t="str">
        <f t="shared" si="81"/>
        <v xml:space="preserve">,"IsPostageStamp":true </v>
      </c>
      <c r="S251" s="16" t="str">
        <f t="shared" si="82"/>
        <v xml:space="preserve">,"ScottNumber":"O 123" </v>
      </c>
      <c r="T251" s="16" t="str">
        <f t="shared" si="83"/>
        <v xml:space="preserve">,"AlternateId":"" </v>
      </c>
      <c r="U251" s="16" t="str">
        <f t="shared" si="96"/>
        <v>,"IssueYearStart":1910</v>
      </c>
      <c r="V251" s="16" t="str">
        <f t="shared" si="97"/>
        <v>,"IssueYearEnd":1911</v>
      </c>
      <c r="W251" s="16" t="str">
        <f t="shared" si="84"/>
        <v xml:space="preserve">,"FirstDayOfIssue":" " </v>
      </c>
      <c r="X251" s="16" t="str">
        <f t="shared" si="77"/>
        <v xml:space="preserve">,"Perforation":"" </v>
      </c>
      <c r="Y251" s="16" t="str">
        <f>",""IsWatermarked"":" &amp; IF(ISNUMBER(FIND("mk",#REF!)) =1,"true","false") &amp; " "</f>
        <v xml:space="preserve">,"IsWatermarked":false </v>
      </c>
      <c r="Z251" s="16" t="str">
        <f t="shared" si="85"/>
        <v xml:space="preserve">,"CatalogImageCode":"" </v>
      </c>
      <c r="AA251" s="16" t="str">
        <f t="shared" si="86"/>
        <v xml:space="preserve">,"Color":"ultra" </v>
      </c>
      <c r="AB251" s="16" t="str">
        <f t="shared" si="87"/>
        <v xml:space="preserve">,"Denomination":"1" </v>
      </c>
      <c r="AD251" s="16" t="str">
        <f t="shared" si="88"/>
        <v/>
      </c>
      <c r="AE251" s="16" t="str">
        <f t="shared" si="89"/>
        <v>{"CollectableType":"HomeCollector.Models.StampBase, HomeCollector, Version=1.0.0.0, Culture=neutral, PublicKeyToken=null"</v>
      </c>
      <c r="AF251" s="16" t="str">
        <f t="shared" si="90"/>
        <v xml:space="preserve">,"ItemDetails":"wm 191" </v>
      </c>
      <c r="AG251" s="16" t="str">
        <f t="shared" si="91"/>
        <v xml:space="preserve">,"IsFavorite":false </v>
      </c>
      <c r="AH251" s="16" t="str">
        <f t="shared" si="92"/>
        <v xml:space="preserve">,"EstimatedValue":0 </v>
      </c>
      <c r="AI251" s="16" t="str">
        <f t="shared" si="93"/>
        <v xml:space="preserve">,"IsMintCondition":false </v>
      </c>
      <c r="AJ251" s="16" t="str">
        <f t="shared" si="94"/>
        <v xml:space="preserve">,"Condition":"UNDEFINED" </v>
      </c>
      <c r="AK251" s="16" t="str">
        <f xml:space="preserve"> IF($D251+$E251&gt;0,  CONCATENATE($AD251,$AE251,$AF251,$AG251,$AH251,$AI251,$AJ251) &amp; "} ]}","}")</f>
        <v>}</v>
      </c>
      <c r="AL251" s="16" t="str">
        <f t="shared" si="98"/>
        <v>,{"CollectableType":"HomeCollector.Models.StampBase, HomeCollector, Version=1.0.0.0, Culture=neutral, PublicKeyToken=null","DisplayName":"Postal Savings" ,"Description":"wm 191" ,"Country":"USA" ,"IsPostageStamp":true ,"ScottNumber":"O 123" ,"AlternateId":"" ,"IssueYearStart":1910,"IssueYearEnd":1911,"FirstDayOfIssue":" " ,"Perforation":"" ,"IsWatermarked":false ,"CatalogImageCode":"" ,"Color":"ultra" ,"Denomination":"1" }</v>
      </c>
    </row>
    <row r="252" spans="1:38" x14ac:dyDescent="0.25">
      <c r="A252" s="16" t="s">
        <v>326</v>
      </c>
      <c r="B252" s="16">
        <v>1</v>
      </c>
      <c r="C252" s="16" t="s">
        <v>327</v>
      </c>
      <c r="G252" s="16" t="s">
        <v>472</v>
      </c>
      <c r="H252" s="16" t="s">
        <v>471</v>
      </c>
      <c r="I252" s="16" t="s">
        <v>15</v>
      </c>
      <c r="J252" s="16">
        <v>1910</v>
      </c>
      <c r="K252" s="16">
        <v>1911</v>
      </c>
      <c r="N252" s="16" t="str">
        <f t="shared" si="95"/>
        <v>,{"CollectableType":"HomeCollector.Models.StampBase, HomeCollector, Version=1.0.0.0, Culture=neutral, PublicKeyToken=null"</v>
      </c>
      <c r="O252" s="16" t="str">
        <f t="shared" si="78"/>
        <v xml:space="preserve">,"DisplayName":"Postal Savings" </v>
      </c>
      <c r="P252" s="16" t="str">
        <f t="shared" si="79"/>
        <v xml:space="preserve">,"Description":"wm 190" </v>
      </c>
      <c r="Q252" s="16" t="str">
        <f t="shared" si="80"/>
        <v xml:space="preserve">,"Country":"USA" </v>
      </c>
      <c r="R252" s="16" t="str">
        <f t="shared" si="81"/>
        <v xml:space="preserve">,"IsPostageStamp":true </v>
      </c>
      <c r="S252" s="16" t="str">
        <f t="shared" si="82"/>
        <v xml:space="preserve">,"ScottNumber":"O 124" </v>
      </c>
      <c r="T252" s="16" t="str">
        <f t="shared" si="83"/>
        <v xml:space="preserve">,"AlternateId":"" </v>
      </c>
      <c r="U252" s="16" t="str">
        <f t="shared" si="96"/>
        <v>,"IssueYearStart":1910</v>
      </c>
      <c r="V252" s="16" t="str">
        <f t="shared" si="97"/>
        <v>,"IssueYearEnd":1911</v>
      </c>
      <c r="W252" s="16" t="str">
        <f t="shared" si="84"/>
        <v xml:space="preserve">,"FirstDayOfIssue":" " </v>
      </c>
      <c r="X252" s="16" t="str">
        <f t="shared" si="77"/>
        <v xml:space="preserve">,"Perforation":"" </v>
      </c>
      <c r="Y252" s="16" t="str">
        <f>",""IsWatermarked"":" &amp; IF(ISNUMBER(FIND("mk",#REF!)) =1,"true","false") &amp; " "</f>
        <v xml:space="preserve">,"IsWatermarked":false </v>
      </c>
      <c r="Z252" s="16" t="str">
        <f t="shared" si="85"/>
        <v xml:space="preserve">,"CatalogImageCode":"" </v>
      </c>
      <c r="AA252" s="16" t="str">
        <f t="shared" si="86"/>
        <v xml:space="preserve">,"Color":"dk violet" </v>
      </c>
      <c r="AB252" s="16" t="str">
        <f t="shared" si="87"/>
        <v xml:space="preserve">,"Denomination":"1" </v>
      </c>
      <c r="AD252" s="16" t="str">
        <f t="shared" si="88"/>
        <v/>
      </c>
      <c r="AE252" s="16" t="str">
        <f t="shared" si="89"/>
        <v>{"CollectableType":"HomeCollector.Models.StampBase, HomeCollector, Version=1.0.0.0, Culture=neutral, PublicKeyToken=null"</v>
      </c>
      <c r="AF252" s="16" t="str">
        <f t="shared" si="90"/>
        <v xml:space="preserve">,"ItemDetails":"wm 190" </v>
      </c>
      <c r="AG252" s="16" t="str">
        <f t="shared" si="91"/>
        <v xml:space="preserve">,"IsFavorite":false </v>
      </c>
      <c r="AH252" s="16" t="str">
        <f t="shared" si="92"/>
        <v xml:space="preserve">,"EstimatedValue":0 </v>
      </c>
      <c r="AI252" s="16" t="str">
        <f t="shared" si="93"/>
        <v xml:space="preserve">,"IsMintCondition":false </v>
      </c>
      <c r="AJ252" s="16" t="str">
        <f t="shared" si="94"/>
        <v xml:space="preserve">,"Condition":"UNDEFINED" </v>
      </c>
      <c r="AK252" s="16" t="str">
        <f xml:space="preserve"> IF($D252+$E252&gt;0,  CONCATENATE($AD252,$AE252,$AF252,$AG252,$AH252,$AI252,$AJ252) &amp; "} ]}","}")</f>
        <v>}</v>
      </c>
      <c r="AL252" s="16" t="str">
        <f t="shared" si="98"/>
        <v>,{"CollectableType":"HomeCollector.Models.StampBase, HomeCollector, Version=1.0.0.0, Culture=neutral, PublicKeyToken=null","DisplayName":"Postal Savings" ,"Description":"wm 190" ,"Country":"USA" ,"IsPostageStamp":true ,"ScottNumber":"O 124" ,"AlternateId":"" ,"IssueYearStart":1910,"IssueYearEnd":1911,"FirstDayOfIssue":" " ,"Perforation":"" ,"IsWatermarked":false ,"CatalogImageCode":"" ,"Color":"dk violet" ,"Denomination":"1" }</v>
      </c>
    </row>
    <row r="253" spans="1:38" x14ac:dyDescent="0.25">
      <c r="A253" s="16" t="s">
        <v>328</v>
      </c>
      <c r="B253" s="16">
        <v>2</v>
      </c>
      <c r="C253" s="16" t="s">
        <v>13</v>
      </c>
      <c r="G253" s="16" t="s">
        <v>472</v>
      </c>
      <c r="H253" s="16" t="s">
        <v>471</v>
      </c>
      <c r="I253" s="16" t="s">
        <v>15</v>
      </c>
      <c r="J253" s="16">
        <v>1910</v>
      </c>
      <c r="K253" s="16">
        <v>1911</v>
      </c>
      <c r="N253" s="16" t="str">
        <f t="shared" si="95"/>
        <v>,{"CollectableType":"HomeCollector.Models.StampBase, HomeCollector, Version=1.0.0.0, Culture=neutral, PublicKeyToken=null"</v>
      </c>
      <c r="O253" s="16" t="str">
        <f t="shared" si="78"/>
        <v xml:space="preserve">,"DisplayName":"Postal Savings" </v>
      </c>
      <c r="P253" s="16" t="str">
        <f t="shared" si="79"/>
        <v xml:space="preserve">,"Description":"wm 190" </v>
      </c>
      <c r="Q253" s="16" t="str">
        <f t="shared" si="80"/>
        <v xml:space="preserve">,"Country":"USA" </v>
      </c>
      <c r="R253" s="16" t="str">
        <f t="shared" si="81"/>
        <v xml:space="preserve">,"IsPostageStamp":true </v>
      </c>
      <c r="S253" s="16" t="str">
        <f t="shared" si="82"/>
        <v xml:space="preserve">,"ScottNumber":"O 125" </v>
      </c>
      <c r="T253" s="16" t="str">
        <f t="shared" si="83"/>
        <v xml:space="preserve">,"AlternateId":"" </v>
      </c>
      <c r="U253" s="16" t="str">
        <f t="shared" si="96"/>
        <v>,"IssueYearStart":1910</v>
      </c>
      <c r="V253" s="16" t="str">
        <f t="shared" si="97"/>
        <v>,"IssueYearEnd":1911</v>
      </c>
      <c r="W253" s="16" t="str">
        <f t="shared" si="84"/>
        <v xml:space="preserve">,"FirstDayOfIssue":" " </v>
      </c>
      <c r="X253" s="16" t="str">
        <f t="shared" si="77"/>
        <v xml:space="preserve">,"Perforation":"" </v>
      </c>
      <c r="Y253" s="16" t="str">
        <f>",""IsWatermarked"":" &amp; IF(ISNUMBER(FIND("mk",#REF!)) =1,"true","false") &amp; " "</f>
        <v xml:space="preserve">,"IsWatermarked":false </v>
      </c>
      <c r="Z253" s="16" t="str">
        <f t="shared" si="85"/>
        <v xml:space="preserve">,"CatalogImageCode":"" </v>
      </c>
      <c r="AA253" s="16" t="str">
        <f t="shared" si="86"/>
        <v xml:space="preserve">,"Color":"black" </v>
      </c>
      <c r="AB253" s="16" t="str">
        <f t="shared" si="87"/>
        <v xml:space="preserve">,"Denomination":"2" </v>
      </c>
      <c r="AD253" s="16" t="str">
        <f t="shared" si="88"/>
        <v/>
      </c>
      <c r="AE253" s="16" t="str">
        <f t="shared" si="89"/>
        <v>{"CollectableType":"HomeCollector.Models.StampBase, HomeCollector, Version=1.0.0.0, Culture=neutral, PublicKeyToken=null"</v>
      </c>
      <c r="AF253" s="16" t="str">
        <f t="shared" si="90"/>
        <v xml:space="preserve">,"ItemDetails":"wm 190" </v>
      </c>
      <c r="AG253" s="16" t="str">
        <f t="shared" si="91"/>
        <v xml:space="preserve">,"IsFavorite":false </v>
      </c>
      <c r="AH253" s="16" t="str">
        <f t="shared" si="92"/>
        <v xml:space="preserve">,"EstimatedValue":0 </v>
      </c>
      <c r="AI253" s="16" t="str">
        <f t="shared" si="93"/>
        <v xml:space="preserve">,"IsMintCondition":false </v>
      </c>
      <c r="AJ253" s="16" t="str">
        <f t="shared" si="94"/>
        <v xml:space="preserve">,"Condition":"UNDEFINED" </v>
      </c>
      <c r="AK253" s="16" t="str">
        <f xml:space="preserve"> IF($D253+$E253&gt;0,  CONCATENATE($AD253,$AE253,$AF253,$AG253,$AH253,$AI253,$AJ253) &amp; "} ]}","}")</f>
        <v>}</v>
      </c>
      <c r="AL253" s="16" t="str">
        <f t="shared" si="98"/>
        <v>,{"CollectableType":"HomeCollector.Models.StampBase, HomeCollector, Version=1.0.0.0, Culture=neutral, PublicKeyToken=null","DisplayName":"Postal Savings" ,"Description":"wm 190" ,"Country":"USA" ,"IsPostageStamp":true ,"ScottNumber":"O 125" ,"AlternateId":"" ,"IssueYearStart":1910,"IssueYearEnd":1911,"FirstDayOfIssue":" " ,"Perforation":"" ,"IsWatermarked":false ,"CatalogImageCode":"" ,"Color":"black" ,"Denomination":"2" }</v>
      </c>
    </row>
    <row r="254" spans="1:38" x14ac:dyDescent="0.25">
      <c r="A254" s="16" t="s">
        <v>329</v>
      </c>
      <c r="B254" s="16">
        <v>10</v>
      </c>
      <c r="C254" s="16" t="s">
        <v>45</v>
      </c>
      <c r="G254" s="16" t="s">
        <v>472</v>
      </c>
      <c r="H254" s="16" t="s">
        <v>471</v>
      </c>
      <c r="I254" s="16" t="s">
        <v>15</v>
      </c>
      <c r="J254" s="16">
        <v>1910</v>
      </c>
      <c r="K254" s="16">
        <v>1911</v>
      </c>
      <c r="N254" s="16" t="str">
        <f t="shared" si="95"/>
        <v>,{"CollectableType":"HomeCollector.Models.StampBase, HomeCollector, Version=1.0.0.0, Culture=neutral, PublicKeyToken=null"</v>
      </c>
      <c r="O254" s="16" t="str">
        <f t="shared" si="78"/>
        <v xml:space="preserve">,"DisplayName":"Postal Savings" </v>
      </c>
      <c r="P254" s="16" t="str">
        <f t="shared" si="79"/>
        <v xml:space="preserve">,"Description":"wm 190" </v>
      </c>
      <c r="Q254" s="16" t="str">
        <f t="shared" si="80"/>
        <v xml:space="preserve">,"Country":"USA" </v>
      </c>
      <c r="R254" s="16" t="str">
        <f t="shared" si="81"/>
        <v xml:space="preserve">,"IsPostageStamp":true </v>
      </c>
      <c r="S254" s="16" t="str">
        <f t="shared" si="82"/>
        <v xml:space="preserve">,"ScottNumber":"O 126" </v>
      </c>
      <c r="T254" s="16" t="str">
        <f t="shared" si="83"/>
        <v xml:space="preserve">,"AlternateId":"" </v>
      </c>
      <c r="U254" s="16" t="str">
        <f t="shared" si="96"/>
        <v>,"IssueYearStart":1910</v>
      </c>
      <c r="V254" s="16" t="str">
        <f t="shared" si="97"/>
        <v>,"IssueYearEnd":1911</v>
      </c>
      <c r="W254" s="16" t="str">
        <f t="shared" si="84"/>
        <v xml:space="preserve">,"FirstDayOfIssue":" " </v>
      </c>
      <c r="X254" s="16" t="str">
        <f t="shared" si="77"/>
        <v xml:space="preserve">,"Perforation":"" </v>
      </c>
      <c r="Y254" s="16" t="str">
        <f>",""IsWatermarked"":" &amp; IF(ISNUMBER(FIND("mk",#REF!)) =1,"true","false") &amp; " "</f>
        <v xml:space="preserve">,"IsWatermarked":false </v>
      </c>
      <c r="Z254" s="16" t="str">
        <f t="shared" si="85"/>
        <v xml:space="preserve">,"CatalogImageCode":"" </v>
      </c>
      <c r="AA254" s="16" t="str">
        <f t="shared" si="86"/>
        <v xml:space="preserve">,"Color":"carmine" </v>
      </c>
      <c r="AB254" s="16" t="str">
        <f t="shared" si="87"/>
        <v xml:space="preserve">,"Denomination":"10" </v>
      </c>
      <c r="AD254" s="16" t="str">
        <f t="shared" si="88"/>
        <v/>
      </c>
      <c r="AE254" s="16" t="str">
        <f t="shared" si="89"/>
        <v>{"CollectableType":"HomeCollector.Models.StampBase, HomeCollector, Version=1.0.0.0, Culture=neutral, PublicKeyToken=null"</v>
      </c>
      <c r="AF254" s="16" t="str">
        <f t="shared" si="90"/>
        <v xml:space="preserve">,"ItemDetails":"wm 190" </v>
      </c>
      <c r="AG254" s="16" t="str">
        <f t="shared" si="91"/>
        <v xml:space="preserve">,"IsFavorite":false </v>
      </c>
      <c r="AH254" s="16" t="str">
        <f t="shared" si="92"/>
        <v xml:space="preserve">,"EstimatedValue":0 </v>
      </c>
      <c r="AI254" s="16" t="str">
        <f t="shared" si="93"/>
        <v xml:space="preserve">,"IsMintCondition":false </v>
      </c>
      <c r="AJ254" s="16" t="str">
        <f t="shared" si="94"/>
        <v xml:space="preserve">,"Condition":"UNDEFINED" </v>
      </c>
      <c r="AK254" s="16" t="str">
        <f xml:space="preserve"> IF($D254+$E254&gt;0,  CONCATENATE($AD254,$AE254,$AF254,$AG254,$AH254,$AI254,$AJ254) &amp; "} ]}","}")</f>
        <v>}</v>
      </c>
      <c r="AL254" s="16" t="str">
        <f t="shared" si="98"/>
        <v>,{"CollectableType":"HomeCollector.Models.StampBase, HomeCollector, Version=1.0.0.0, Culture=neutral, PublicKeyToken=null","DisplayName":"Postal Savings" ,"Description":"wm 190" ,"Country":"USA" ,"IsPostageStamp":true ,"ScottNumber":"O 126" ,"AlternateId":"" ,"IssueYearStart":1910,"IssueYearEnd":1911,"FirstDayOfIssue":" " ,"Perforation":"" ,"IsWatermarked":false ,"CatalogImageCode":"" ,"Color":"carmine" ,"Denomination":"10" }</v>
      </c>
    </row>
    <row r="255" spans="1:38" x14ac:dyDescent="0.25">
      <c r="A255" s="16" t="s">
        <v>330</v>
      </c>
      <c r="B255" s="16">
        <v>1</v>
      </c>
      <c r="D255" s="16">
        <v>1</v>
      </c>
      <c r="F255" s="16" t="s">
        <v>49</v>
      </c>
      <c r="G255" s="16" t="s">
        <v>446</v>
      </c>
      <c r="H255" s="16" t="s">
        <v>473</v>
      </c>
      <c r="I255" s="16">
        <v>1983</v>
      </c>
      <c r="J255" s="16">
        <v>1983</v>
      </c>
      <c r="K255" s="16" t="s">
        <v>51</v>
      </c>
      <c r="N255" s="16" t="str">
        <f t="shared" si="95"/>
        <v>,{"CollectableType":"HomeCollector.Models.StampBase, HomeCollector, Version=1.0.0.0, Culture=neutral, PublicKeyToken=null"</v>
      </c>
      <c r="O255" s="16" t="str">
        <f t="shared" si="78"/>
        <v xml:space="preserve">,"DisplayName":"Penalty Mail" </v>
      </c>
      <c r="P255" s="16" t="str">
        <f t="shared" si="79"/>
        <v xml:space="preserve">,"Description":"unwk" </v>
      </c>
      <c r="Q255" s="16" t="str">
        <f t="shared" si="80"/>
        <v xml:space="preserve">,"Country":"USA" </v>
      </c>
      <c r="R255" s="16" t="str">
        <f t="shared" si="81"/>
        <v xml:space="preserve">,"IsPostageStamp":true </v>
      </c>
      <c r="S255" s="16" t="str">
        <f t="shared" si="82"/>
        <v xml:space="preserve">,"ScottNumber":"O 127" </v>
      </c>
      <c r="T255" s="16" t="str">
        <f t="shared" si="83"/>
        <v xml:space="preserve">,"AlternateId":"" </v>
      </c>
      <c r="U255" s="16" t="str">
        <f t="shared" si="96"/>
        <v>,"IssueYearStart":1983</v>
      </c>
      <c r="V255" s="16" t="str">
        <f t="shared" si="97"/>
        <v>,"IssueYearEnd":0</v>
      </c>
      <c r="W255" s="16" t="str">
        <f t="shared" si="84"/>
        <v xml:space="preserve">,"FirstDayOfIssue":" " </v>
      </c>
      <c r="X255" s="16" t="str">
        <f t="shared" si="77"/>
        <v xml:space="preserve">,"Perforation":"p11x10.5" </v>
      </c>
      <c r="Y255" s="16" t="str">
        <f>",""IsWatermarked"":" &amp; IF(ISNUMBER(FIND("mk",#REF!)) =1,"true","false") &amp; " "</f>
        <v xml:space="preserve">,"IsWatermarked":false </v>
      </c>
      <c r="Z255" s="16" t="str">
        <f t="shared" si="85"/>
        <v xml:space="preserve">,"CatalogImageCode":"" </v>
      </c>
      <c r="AA255" s="16" t="str">
        <f t="shared" si="86"/>
        <v xml:space="preserve">,"Color":"" </v>
      </c>
      <c r="AB255" s="16" t="str">
        <f t="shared" si="87"/>
        <v xml:space="preserve">,"Denomination":"1" </v>
      </c>
      <c r="AD255" s="16" t="str">
        <f t="shared" si="88"/>
        <v>,"ItemInstances":[</v>
      </c>
      <c r="AE255" s="16" t="str">
        <f t="shared" si="89"/>
        <v>{"CollectableType":"HomeCollector.Models.StampBase, HomeCollector, Version=1.0.0.0, Culture=neutral, PublicKeyToken=null"</v>
      </c>
      <c r="AF255" s="16" t="str">
        <f t="shared" si="90"/>
        <v xml:space="preserve">,"ItemDetails":"unwk" </v>
      </c>
      <c r="AG255" s="16" t="str">
        <f t="shared" si="91"/>
        <v xml:space="preserve">,"IsFavorite":false </v>
      </c>
      <c r="AH255" s="16" t="str">
        <f t="shared" si="92"/>
        <v xml:space="preserve">,"EstimatedValue":0 </v>
      </c>
      <c r="AI255" s="16" t="str">
        <f t="shared" si="93"/>
        <v xml:space="preserve">,"IsMintCondition":true </v>
      </c>
      <c r="AJ255" s="16" t="str">
        <f t="shared" si="94"/>
        <v xml:space="preserve">,"Condition":"UNDEFINED" </v>
      </c>
      <c r="AK255" s="16" t="str">
        <f xml:space="preserve"> IF($D255+$E255&gt;0,  CONCATENATE($AD255,$AE255,$AF255,$AG255,$AH255,$AI255,$AJ255) &amp; "} ]}","}")</f>
        <v>,"ItemInstances":[{"CollectableType":"HomeCollector.Models.StampBase, HomeCollector, Version=1.0.0.0, Culture=neutral, PublicKeyToken=null","ItemDetails":"unwk" ,"IsFavorite":false ,"EstimatedValue":0 ,"IsMintCondition":true ,"Condition":"UNDEFINED" } ]}</v>
      </c>
      <c r="AL255" s="16" t="str">
        <f t="shared" si="98"/>
        <v>,{"CollectableType":"HomeCollector.Models.StampBase, HomeCollector, Version=1.0.0.0, Culture=neutral, PublicKeyToken=null","DisplayName":"Penalty Mail" ,"Description":"unwk" ,"Country":"USA" ,"IsPostageStamp":true ,"ScottNumber":"O 127" ,"AlternateId":"" ,"IssueYearStart":1983,"IssueYearEnd":0,"FirstDayOfIssue":" " ,"Perforation":"p11x10.5" ,"IsWatermarked":false ,"CatalogImageCode":"" ,"Color":"" ,"Denomination":"1" ,"ItemInstances":[{"CollectableType":"HomeCollector.Models.StampBase, HomeCollector, Version=1.0.0.0, Culture=neutral, PublicKeyToken=null","ItemDetails":"unwk" ,"IsFavorite":false ,"EstimatedValue":0 ,"IsMintCondition":true ,"Condition":"UNDEFINED" } ]}</v>
      </c>
    </row>
    <row r="256" spans="1:38" x14ac:dyDescent="0.25">
      <c r="A256" s="16" t="s">
        <v>331</v>
      </c>
      <c r="B256" s="16">
        <v>4</v>
      </c>
      <c r="E256" s="16">
        <v>1</v>
      </c>
      <c r="F256" s="16" t="s">
        <v>49</v>
      </c>
      <c r="G256" s="16" t="s">
        <v>446</v>
      </c>
      <c r="H256" s="16" t="s">
        <v>473</v>
      </c>
      <c r="I256" s="16">
        <v>1983</v>
      </c>
      <c r="J256" s="16">
        <v>1983</v>
      </c>
      <c r="K256" s="16" t="s">
        <v>51</v>
      </c>
      <c r="N256" s="16" t="str">
        <f t="shared" si="95"/>
        <v>,{"CollectableType":"HomeCollector.Models.StampBase, HomeCollector, Version=1.0.0.0, Culture=neutral, PublicKeyToken=null"</v>
      </c>
      <c r="O256" s="16" t="str">
        <f t="shared" si="78"/>
        <v xml:space="preserve">,"DisplayName":"Penalty Mail" </v>
      </c>
      <c r="P256" s="16" t="str">
        <f t="shared" si="79"/>
        <v xml:space="preserve">,"Description":"unwk" </v>
      </c>
      <c r="Q256" s="16" t="str">
        <f t="shared" si="80"/>
        <v xml:space="preserve">,"Country":"USA" </v>
      </c>
      <c r="R256" s="16" t="str">
        <f t="shared" si="81"/>
        <v xml:space="preserve">,"IsPostageStamp":true </v>
      </c>
      <c r="S256" s="16" t="str">
        <f t="shared" si="82"/>
        <v xml:space="preserve">,"ScottNumber":"O 128" </v>
      </c>
      <c r="T256" s="16" t="str">
        <f t="shared" si="83"/>
        <v xml:space="preserve">,"AlternateId":"" </v>
      </c>
      <c r="U256" s="16" t="str">
        <f t="shared" si="96"/>
        <v>,"IssueYearStart":1983</v>
      </c>
      <c r="V256" s="16" t="str">
        <f t="shared" si="97"/>
        <v>,"IssueYearEnd":0</v>
      </c>
      <c r="W256" s="16" t="str">
        <f t="shared" si="84"/>
        <v xml:space="preserve">,"FirstDayOfIssue":" " </v>
      </c>
      <c r="X256" s="16" t="str">
        <f t="shared" ref="X256:X314" si="99">",""Perforation"":""" &amp; IF(ISBLANK($F256)=1,"",$F256) &amp; """ "</f>
        <v xml:space="preserve">,"Perforation":"p11x10.5" </v>
      </c>
      <c r="Y256" s="16" t="str">
        <f>",""IsWatermarked"":" &amp; IF(ISNUMBER(FIND("mk",#REF!)) =1,"true","false") &amp; " "</f>
        <v xml:space="preserve">,"IsWatermarked":false </v>
      </c>
      <c r="Z256" s="16" t="str">
        <f t="shared" si="85"/>
        <v xml:space="preserve">,"CatalogImageCode":"" </v>
      </c>
      <c r="AA256" s="16" t="str">
        <f t="shared" si="86"/>
        <v xml:space="preserve">,"Color":"" </v>
      </c>
      <c r="AB256" s="16" t="str">
        <f t="shared" si="87"/>
        <v xml:space="preserve">,"Denomination":"4" </v>
      </c>
      <c r="AD256" s="16" t="str">
        <f t="shared" si="88"/>
        <v>,"ItemInstances":[</v>
      </c>
      <c r="AE256" s="16" t="str">
        <f t="shared" si="89"/>
        <v>{"CollectableType":"HomeCollector.Models.StampBase, HomeCollector, Version=1.0.0.0, Culture=neutral, PublicKeyToken=null"</v>
      </c>
      <c r="AF256" s="16" t="str">
        <f t="shared" si="90"/>
        <v xml:space="preserve">,"ItemDetails":"unwk" </v>
      </c>
      <c r="AG256" s="16" t="str">
        <f t="shared" si="91"/>
        <v xml:space="preserve">,"IsFavorite":false </v>
      </c>
      <c r="AH256" s="16" t="str">
        <f t="shared" si="92"/>
        <v xml:space="preserve">,"EstimatedValue":0 </v>
      </c>
      <c r="AI256" s="16" t="str">
        <f t="shared" si="93"/>
        <v xml:space="preserve">,"IsMintCondition":false </v>
      </c>
      <c r="AJ256" s="16" t="str">
        <f t="shared" si="94"/>
        <v xml:space="preserve">,"Condition":"UNDEFINED" </v>
      </c>
      <c r="AK256" s="16" t="str">
        <f xml:space="preserve"> IF($D256+$E256&gt;0,  CONCATENATE($AD256,$AE256,$AF256,$AG256,$AH256,$AI256,$AJ256) &amp; "} ]}","}")</f>
        <v>,"ItemInstances":[{"CollectableType":"HomeCollector.Models.StampBase, HomeCollector, Version=1.0.0.0, Culture=neutral, PublicKeyToken=null","ItemDetails":"unwk" ,"IsFavorite":false ,"EstimatedValue":0 ,"IsMintCondition":false ,"Condition":"UNDEFINED" } ]}</v>
      </c>
      <c r="AL256" s="16" t="str">
        <f t="shared" si="98"/>
        <v>,{"CollectableType":"HomeCollector.Models.StampBase, HomeCollector, Version=1.0.0.0, Culture=neutral, PublicKeyToken=null","DisplayName":"Penalty Mail" ,"Description":"unwk" ,"Country":"USA" ,"IsPostageStamp":true ,"ScottNumber":"O 128" ,"AlternateId":"" ,"IssueYearStart":1983,"IssueYearEnd":0,"FirstDayOfIssue":" " ,"Perforation":"p11x10.5" ,"IsWatermarked":false ,"CatalogImageCode":"" ,"Color":"" ,"Denomination":"4" ,"ItemInstances":[{"CollectableType":"HomeCollector.Models.StampBase, HomeCollector, Version=1.0.0.0, Culture=neutral, PublicKeyToken=null","ItemDetails":"unwk" ,"IsFavorite":false ,"EstimatedValue":0 ,"IsMintCondition":false ,"Condition":"UNDEFINED" } ]}</v>
      </c>
    </row>
    <row r="257" spans="1:38" x14ac:dyDescent="0.25">
      <c r="A257" s="16" t="s">
        <v>332</v>
      </c>
      <c r="B257" s="16">
        <v>13</v>
      </c>
      <c r="F257" s="16" t="s">
        <v>49</v>
      </c>
      <c r="G257" s="16" t="s">
        <v>446</v>
      </c>
      <c r="H257" s="16" t="s">
        <v>473</v>
      </c>
      <c r="I257" s="16">
        <v>1983</v>
      </c>
      <c r="J257" s="16">
        <v>1983</v>
      </c>
      <c r="K257" s="16" t="s">
        <v>51</v>
      </c>
      <c r="N257" s="16" t="str">
        <f t="shared" si="95"/>
        <v>,{"CollectableType":"HomeCollector.Models.StampBase, HomeCollector, Version=1.0.0.0, Culture=neutral, PublicKeyToken=null"</v>
      </c>
      <c r="O257" s="16" t="str">
        <f t="shared" ref="O257:O315" si="100">",""DisplayName"":""" &amp; $H257 &amp; """ "</f>
        <v xml:space="preserve">,"DisplayName":"Penalty Mail" </v>
      </c>
      <c r="P257" s="16" t="str">
        <f t="shared" ref="P257:P315" si="101">",""Description"":""" &amp; IF(ISBLANK($G257),"",$G257) &amp; """ "</f>
        <v xml:space="preserve">,"Description":"unwk" </v>
      </c>
      <c r="Q257" s="16" t="str">
        <f t="shared" ref="Q257:Q315" si="102">",""Country"":""" &amp; $B$1 &amp; """ "</f>
        <v xml:space="preserve">,"Country":"USA" </v>
      </c>
      <c r="R257" s="16" t="str">
        <f t="shared" ref="R257:R315" si="103">",""IsPostageStamp"":" &amp; "true" &amp; " "</f>
        <v xml:space="preserve">,"IsPostageStamp":true </v>
      </c>
      <c r="S257" s="16" t="str">
        <f t="shared" ref="S257:S315" si="104">",""ScottNumber"":""" &amp; $A257 &amp; """ "</f>
        <v xml:space="preserve">,"ScottNumber":"O 129" </v>
      </c>
      <c r="T257" s="16" t="str">
        <f t="shared" ref="T257:T315" si="105">",""AlternateId"":""" &amp; "" &amp; """ "</f>
        <v xml:space="preserve">,"AlternateId":"" </v>
      </c>
      <c r="U257" s="16" t="str">
        <f t="shared" si="96"/>
        <v>,"IssueYearStart":1983</v>
      </c>
      <c r="V257" s="16" t="str">
        <f t="shared" si="97"/>
        <v>,"IssueYearEnd":0</v>
      </c>
      <c r="W257" s="16" t="str">
        <f t="shared" ref="W257:W315" si="106">",""FirstDayOfIssue"":""" &amp; " " &amp; """ "</f>
        <v xml:space="preserve">,"FirstDayOfIssue":" " </v>
      </c>
      <c r="X257" s="16" t="str">
        <f t="shared" si="99"/>
        <v xml:space="preserve">,"Perforation":"p11x10.5" </v>
      </c>
      <c r="Y257" s="16" t="str">
        <f>",""IsWatermarked"":" &amp; IF(ISNUMBER(FIND("mk",#REF!)) =1,"true","false") &amp; " "</f>
        <v xml:space="preserve">,"IsWatermarked":false </v>
      </c>
      <c r="Z257" s="16" t="str">
        <f t="shared" ref="Z257:Z315" si="107">",""CatalogImageCode"":""" &amp; "" &amp; """ "</f>
        <v xml:space="preserve">,"CatalogImageCode":"" </v>
      </c>
      <c r="AA257" s="16" t="str">
        <f t="shared" ref="AA257:AA315" si="108">",""Color"":""" &amp; IF(ISBLANK($C257)=1,"",$C257) &amp; """ "</f>
        <v xml:space="preserve">,"Color":"" </v>
      </c>
      <c r="AB257" s="16" t="str">
        <f t="shared" ref="AB257:AB315" si="109">",""Denomination"":""" &amp; IF(ISNUMBER($B257),TEXT($B257,"0"),$B257) &amp; """ "</f>
        <v xml:space="preserve">,"Denomination":"13" </v>
      </c>
      <c r="AD257" s="16" t="str">
        <f t="shared" ref="AD257:AD315" si="110" xml:space="preserve"> IF($D257 + $E257 &gt; 0,",""ItemInstances"":[","")</f>
        <v/>
      </c>
      <c r="AE257" s="16" t="str">
        <f t="shared" ref="AE257:AE315" si="111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257" s="16" t="str">
        <f t="shared" ref="AF257:AF315" si="112">",""ItemDetails"":""" &amp; IF(ISBLANK($G257)=1,"",$G257) &amp; """ "</f>
        <v xml:space="preserve">,"ItemDetails":"unwk" </v>
      </c>
      <c r="AG257" s="16" t="str">
        <f t="shared" ref="AG257:AG315" si="113">",""IsFavorite"":" &amp; "false" &amp; " "</f>
        <v xml:space="preserve">,"IsFavorite":false </v>
      </c>
      <c r="AH257" s="16" t="str">
        <f t="shared" ref="AH257:AH315" si="114">",""EstimatedValue"":" &amp; "0" &amp; " "</f>
        <v xml:space="preserve">,"EstimatedValue":0 </v>
      </c>
      <c r="AI257" s="16" t="str">
        <f t="shared" ref="AI257:AI315" si="115">",""IsMintCondition"":" &amp; IF($D257&gt;0,"true","false") &amp; " "</f>
        <v xml:space="preserve">,"IsMintCondition":false </v>
      </c>
      <c r="AJ257" s="16" t="str">
        <f t="shared" ref="AJ257:AJ315" si="116">",""Condition"":" &amp; """UNDEFINED""" &amp; " "</f>
        <v xml:space="preserve">,"Condition":"UNDEFINED" </v>
      </c>
      <c r="AK257" s="16" t="str">
        <f xml:space="preserve"> IF($D257+$E257&gt;0,  CONCATENATE($AD257,$AE257,$AF257,$AG257,$AH257,$AI257,$AJ257) &amp; "} ]}","}")</f>
        <v>}</v>
      </c>
      <c r="AL257" s="16" t="str">
        <f t="shared" si="98"/>
        <v>,{"CollectableType":"HomeCollector.Models.StampBase, HomeCollector, Version=1.0.0.0, Culture=neutral, PublicKeyToken=null","DisplayName":"Penalty Mail" ,"Description":"unwk" ,"Country":"USA" ,"IsPostageStamp":true ,"ScottNumber":"O 129" ,"AlternateId":"" ,"IssueYearStart":1983,"IssueYearEnd":0,"FirstDayOfIssue":" " ,"Perforation":"p11x10.5" ,"IsWatermarked":false ,"CatalogImageCode":"" ,"Color":"" ,"Denomination":"13" }</v>
      </c>
    </row>
    <row r="258" spans="1:38" x14ac:dyDescent="0.25">
      <c r="A258" s="16" t="s">
        <v>333</v>
      </c>
      <c r="B258" s="16">
        <v>14</v>
      </c>
      <c r="F258" s="16" t="s">
        <v>49</v>
      </c>
      <c r="G258" s="16" t="s">
        <v>446</v>
      </c>
      <c r="H258" s="16" t="s">
        <v>473</v>
      </c>
      <c r="I258" s="16">
        <v>1985</v>
      </c>
      <c r="J258" s="16">
        <v>1985</v>
      </c>
      <c r="K258" s="16" t="s">
        <v>51</v>
      </c>
      <c r="N258" s="16" t="str">
        <f t="shared" ref="N258:N316" si="117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258" s="16" t="str">
        <f t="shared" si="100"/>
        <v xml:space="preserve">,"DisplayName":"Penalty Mail" </v>
      </c>
      <c r="P258" s="16" t="str">
        <f t="shared" si="101"/>
        <v xml:space="preserve">,"Description":"unwk" </v>
      </c>
      <c r="Q258" s="16" t="str">
        <f t="shared" si="102"/>
        <v xml:space="preserve">,"Country":"USA" </v>
      </c>
      <c r="R258" s="16" t="str">
        <f t="shared" si="103"/>
        <v xml:space="preserve">,"IsPostageStamp":true </v>
      </c>
      <c r="S258" s="16" t="str">
        <f t="shared" si="104"/>
        <v xml:space="preserve">,"ScottNumber":"O 129A" </v>
      </c>
      <c r="T258" s="16" t="str">
        <f t="shared" si="105"/>
        <v xml:space="preserve">,"AlternateId":"" </v>
      </c>
      <c r="U258" s="16" t="str">
        <f t="shared" si="96"/>
        <v>,"IssueYearStart":1985</v>
      </c>
      <c r="V258" s="16" t="str">
        <f t="shared" si="97"/>
        <v>,"IssueYearEnd":0</v>
      </c>
      <c r="W258" s="16" t="str">
        <f t="shared" si="106"/>
        <v xml:space="preserve">,"FirstDayOfIssue":" " </v>
      </c>
      <c r="X258" s="16" t="str">
        <f t="shared" si="99"/>
        <v xml:space="preserve">,"Perforation":"p11x10.5" </v>
      </c>
      <c r="Y258" s="16" t="str">
        <f>",""IsWatermarked"":" &amp; IF(ISNUMBER(FIND("mk",#REF!)) =1,"true","false") &amp; " "</f>
        <v xml:space="preserve">,"IsWatermarked":false </v>
      </c>
      <c r="Z258" s="16" t="str">
        <f t="shared" si="107"/>
        <v xml:space="preserve">,"CatalogImageCode":"" </v>
      </c>
      <c r="AA258" s="16" t="str">
        <f t="shared" si="108"/>
        <v xml:space="preserve">,"Color":"" </v>
      </c>
      <c r="AB258" s="16" t="str">
        <f t="shared" si="109"/>
        <v xml:space="preserve">,"Denomination":"14" </v>
      </c>
      <c r="AD258" s="16" t="str">
        <f t="shared" si="110"/>
        <v/>
      </c>
      <c r="AE258" s="16" t="str">
        <f t="shared" si="111"/>
        <v>{"CollectableType":"HomeCollector.Models.StampBase, HomeCollector, Version=1.0.0.0, Culture=neutral, PublicKeyToken=null"</v>
      </c>
      <c r="AF258" s="16" t="str">
        <f t="shared" si="112"/>
        <v xml:space="preserve">,"ItemDetails":"unwk" </v>
      </c>
      <c r="AG258" s="16" t="str">
        <f t="shared" si="113"/>
        <v xml:space="preserve">,"IsFavorite":false </v>
      </c>
      <c r="AH258" s="16" t="str">
        <f t="shared" si="114"/>
        <v xml:space="preserve">,"EstimatedValue":0 </v>
      </c>
      <c r="AI258" s="16" t="str">
        <f t="shared" si="115"/>
        <v xml:space="preserve">,"IsMintCondition":false </v>
      </c>
      <c r="AJ258" s="16" t="str">
        <f t="shared" si="116"/>
        <v xml:space="preserve">,"Condition":"UNDEFINED" </v>
      </c>
      <c r="AK258" s="16" t="str">
        <f xml:space="preserve"> IF($D258+$E258&gt;0,  CONCATENATE($AD258,$AE258,$AF258,$AG258,$AH258,$AI258,$AJ258) &amp; "} ]}","}")</f>
        <v>}</v>
      </c>
      <c r="AL258" s="16" t="str">
        <f t="shared" si="98"/>
        <v>,{"CollectableType":"HomeCollector.Models.StampBase, HomeCollector, Version=1.0.0.0, Culture=neutral, PublicKeyToken=null","DisplayName":"Penalty Mail" ,"Description":"unwk" ,"Country":"USA" ,"IsPostageStamp":true ,"ScottNumber":"O 129A" ,"AlternateId":"" ,"IssueYearStart":1985,"IssueYearEnd":0,"FirstDayOfIssue":" " ,"Perforation":"p11x10.5" ,"IsWatermarked":false ,"CatalogImageCode":"" ,"Color":"" ,"Denomination":"14" }</v>
      </c>
    </row>
    <row r="259" spans="1:38" x14ac:dyDescent="0.25">
      <c r="A259" s="16" t="s">
        <v>334</v>
      </c>
      <c r="B259" s="16">
        <v>17</v>
      </c>
      <c r="F259" s="16" t="s">
        <v>49</v>
      </c>
      <c r="G259" s="16" t="s">
        <v>446</v>
      </c>
      <c r="H259" s="16" t="s">
        <v>473</v>
      </c>
      <c r="I259" s="16">
        <v>1983</v>
      </c>
      <c r="J259" s="16">
        <v>1983</v>
      </c>
      <c r="K259" s="16" t="s">
        <v>51</v>
      </c>
      <c r="N259" s="16" t="str">
        <f t="shared" si="117"/>
        <v>,{"CollectableType":"HomeCollector.Models.StampBase, HomeCollector, Version=1.0.0.0, Culture=neutral, PublicKeyToken=null"</v>
      </c>
      <c r="O259" s="16" t="str">
        <f t="shared" si="100"/>
        <v xml:space="preserve">,"DisplayName":"Penalty Mail" </v>
      </c>
      <c r="P259" s="16" t="str">
        <f t="shared" si="101"/>
        <v xml:space="preserve">,"Description":"unwk" </v>
      </c>
      <c r="Q259" s="16" t="str">
        <f t="shared" si="102"/>
        <v xml:space="preserve">,"Country":"USA" </v>
      </c>
      <c r="R259" s="16" t="str">
        <f t="shared" si="103"/>
        <v xml:space="preserve">,"IsPostageStamp":true </v>
      </c>
      <c r="S259" s="16" t="str">
        <f t="shared" si="104"/>
        <v xml:space="preserve">,"ScottNumber":"O 130" </v>
      </c>
      <c r="T259" s="16" t="str">
        <f t="shared" si="105"/>
        <v xml:space="preserve">,"AlternateId":"" </v>
      </c>
      <c r="U259" s="16" t="str">
        <f t="shared" si="96"/>
        <v>,"IssueYearStart":1983</v>
      </c>
      <c r="V259" s="16" t="str">
        <f t="shared" si="97"/>
        <v>,"IssueYearEnd":0</v>
      </c>
      <c r="W259" s="16" t="str">
        <f t="shared" si="106"/>
        <v xml:space="preserve">,"FirstDayOfIssue":" " </v>
      </c>
      <c r="X259" s="16" t="str">
        <f t="shared" si="99"/>
        <v xml:space="preserve">,"Perforation":"p11x10.5" </v>
      </c>
      <c r="Y259" s="16" t="str">
        <f>",""IsWatermarked"":" &amp; IF(ISNUMBER(FIND("mk",#REF!)) =1,"true","false") &amp; " "</f>
        <v xml:space="preserve">,"IsWatermarked":false </v>
      </c>
      <c r="Z259" s="16" t="str">
        <f t="shared" si="107"/>
        <v xml:space="preserve">,"CatalogImageCode":"" </v>
      </c>
      <c r="AA259" s="16" t="str">
        <f t="shared" si="108"/>
        <v xml:space="preserve">,"Color":"" </v>
      </c>
      <c r="AB259" s="16" t="str">
        <f t="shared" si="109"/>
        <v xml:space="preserve">,"Denomination":"17" </v>
      </c>
      <c r="AD259" s="16" t="str">
        <f t="shared" si="110"/>
        <v/>
      </c>
      <c r="AE259" s="16" t="str">
        <f t="shared" si="111"/>
        <v>{"CollectableType":"HomeCollector.Models.StampBase, HomeCollector, Version=1.0.0.0, Culture=neutral, PublicKeyToken=null"</v>
      </c>
      <c r="AF259" s="16" t="str">
        <f t="shared" si="112"/>
        <v xml:space="preserve">,"ItemDetails":"unwk" </v>
      </c>
      <c r="AG259" s="16" t="str">
        <f t="shared" si="113"/>
        <v xml:space="preserve">,"IsFavorite":false </v>
      </c>
      <c r="AH259" s="16" t="str">
        <f t="shared" si="114"/>
        <v xml:space="preserve">,"EstimatedValue":0 </v>
      </c>
      <c r="AI259" s="16" t="str">
        <f t="shared" si="115"/>
        <v xml:space="preserve">,"IsMintCondition":false </v>
      </c>
      <c r="AJ259" s="16" t="str">
        <f t="shared" si="116"/>
        <v xml:space="preserve">,"Condition":"UNDEFINED" </v>
      </c>
      <c r="AK259" s="16" t="str">
        <f xml:space="preserve"> IF($D259+$E259&gt;0,  CONCATENATE($AD259,$AE259,$AF259,$AG259,$AH259,$AI259,$AJ259) &amp; "} ]}","}")</f>
        <v>}</v>
      </c>
      <c r="AL259" s="16" t="str">
        <f t="shared" si="98"/>
        <v>,{"CollectableType":"HomeCollector.Models.StampBase, HomeCollector, Version=1.0.0.0, Culture=neutral, PublicKeyToken=null","DisplayName":"Penalty Mail" ,"Description":"unwk" ,"Country":"USA" ,"IsPostageStamp":true ,"ScottNumber":"O 130" ,"AlternateId":"" ,"IssueYearStart":1983,"IssueYearEnd":0,"FirstDayOfIssue":" " ,"Perforation":"p11x10.5" ,"IsWatermarked":false ,"CatalogImageCode":"" ,"Color":"" ,"Denomination":"17" }</v>
      </c>
    </row>
    <row r="260" spans="1:38" x14ac:dyDescent="0.25">
      <c r="A260" s="16" t="s">
        <v>335</v>
      </c>
      <c r="B260" s="48">
        <v>1</v>
      </c>
      <c r="F260" s="16" t="s">
        <v>49</v>
      </c>
      <c r="G260" s="16" t="s">
        <v>446</v>
      </c>
      <c r="H260" s="16" t="s">
        <v>473</v>
      </c>
      <c r="I260" s="16">
        <v>1983</v>
      </c>
      <c r="J260" s="16">
        <v>1983</v>
      </c>
      <c r="K260" s="16" t="s">
        <v>51</v>
      </c>
      <c r="N260" s="16" t="str">
        <f t="shared" si="117"/>
        <v>,{"CollectableType":"HomeCollector.Models.StampBase, HomeCollector, Version=1.0.0.0, Culture=neutral, PublicKeyToken=null"</v>
      </c>
      <c r="O260" s="16" t="str">
        <f t="shared" si="100"/>
        <v xml:space="preserve">,"DisplayName":"Penalty Mail" </v>
      </c>
      <c r="P260" s="16" t="str">
        <f t="shared" si="101"/>
        <v xml:space="preserve">,"Description":"unwk" </v>
      </c>
      <c r="Q260" s="16" t="str">
        <f t="shared" si="102"/>
        <v xml:space="preserve">,"Country":"USA" </v>
      </c>
      <c r="R260" s="16" t="str">
        <f t="shared" si="103"/>
        <v xml:space="preserve">,"IsPostageStamp":true </v>
      </c>
      <c r="S260" s="16" t="str">
        <f t="shared" si="104"/>
        <v xml:space="preserve">,"ScottNumber":"O 132" </v>
      </c>
      <c r="T260" s="16" t="str">
        <f t="shared" si="105"/>
        <v xml:space="preserve">,"AlternateId":"" </v>
      </c>
      <c r="U260" s="16" t="str">
        <f t="shared" si="96"/>
        <v>,"IssueYearStart":1983</v>
      </c>
      <c r="V260" s="16" t="str">
        <f t="shared" si="97"/>
        <v>,"IssueYearEnd":0</v>
      </c>
      <c r="W260" s="16" t="str">
        <f t="shared" si="106"/>
        <v xml:space="preserve">,"FirstDayOfIssue":" " </v>
      </c>
      <c r="X260" s="16" t="str">
        <f t="shared" si="99"/>
        <v xml:space="preserve">,"Perforation":"p11x10.5" </v>
      </c>
      <c r="Y260" s="16" t="str">
        <f>",""IsWatermarked"":" &amp; IF(ISNUMBER(FIND("mk",#REF!)) =1,"true","false") &amp; " "</f>
        <v xml:space="preserve">,"IsWatermarked":false </v>
      </c>
      <c r="Z260" s="16" t="str">
        <f t="shared" si="107"/>
        <v xml:space="preserve">,"CatalogImageCode":"" </v>
      </c>
      <c r="AA260" s="16" t="str">
        <f t="shared" si="108"/>
        <v xml:space="preserve">,"Color":"" </v>
      </c>
      <c r="AB260" s="16" t="str">
        <f t="shared" si="109"/>
        <v xml:space="preserve">,"Denomination":"1" </v>
      </c>
      <c r="AD260" s="16" t="str">
        <f t="shared" si="110"/>
        <v/>
      </c>
      <c r="AE260" s="16" t="str">
        <f t="shared" si="111"/>
        <v>{"CollectableType":"HomeCollector.Models.StampBase, HomeCollector, Version=1.0.0.0, Culture=neutral, PublicKeyToken=null"</v>
      </c>
      <c r="AF260" s="16" t="str">
        <f t="shared" si="112"/>
        <v xml:space="preserve">,"ItemDetails":"unwk" </v>
      </c>
      <c r="AG260" s="16" t="str">
        <f t="shared" si="113"/>
        <v xml:space="preserve">,"IsFavorite":false </v>
      </c>
      <c r="AH260" s="16" t="str">
        <f t="shared" si="114"/>
        <v xml:space="preserve">,"EstimatedValue":0 </v>
      </c>
      <c r="AI260" s="16" t="str">
        <f t="shared" si="115"/>
        <v xml:space="preserve">,"IsMintCondition":false </v>
      </c>
      <c r="AJ260" s="16" t="str">
        <f t="shared" si="116"/>
        <v xml:space="preserve">,"Condition":"UNDEFINED" </v>
      </c>
      <c r="AK260" s="16" t="str">
        <f xml:space="preserve"> IF($D260+$E260&gt;0,  CONCATENATE($AD260,$AE260,$AF260,$AG260,$AH260,$AI260,$AJ260) &amp; "} ]}","}")</f>
        <v>}</v>
      </c>
      <c r="AL260" s="16" t="str">
        <f t="shared" si="98"/>
        <v>,{"CollectableType":"HomeCollector.Models.StampBase, HomeCollector, Version=1.0.0.0, Culture=neutral, PublicKeyToken=null","DisplayName":"Penalty Mail" ,"Description":"unwk" ,"Country":"USA" ,"IsPostageStamp":true ,"ScottNumber":"O 132" ,"AlternateId":"" ,"IssueYearStart":1983,"IssueYearEnd":0,"FirstDayOfIssue":" " ,"Perforation":"p11x10.5" ,"IsWatermarked":false ,"CatalogImageCode":"" ,"Color":"" ,"Denomination":"1" }</v>
      </c>
    </row>
    <row r="261" spans="1:38" x14ac:dyDescent="0.25">
      <c r="A261" s="16" t="s">
        <v>336</v>
      </c>
      <c r="B261" s="48">
        <v>5</v>
      </c>
      <c r="F261" s="16" t="s">
        <v>49</v>
      </c>
      <c r="G261" s="16" t="s">
        <v>446</v>
      </c>
      <c r="H261" s="16" t="s">
        <v>473</v>
      </c>
      <c r="I261" s="16">
        <v>1983</v>
      </c>
      <c r="J261" s="16">
        <v>1983</v>
      </c>
      <c r="K261" s="16" t="s">
        <v>51</v>
      </c>
      <c r="N261" s="16" t="str">
        <f t="shared" si="117"/>
        <v>,{"CollectableType":"HomeCollector.Models.StampBase, HomeCollector, Version=1.0.0.0, Culture=neutral, PublicKeyToken=null"</v>
      </c>
      <c r="O261" s="16" t="str">
        <f t="shared" si="100"/>
        <v xml:space="preserve">,"DisplayName":"Penalty Mail" </v>
      </c>
      <c r="P261" s="16" t="str">
        <f t="shared" si="101"/>
        <v xml:space="preserve">,"Description":"unwk" </v>
      </c>
      <c r="Q261" s="16" t="str">
        <f t="shared" si="102"/>
        <v xml:space="preserve">,"Country":"USA" </v>
      </c>
      <c r="R261" s="16" t="str">
        <f t="shared" si="103"/>
        <v xml:space="preserve">,"IsPostageStamp":true </v>
      </c>
      <c r="S261" s="16" t="str">
        <f t="shared" si="104"/>
        <v xml:space="preserve">,"ScottNumber":"O 133" </v>
      </c>
      <c r="T261" s="16" t="str">
        <f t="shared" si="105"/>
        <v xml:space="preserve">,"AlternateId":"" </v>
      </c>
      <c r="U261" s="16" t="str">
        <f t="shared" si="96"/>
        <v>,"IssueYearStart":1983</v>
      </c>
      <c r="V261" s="16" t="str">
        <f t="shared" si="97"/>
        <v>,"IssueYearEnd":0</v>
      </c>
      <c r="W261" s="16" t="str">
        <f t="shared" si="106"/>
        <v xml:space="preserve">,"FirstDayOfIssue":" " </v>
      </c>
      <c r="X261" s="16" t="str">
        <f t="shared" si="99"/>
        <v xml:space="preserve">,"Perforation":"p11x10.5" </v>
      </c>
      <c r="Y261" s="16" t="str">
        <f>",""IsWatermarked"":" &amp; IF(ISNUMBER(FIND("mk",#REF!)) =1,"true","false") &amp; " "</f>
        <v xml:space="preserve">,"IsWatermarked":false </v>
      </c>
      <c r="Z261" s="16" t="str">
        <f t="shared" si="107"/>
        <v xml:space="preserve">,"CatalogImageCode":"" </v>
      </c>
      <c r="AA261" s="16" t="str">
        <f t="shared" si="108"/>
        <v xml:space="preserve">,"Color":"" </v>
      </c>
      <c r="AB261" s="16" t="str">
        <f t="shared" si="109"/>
        <v xml:space="preserve">,"Denomination":"5" </v>
      </c>
      <c r="AD261" s="16" t="str">
        <f t="shared" si="110"/>
        <v/>
      </c>
      <c r="AE261" s="16" t="str">
        <f t="shared" si="111"/>
        <v>{"CollectableType":"HomeCollector.Models.StampBase, HomeCollector, Version=1.0.0.0, Culture=neutral, PublicKeyToken=null"</v>
      </c>
      <c r="AF261" s="16" t="str">
        <f t="shared" si="112"/>
        <v xml:space="preserve">,"ItemDetails":"unwk" </v>
      </c>
      <c r="AG261" s="16" t="str">
        <f t="shared" si="113"/>
        <v xml:space="preserve">,"IsFavorite":false </v>
      </c>
      <c r="AH261" s="16" t="str">
        <f t="shared" si="114"/>
        <v xml:space="preserve">,"EstimatedValue":0 </v>
      </c>
      <c r="AI261" s="16" t="str">
        <f t="shared" si="115"/>
        <v xml:space="preserve">,"IsMintCondition":false </v>
      </c>
      <c r="AJ261" s="16" t="str">
        <f t="shared" si="116"/>
        <v xml:space="preserve">,"Condition":"UNDEFINED" </v>
      </c>
      <c r="AK261" s="16" t="str">
        <f xml:space="preserve"> IF($D261+$E261&gt;0,  CONCATENATE($AD261,$AE261,$AF261,$AG261,$AH261,$AI261,$AJ261) &amp; "} ]}","}")</f>
        <v>}</v>
      </c>
      <c r="AL261" s="16" t="str">
        <f t="shared" si="98"/>
        <v>,{"CollectableType":"HomeCollector.Models.StampBase, HomeCollector, Version=1.0.0.0, Culture=neutral, PublicKeyToken=null","DisplayName":"Penalty Mail" ,"Description":"unwk" ,"Country":"USA" ,"IsPostageStamp":true ,"ScottNumber":"O 133" ,"AlternateId":"" ,"IssueYearStart":1983,"IssueYearEnd":0,"FirstDayOfIssue":" " ,"Perforation":"p11x10.5" ,"IsWatermarked":false ,"CatalogImageCode":"" ,"Color":"" ,"Denomination":"5" }</v>
      </c>
    </row>
    <row r="262" spans="1:38" x14ac:dyDescent="0.25">
      <c r="A262" s="16" t="s">
        <v>337</v>
      </c>
      <c r="B262" s="16">
        <v>20</v>
      </c>
      <c r="F262" s="16" t="s">
        <v>16</v>
      </c>
      <c r="H262" s="16" t="s">
        <v>473</v>
      </c>
      <c r="I262" s="16">
        <v>1983</v>
      </c>
      <c r="J262" s="16">
        <v>1983</v>
      </c>
      <c r="K262" s="16" t="s">
        <v>51</v>
      </c>
      <c r="N262" s="16" t="str">
        <f t="shared" si="117"/>
        <v>,{"CollectableType":"HomeCollector.Models.StampBase, HomeCollector, Version=1.0.0.0, Culture=neutral, PublicKeyToken=null"</v>
      </c>
      <c r="O262" s="16" t="str">
        <f t="shared" si="100"/>
        <v xml:space="preserve">,"DisplayName":"Penalty Mail" </v>
      </c>
      <c r="P262" s="16" t="str">
        <f t="shared" si="101"/>
        <v xml:space="preserve">,"Description":"" </v>
      </c>
      <c r="Q262" s="16" t="str">
        <f t="shared" si="102"/>
        <v xml:space="preserve">,"Country":"USA" </v>
      </c>
      <c r="R262" s="16" t="str">
        <f t="shared" si="103"/>
        <v xml:space="preserve">,"IsPostageStamp":true </v>
      </c>
      <c r="S262" s="16" t="str">
        <f t="shared" si="104"/>
        <v xml:space="preserve">,"ScottNumber":"O 135" </v>
      </c>
      <c r="T262" s="16" t="str">
        <f t="shared" si="105"/>
        <v xml:space="preserve">,"AlternateId":"" </v>
      </c>
      <c r="U262" s="16" t="str">
        <f t="shared" si="96"/>
        <v>,"IssueYearStart":1983</v>
      </c>
      <c r="V262" s="16" t="str">
        <f t="shared" si="97"/>
        <v>,"IssueYearEnd":0</v>
      </c>
      <c r="W262" s="16" t="str">
        <f t="shared" si="106"/>
        <v xml:space="preserve">,"FirstDayOfIssue":" " </v>
      </c>
      <c r="X262" s="16" t="str">
        <f t="shared" si="99"/>
        <v xml:space="preserve">,"Perforation":"v10" </v>
      </c>
      <c r="Y262" s="16" t="str">
        <f>",""IsWatermarked"":" &amp; IF(ISNUMBER(FIND("mk",#REF!)) =1,"true","false") &amp; " "</f>
        <v xml:space="preserve">,"IsWatermarked":false </v>
      </c>
      <c r="Z262" s="16" t="str">
        <f t="shared" si="107"/>
        <v xml:space="preserve">,"CatalogImageCode":"" </v>
      </c>
      <c r="AA262" s="16" t="str">
        <f t="shared" si="108"/>
        <v xml:space="preserve">,"Color":"" </v>
      </c>
      <c r="AB262" s="16" t="str">
        <f t="shared" si="109"/>
        <v xml:space="preserve">,"Denomination":"20" </v>
      </c>
      <c r="AD262" s="16" t="str">
        <f t="shared" si="110"/>
        <v/>
      </c>
      <c r="AE262" s="16" t="str">
        <f t="shared" si="111"/>
        <v>{"CollectableType":"HomeCollector.Models.StampBase, HomeCollector, Version=1.0.0.0, Culture=neutral, PublicKeyToken=null"</v>
      </c>
      <c r="AF262" s="16" t="str">
        <f t="shared" si="112"/>
        <v xml:space="preserve">,"ItemDetails":"" </v>
      </c>
      <c r="AG262" s="16" t="str">
        <f t="shared" si="113"/>
        <v xml:space="preserve">,"IsFavorite":false </v>
      </c>
      <c r="AH262" s="16" t="str">
        <f t="shared" si="114"/>
        <v xml:space="preserve">,"EstimatedValue":0 </v>
      </c>
      <c r="AI262" s="16" t="str">
        <f t="shared" si="115"/>
        <v xml:space="preserve">,"IsMintCondition":false </v>
      </c>
      <c r="AJ262" s="16" t="str">
        <f t="shared" si="116"/>
        <v xml:space="preserve">,"Condition":"UNDEFINED" </v>
      </c>
      <c r="AK262" s="16" t="str">
        <f xml:space="preserve"> IF($D262+$E262&gt;0,  CONCATENATE($AD262,$AE262,$AF262,$AG262,$AH262,$AI262,$AJ262) &amp; "} ]}","}")</f>
        <v>}</v>
      </c>
      <c r="AL262" s="16" t="str">
        <f t="shared" si="98"/>
        <v>,{"CollectableType":"HomeCollector.Models.StampBase, HomeCollector, Version=1.0.0.0, Culture=neutral, PublicKeyToken=null","DisplayName":"Penalty Mail" ,"Description":"" ,"Country":"USA" ,"IsPostageStamp":true ,"ScottNumber":"O 135" ,"AlternateId":"" ,"IssueYearStart":1983,"IssueYearEnd":0,"FirstDayOfIssue":" " ,"Perforation":"v10" ,"IsWatermarked":false ,"CatalogImageCode":"" ,"Color":"" ,"Denomination":"20" }</v>
      </c>
    </row>
    <row r="263" spans="1:38" x14ac:dyDescent="0.25">
      <c r="A263" s="16" t="s">
        <v>338</v>
      </c>
      <c r="B263" s="16">
        <v>22</v>
      </c>
      <c r="F263" s="16" t="s">
        <v>16</v>
      </c>
      <c r="H263" s="16" t="s">
        <v>473</v>
      </c>
      <c r="I263" s="16">
        <v>1985</v>
      </c>
      <c r="J263" s="16">
        <v>1985</v>
      </c>
      <c r="K263" s="16" t="s">
        <v>51</v>
      </c>
      <c r="N263" s="16" t="str">
        <f t="shared" si="117"/>
        <v>,{"CollectableType":"HomeCollector.Models.StampBase, HomeCollector, Version=1.0.0.0, Culture=neutral, PublicKeyToken=null"</v>
      </c>
      <c r="O263" s="16" t="str">
        <f t="shared" si="100"/>
        <v xml:space="preserve">,"DisplayName":"Penalty Mail" </v>
      </c>
      <c r="P263" s="16" t="str">
        <f t="shared" si="101"/>
        <v xml:space="preserve">,"Description":"" </v>
      </c>
      <c r="Q263" s="16" t="str">
        <f t="shared" si="102"/>
        <v xml:space="preserve">,"Country":"USA" </v>
      </c>
      <c r="R263" s="16" t="str">
        <f t="shared" si="103"/>
        <v xml:space="preserve">,"IsPostageStamp":true </v>
      </c>
      <c r="S263" s="16" t="str">
        <f t="shared" si="104"/>
        <v xml:space="preserve">,"ScottNumber":"O 136" </v>
      </c>
      <c r="T263" s="16" t="str">
        <f t="shared" si="105"/>
        <v xml:space="preserve">,"AlternateId":"" </v>
      </c>
      <c r="U263" s="16" t="str">
        <f t="shared" si="96"/>
        <v>,"IssueYearStart":1985</v>
      </c>
      <c r="V263" s="16" t="str">
        <f t="shared" si="97"/>
        <v>,"IssueYearEnd":0</v>
      </c>
      <c r="W263" s="16" t="str">
        <f t="shared" si="106"/>
        <v xml:space="preserve">,"FirstDayOfIssue":" " </v>
      </c>
      <c r="X263" s="16" t="str">
        <f t="shared" si="99"/>
        <v xml:space="preserve">,"Perforation":"v10" </v>
      </c>
      <c r="Y263" s="16" t="str">
        <f>",""IsWatermarked"":" &amp; IF(ISNUMBER(FIND("mk",#REF!)) =1,"true","false") &amp; " "</f>
        <v xml:space="preserve">,"IsWatermarked":false </v>
      </c>
      <c r="Z263" s="16" t="str">
        <f t="shared" si="107"/>
        <v xml:space="preserve">,"CatalogImageCode":"" </v>
      </c>
      <c r="AA263" s="16" t="str">
        <f t="shared" si="108"/>
        <v xml:space="preserve">,"Color":"" </v>
      </c>
      <c r="AB263" s="16" t="str">
        <f t="shared" si="109"/>
        <v xml:space="preserve">,"Denomination":"22" </v>
      </c>
      <c r="AD263" s="16" t="str">
        <f t="shared" si="110"/>
        <v/>
      </c>
      <c r="AE263" s="16" t="str">
        <f t="shared" si="111"/>
        <v>{"CollectableType":"HomeCollector.Models.StampBase, HomeCollector, Version=1.0.0.0, Culture=neutral, PublicKeyToken=null"</v>
      </c>
      <c r="AF263" s="16" t="str">
        <f t="shared" si="112"/>
        <v xml:space="preserve">,"ItemDetails":"" </v>
      </c>
      <c r="AG263" s="16" t="str">
        <f t="shared" si="113"/>
        <v xml:space="preserve">,"IsFavorite":false </v>
      </c>
      <c r="AH263" s="16" t="str">
        <f t="shared" si="114"/>
        <v xml:space="preserve">,"EstimatedValue":0 </v>
      </c>
      <c r="AI263" s="16" t="str">
        <f t="shared" si="115"/>
        <v xml:space="preserve">,"IsMintCondition":false </v>
      </c>
      <c r="AJ263" s="16" t="str">
        <f t="shared" si="116"/>
        <v xml:space="preserve">,"Condition":"UNDEFINED" </v>
      </c>
      <c r="AK263" s="16" t="str">
        <f xml:space="preserve"> IF($D263+$E263&gt;0,  CONCATENATE($AD263,$AE263,$AF263,$AG263,$AH263,$AI263,$AJ263) &amp; "} ]}","}")</f>
        <v>}</v>
      </c>
      <c r="AL263" s="16" t="str">
        <f t="shared" si="98"/>
        <v>,{"CollectableType":"HomeCollector.Models.StampBase, HomeCollector, Version=1.0.0.0, Culture=neutral, PublicKeyToken=null","DisplayName":"Penalty Mail" ,"Description":"" ,"Country":"USA" ,"IsPostageStamp":true ,"ScottNumber":"O 136" ,"AlternateId":"" ,"IssueYearStart":1985,"IssueYearEnd":0,"FirstDayOfIssue":" " ,"Perforation":"v10" ,"IsWatermarked":false ,"CatalogImageCode":"" ,"Color":"" ,"Denomination":"22" }</v>
      </c>
    </row>
    <row r="264" spans="1:38" x14ac:dyDescent="0.25">
      <c r="A264" s="16" t="s">
        <v>339</v>
      </c>
      <c r="B264" s="16">
        <v>-14</v>
      </c>
      <c r="F264" s="16" t="s">
        <v>47</v>
      </c>
      <c r="H264" s="16" t="s">
        <v>474</v>
      </c>
      <c r="I264" s="16">
        <v>1985</v>
      </c>
      <c r="J264" s="16">
        <v>1985</v>
      </c>
      <c r="K264" s="16" t="s">
        <v>51</v>
      </c>
      <c r="N264" s="16" t="str">
        <f t="shared" si="117"/>
        <v>,{"CollectableType":"HomeCollector.Models.StampBase, HomeCollector, Version=1.0.0.0, Culture=neutral, PublicKeyToken=null"</v>
      </c>
      <c r="O264" s="16" t="str">
        <f t="shared" si="100"/>
        <v xml:space="preserve">,"DisplayName":"Penalty "D"" </v>
      </c>
      <c r="P264" s="16" t="str">
        <f t="shared" si="101"/>
        <v xml:space="preserve">,"Description":"" </v>
      </c>
      <c r="Q264" s="16" t="str">
        <f t="shared" si="102"/>
        <v xml:space="preserve">,"Country":"USA" </v>
      </c>
      <c r="R264" s="16" t="str">
        <f t="shared" si="103"/>
        <v xml:space="preserve">,"IsPostageStamp":true </v>
      </c>
      <c r="S264" s="16" t="str">
        <f t="shared" si="104"/>
        <v xml:space="preserve">,"ScottNumber":"O 138" </v>
      </c>
      <c r="T264" s="16" t="str">
        <f t="shared" si="105"/>
        <v xml:space="preserve">,"AlternateId":"" </v>
      </c>
      <c r="U264" s="16" t="str">
        <f t="shared" si="96"/>
        <v>,"IssueYearStart":1985</v>
      </c>
      <c r="V264" s="16" t="str">
        <f t="shared" si="97"/>
        <v>,"IssueYearEnd":0</v>
      </c>
      <c r="W264" s="16" t="str">
        <f t="shared" si="106"/>
        <v xml:space="preserve">,"FirstDayOfIssue":" " </v>
      </c>
      <c r="X264" s="16" t="str">
        <f t="shared" si="99"/>
        <v xml:space="preserve">,"Perforation":"p11" </v>
      </c>
      <c r="Y264" s="16" t="str">
        <f>",""IsWatermarked"":" &amp; IF(ISNUMBER(FIND("mk",#REF!)) =1,"true","false") &amp; " "</f>
        <v xml:space="preserve">,"IsWatermarked":false </v>
      </c>
      <c r="Z264" s="16" t="str">
        <f t="shared" si="107"/>
        <v xml:space="preserve">,"CatalogImageCode":"" </v>
      </c>
      <c r="AA264" s="16" t="str">
        <f t="shared" si="108"/>
        <v xml:space="preserve">,"Color":"" </v>
      </c>
      <c r="AB264" s="16" t="str">
        <f t="shared" si="109"/>
        <v xml:space="preserve">,"Denomination":"-14" </v>
      </c>
      <c r="AD264" s="16" t="str">
        <f t="shared" si="110"/>
        <v/>
      </c>
      <c r="AE264" s="16" t="str">
        <f t="shared" si="111"/>
        <v>{"CollectableType":"HomeCollector.Models.StampBase, HomeCollector, Version=1.0.0.0, Culture=neutral, PublicKeyToken=null"</v>
      </c>
      <c r="AF264" s="16" t="str">
        <f t="shared" si="112"/>
        <v xml:space="preserve">,"ItemDetails":"" </v>
      </c>
      <c r="AG264" s="16" t="str">
        <f t="shared" si="113"/>
        <v xml:space="preserve">,"IsFavorite":false </v>
      </c>
      <c r="AH264" s="16" t="str">
        <f t="shared" si="114"/>
        <v xml:space="preserve">,"EstimatedValue":0 </v>
      </c>
      <c r="AI264" s="16" t="str">
        <f t="shared" si="115"/>
        <v xml:space="preserve">,"IsMintCondition":false </v>
      </c>
      <c r="AJ264" s="16" t="str">
        <f t="shared" si="116"/>
        <v xml:space="preserve">,"Condition":"UNDEFINED" </v>
      </c>
      <c r="AK264" s="16" t="str">
        <f xml:space="preserve"> IF($D264+$E264&gt;0,  CONCATENATE($AD264,$AE264,$AF264,$AG264,$AH264,$AI264,$AJ264) &amp; "} ]}","}")</f>
        <v>}</v>
      </c>
      <c r="AL264" s="16" t="str">
        <f t="shared" si="98"/>
        <v>,{"CollectableType":"HomeCollector.Models.StampBase, HomeCollector, Version=1.0.0.0, Culture=neutral, PublicKeyToken=null","DisplayName":"Penalty "D"" ,"Description":"" ,"Country":"USA" ,"IsPostageStamp":true ,"ScottNumber":"O 138" ,"AlternateId":"" ,"IssueYearStart":1985,"IssueYearEnd":0,"FirstDayOfIssue":" " ,"Perforation":"p11" ,"IsWatermarked":false ,"CatalogImageCode":"" ,"Color":"" ,"Denomination":"-14" }</v>
      </c>
    </row>
    <row r="265" spans="1:38" x14ac:dyDescent="0.25">
      <c r="A265" s="16" t="s">
        <v>340</v>
      </c>
      <c r="B265" s="16">
        <v>15</v>
      </c>
      <c r="F265" s="16" t="s">
        <v>16</v>
      </c>
      <c r="H265" s="16" t="s">
        <v>473</v>
      </c>
      <c r="I265" s="16">
        <v>1988</v>
      </c>
      <c r="J265" s="16">
        <v>1988</v>
      </c>
      <c r="K265" s="16" t="s">
        <v>51</v>
      </c>
      <c r="N265" s="16" t="str">
        <f t="shared" si="117"/>
        <v>,{"CollectableType":"HomeCollector.Models.StampBase, HomeCollector, Version=1.0.0.0, Culture=neutral, PublicKeyToken=null"</v>
      </c>
      <c r="O265" s="16" t="str">
        <f t="shared" si="100"/>
        <v xml:space="preserve">,"DisplayName":"Penalty Mail" </v>
      </c>
      <c r="P265" s="16" t="str">
        <f t="shared" si="101"/>
        <v xml:space="preserve">,"Description":"" </v>
      </c>
      <c r="Q265" s="16" t="str">
        <f t="shared" si="102"/>
        <v xml:space="preserve">,"Country":"USA" </v>
      </c>
      <c r="R265" s="16" t="str">
        <f t="shared" si="103"/>
        <v xml:space="preserve">,"IsPostageStamp":true </v>
      </c>
      <c r="S265" s="16" t="str">
        <f t="shared" si="104"/>
        <v xml:space="preserve">,"ScottNumber":"O 138A" </v>
      </c>
      <c r="T265" s="16" t="str">
        <f t="shared" si="105"/>
        <v xml:space="preserve">,"AlternateId":"" </v>
      </c>
      <c r="U265" s="16" t="str">
        <f t="shared" si="96"/>
        <v>,"IssueYearStart":1988</v>
      </c>
      <c r="V265" s="16" t="str">
        <f t="shared" si="97"/>
        <v>,"IssueYearEnd":0</v>
      </c>
      <c r="W265" s="16" t="str">
        <f t="shared" si="106"/>
        <v xml:space="preserve">,"FirstDayOfIssue":" " </v>
      </c>
      <c r="X265" s="16" t="str">
        <f t="shared" si="99"/>
        <v xml:space="preserve">,"Perforation":"v10" </v>
      </c>
      <c r="Y265" s="16" t="str">
        <f>",""IsWatermarked"":" &amp; IF(ISNUMBER(FIND("mk",#REF!)) =1,"true","false") &amp; " "</f>
        <v xml:space="preserve">,"IsWatermarked":false </v>
      </c>
      <c r="Z265" s="16" t="str">
        <f t="shared" si="107"/>
        <v xml:space="preserve">,"CatalogImageCode":"" </v>
      </c>
      <c r="AA265" s="16" t="str">
        <f t="shared" si="108"/>
        <v xml:space="preserve">,"Color":"" </v>
      </c>
      <c r="AB265" s="16" t="str">
        <f t="shared" si="109"/>
        <v xml:space="preserve">,"Denomination":"15" </v>
      </c>
      <c r="AD265" s="16" t="str">
        <f t="shared" si="110"/>
        <v/>
      </c>
      <c r="AE265" s="16" t="str">
        <f t="shared" si="111"/>
        <v>{"CollectableType":"HomeCollector.Models.StampBase, HomeCollector, Version=1.0.0.0, Culture=neutral, PublicKeyToken=null"</v>
      </c>
      <c r="AF265" s="16" t="str">
        <f t="shared" si="112"/>
        <v xml:space="preserve">,"ItemDetails":"" </v>
      </c>
      <c r="AG265" s="16" t="str">
        <f t="shared" si="113"/>
        <v xml:space="preserve">,"IsFavorite":false </v>
      </c>
      <c r="AH265" s="16" t="str">
        <f t="shared" si="114"/>
        <v xml:space="preserve">,"EstimatedValue":0 </v>
      </c>
      <c r="AI265" s="16" t="str">
        <f t="shared" si="115"/>
        <v xml:space="preserve">,"IsMintCondition":false </v>
      </c>
      <c r="AJ265" s="16" t="str">
        <f t="shared" si="116"/>
        <v xml:space="preserve">,"Condition":"UNDEFINED" </v>
      </c>
      <c r="AK265" s="16" t="str">
        <f xml:space="preserve"> IF($D265+$E265&gt;0,  CONCATENATE($AD265,$AE265,$AF265,$AG265,$AH265,$AI265,$AJ265) &amp; "} ]}","}")</f>
        <v>}</v>
      </c>
      <c r="AL265" s="16" t="str">
        <f t="shared" si="98"/>
        <v>,{"CollectableType":"HomeCollector.Models.StampBase, HomeCollector, Version=1.0.0.0, Culture=neutral, PublicKeyToken=null","DisplayName":"Penalty Mail" ,"Description":"" ,"Country":"USA" ,"IsPostageStamp":true ,"ScottNumber":"O 138A" ,"AlternateId":"" ,"IssueYearStart":1988,"IssueYearEnd":0,"FirstDayOfIssue":" " ,"Perforation":"v10" ,"IsWatermarked":false ,"CatalogImageCode":"" ,"Color":"" ,"Denomination":"15" }</v>
      </c>
    </row>
    <row r="266" spans="1:38" x14ac:dyDescent="0.25">
      <c r="A266" s="16" t="s">
        <v>341</v>
      </c>
      <c r="B266" s="16">
        <v>20</v>
      </c>
      <c r="F266" s="16" t="s">
        <v>16</v>
      </c>
      <c r="H266" s="16" t="s">
        <v>473</v>
      </c>
      <c r="I266" s="16">
        <v>1988</v>
      </c>
      <c r="J266" s="16">
        <v>1988</v>
      </c>
      <c r="K266" s="16" t="s">
        <v>51</v>
      </c>
      <c r="N266" s="16" t="str">
        <f t="shared" si="117"/>
        <v>,{"CollectableType":"HomeCollector.Models.StampBase, HomeCollector, Version=1.0.0.0, Culture=neutral, PublicKeyToken=null"</v>
      </c>
      <c r="O266" s="16" t="str">
        <f t="shared" si="100"/>
        <v xml:space="preserve">,"DisplayName":"Penalty Mail" </v>
      </c>
      <c r="P266" s="16" t="str">
        <f t="shared" si="101"/>
        <v xml:space="preserve">,"Description":"" </v>
      </c>
      <c r="Q266" s="16" t="str">
        <f t="shared" si="102"/>
        <v xml:space="preserve">,"Country":"USA" </v>
      </c>
      <c r="R266" s="16" t="str">
        <f t="shared" si="103"/>
        <v xml:space="preserve">,"IsPostageStamp":true </v>
      </c>
      <c r="S266" s="16" t="str">
        <f t="shared" si="104"/>
        <v xml:space="preserve">,"ScottNumber":"O 138B" </v>
      </c>
      <c r="T266" s="16" t="str">
        <f t="shared" si="105"/>
        <v xml:space="preserve">,"AlternateId":"" </v>
      </c>
      <c r="U266" s="16" t="str">
        <f t="shared" si="96"/>
        <v>,"IssueYearStart":1988</v>
      </c>
      <c r="V266" s="16" t="str">
        <f t="shared" si="97"/>
        <v>,"IssueYearEnd":0</v>
      </c>
      <c r="W266" s="16" t="str">
        <f t="shared" si="106"/>
        <v xml:space="preserve">,"FirstDayOfIssue":" " </v>
      </c>
      <c r="X266" s="16" t="str">
        <f t="shared" si="99"/>
        <v xml:space="preserve">,"Perforation":"v10" </v>
      </c>
      <c r="Y266" s="16" t="str">
        <f>",""IsWatermarked"":" &amp; IF(ISNUMBER(FIND("mk",#REF!)) =1,"true","false") &amp; " "</f>
        <v xml:space="preserve">,"IsWatermarked":false </v>
      </c>
      <c r="Z266" s="16" t="str">
        <f t="shared" si="107"/>
        <v xml:space="preserve">,"CatalogImageCode":"" </v>
      </c>
      <c r="AA266" s="16" t="str">
        <f t="shared" si="108"/>
        <v xml:space="preserve">,"Color":"" </v>
      </c>
      <c r="AB266" s="16" t="str">
        <f t="shared" si="109"/>
        <v xml:space="preserve">,"Denomination":"20" </v>
      </c>
      <c r="AD266" s="16" t="str">
        <f t="shared" si="110"/>
        <v/>
      </c>
      <c r="AE266" s="16" t="str">
        <f t="shared" si="111"/>
        <v>{"CollectableType":"HomeCollector.Models.StampBase, HomeCollector, Version=1.0.0.0, Culture=neutral, PublicKeyToken=null"</v>
      </c>
      <c r="AF266" s="16" t="str">
        <f t="shared" si="112"/>
        <v xml:space="preserve">,"ItemDetails":"" </v>
      </c>
      <c r="AG266" s="16" t="str">
        <f t="shared" si="113"/>
        <v xml:space="preserve">,"IsFavorite":false </v>
      </c>
      <c r="AH266" s="16" t="str">
        <f t="shared" si="114"/>
        <v xml:space="preserve">,"EstimatedValue":0 </v>
      </c>
      <c r="AI266" s="16" t="str">
        <f t="shared" si="115"/>
        <v xml:space="preserve">,"IsMintCondition":false </v>
      </c>
      <c r="AJ266" s="16" t="str">
        <f t="shared" si="116"/>
        <v xml:space="preserve">,"Condition":"UNDEFINED" </v>
      </c>
      <c r="AK266" s="16" t="str">
        <f xml:space="preserve"> IF($D266+$E266&gt;0,  CONCATENATE($AD266,$AE266,$AF266,$AG266,$AH266,$AI266,$AJ266) &amp; "} ]}","}")</f>
        <v>}</v>
      </c>
      <c r="AL266" s="16" t="str">
        <f t="shared" si="98"/>
        <v>,{"CollectableType":"HomeCollector.Models.StampBase, HomeCollector, Version=1.0.0.0, Culture=neutral, PublicKeyToken=null","DisplayName":"Penalty Mail" ,"Description":"" ,"Country":"USA" ,"IsPostageStamp":true ,"ScottNumber":"O 138B" ,"AlternateId":"" ,"IssueYearStart":1988,"IssueYearEnd":0,"FirstDayOfIssue":" " ,"Perforation":"v10" ,"IsWatermarked":false ,"CatalogImageCode":"" ,"Color":"" ,"Denomination":"20" }</v>
      </c>
    </row>
    <row r="267" spans="1:38" x14ac:dyDescent="0.25">
      <c r="A267" s="16" t="s">
        <v>342</v>
      </c>
      <c r="B267" s="16">
        <v>-22</v>
      </c>
      <c r="F267" s="16" t="s">
        <v>16</v>
      </c>
      <c r="H267" s="16" t="s">
        <v>474</v>
      </c>
      <c r="I267" s="16">
        <v>1985</v>
      </c>
      <c r="J267" s="16">
        <v>1985</v>
      </c>
      <c r="K267" s="16" t="s">
        <v>51</v>
      </c>
      <c r="N267" s="16" t="str">
        <f t="shared" si="117"/>
        <v>,{"CollectableType":"HomeCollector.Models.StampBase, HomeCollector, Version=1.0.0.0, Culture=neutral, PublicKeyToken=null"</v>
      </c>
      <c r="O267" s="16" t="str">
        <f t="shared" si="100"/>
        <v xml:space="preserve">,"DisplayName":"Penalty "D"" </v>
      </c>
      <c r="P267" s="16" t="str">
        <f t="shared" si="101"/>
        <v xml:space="preserve">,"Description":"" </v>
      </c>
      <c r="Q267" s="16" t="str">
        <f t="shared" si="102"/>
        <v xml:space="preserve">,"Country":"USA" </v>
      </c>
      <c r="R267" s="16" t="str">
        <f t="shared" si="103"/>
        <v xml:space="preserve">,"IsPostageStamp":true </v>
      </c>
      <c r="S267" s="16" t="str">
        <f t="shared" si="104"/>
        <v xml:space="preserve">,"ScottNumber":"O 139" </v>
      </c>
      <c r="T267" s="16" t="str">
        <f t="shared" si="105"/>
        <v xml:space="preserve">,"AlternateId":"" </v>
      </c>
      <c r="U267" s="16" t="str">
        <f t="shared" si="96"/>
        <v>,"IssueYearStart":1985</v>
      </c>
      <c r="V267" s="16" t="str">
        <f t="shared" si="97"/>
        <v>,"IssueYearEnd":0</v>
      </c>
      <c r="W267" s="16" t="str">
        <f t="shared" si="106"/>
        <v xml:space="preserve">,"FirstDayOfIssue":" " </v>
      </c>
      <c r="X267" s="16" t="str">
        <f t="shared" si="99"/>
        <v xml:space="preserve">,"Perforation":"v10" </v>
      </c>
      <c r="Y267" s="16" t="str">
        <f>",""IsWatermarked"":" &amp; IF(ISNUMBER(FIND("mk",#REF!)) =1,"true","false") &amp; " "</f>
        <v xml:space="preserve">,"IsWatermarked":false </v>
      </c>
      <c r="Z267" s="16" t="str">
        <f t="shared" si="107"/>
        <v xml:space="preserve">,"CatalogImageCode":"" </v>
      </c>
      <c r="AA267" s="16" t="str">
        <f t="shared" si="108"/>
        <v xml:space="preserve">,"Color":"" </v>
      </c>
      <c r="AB267" s="16" t="str">
        <f t="shared" si="109"/>
        <v xml:space="preserve">,"Denomination":"-22" </v>
      </c>
      <c r="AD267" s="16" t="str">
        <f t="shared" si="110"/>
        <v/>
      </c>
      <c r="AE267" s="16" t="str">
        <f t="shared" si="111"/>
        <v>{"CollectableType":"HomeCollector.Models.StampBase, HomeCollector, Version=1.0.0.0, Culture=neutral, PublicKeyToken=null"</v>
      </c>
      <c r="AF267" s="16" t="str">
        <f t="shared" si="112"/>
        <v xml:space="preserve">,"ItemDetails":"" </v>
      </c>
      <c r="AG267" s="16" t="str">
        <f t="shared" si="113"/>
        <v xml:space="preserve">,"IsFavorite":false </v>
      </c>
      <c r="AH267" s="16" t="str">
        <f t="shared" si="114"/>
        <v xml:space="preserve">,"EstimatedValue":0 </v>
      </c>
      <c r="AI267" s="16" t="str">
        <f t="shared" si="115"/>
        <v xml:space="preserve">,"IsMintCondition":false </v>
      </c>
      <c r="AJ267" s="16" t="str">
        <f t="shared" si="116"/>
        <v xml:space="preserve">,"Condition":"UNDEFINED" </v>
      </c>
      <c r="AK267" s="16" t="str">
        <f xml:space="preserve"> IF($D267+$E267&gt;0,  CONCATENATE($AD267,$AE267,$AF267,$AG267,$AH267,$AI267,$AJ267) &amp; "} ]}","}")</f>
        <v>}</v>
      </c>
      <c r="AL267" s="16" t="str">
        <f t="shared" si="98"/>
        <v>,{"CollectableType":"HomeCollector.Models.StampBase, HomeCollector, Version=1.0.0.0, Culture=neutral, PublicKeyToken=null","DisplayName":"Penalty "D"" ,"Description":"" ,"Country":"USA" ,"IsPostageStamp":true ,"ScottNumber":"O 139" ,"AlternateId":"" ,"IssueYearStart":1985,"IssueYearEnd":0,"FirstDayOfIssue":" " ,"Perforation":"v10" ,"IsWatermarked":false ,"CatalogImageCode":"" ,"Color":"" ,"Denomination":"-22" }</v>
      </c>
    </row>
    <row r="268" spans="1:38" x14ac:dyDescent="0.25">
      <c r="A268" s="16" t="s">
        <v>343</v>
      </c>
      <c r="B268" s="16">
        <v>-25</v>
      </c>
      <c r="F268" s="16" t="s">
        <v>16</v>
      </c>
      <c r="H268" s="16" t="s">
        <v>475</v>
      </c>
      <c r="I268" s="16">
        <v>1988</v>
      </c>
      <c r="J268" s="16">
        <v>1988</v>
      </c>
      <c r="K268" s="16" t="s">
        <v>51</v>
      </c>
      <c r="N268" s="16" t="str">
        <f t="shared" si="117"/>
        <v>,{"CollectableType":"HomeCollector.Models.StampBase, HomeCollector, Version=1.0.0.0, Culture=neutral, PublicKeyToken=null"</v>
      </c>
      <c r="O268" s="16" t="str">
        <f t="shared" si="100"/>
        <v xml:space="preserve">,"DisplayName":"Penalty "E"" </v>
      </c>
      <c r="P268" s="16" t="str">
        <f t="shared" si="101"/>
        <v xml:space="preserve">,"Description":"" </v>
      </c>
      <c r="Q268" s="16" t="str">
        <f t="shared" si="102"/>
        <v xml:space="preserve">,"Country":"USA" </v>
      </c>
      <c r="R268" s="16" t="str">
        <f t="shared" si="103"/>
        <v xml:space="preserve">,"IsPostageStamp":true </v>
      </c>
      <c r="S268" s="16" t="str">
        <f t="shared" si="104"/>
        <v xml:space="preserve">,"ScottNumber":"O 140" </v>
      </c>
      <c r="T268" s="16" t="str">
        <f t="shared" si="105"/>
        <v xml:space="preserve">,"AlternateId":"" </v>
      </c>
      <c r="U268" s="16" t="str">
        <f t="shared" si="96"/>
        <v>,"IssueYearStart":1988</v>
      </c>
      <c r="V268" s="16" t="str">
        <f t="shared" si="97"/>
        <v>,"IssueYearEnd":0</v>
      </c>
      <c r="W268" s="16" t="str">
        <f t="shared" si="106"/>
        <v xml:space="preserve">,"FirstDayOfIssue":" " </v>
      </c>
      <c r="X268" s="16" t="str">
        <f t="shared" si="99"/>
        <v xml:space="preserve">,"Perforation":"v10" </v>
      </c>
      <c r="Y268" s="16" t="str">
        <f>",""IsWatermarked"":" &amp; IF(ISNUMBER(FIND("mk",#REF!)) =1,"true","false") &amp; " "</f>
        <v xml:space="preserve">,"IsWatermarked":false </v>
      </c>
      <c r="Z268" s="16" t="str">
        <f t="shared" si="107"/>
        <v xml:space="preserve">,"CatalogImageCode":"" </v>
      </c>
      <c r="AA268" s="16" t="str">
        <f t="shared" si="108"/>
        <v xml:space="preserve">,"Color":"" </v>
      </c>
      <c r="AB268" s="16" t="str">
        <f t="shared" si="109"/>
        <v xml:space="preserve">,"Denomination":"-25" </v>
      </c>
      <c r="AD268" s="16" t="str">
        <f t="shared" si="110"/>
        <v/>
      </c>
      <c r="AE268" s="16" t="str">
        <f t="shared" si="111"/>
        <v>{"CollectableType":"HomeCollector.Models.StampBase, HomeCollector, Version=1.0.0.0, Culture=neutral, PublicKeyToken=null"</v>
      </c>
      <c r="AF268" s="16" t="str">
        <f t="shared" si="112"/>
        <v xml:space="preserve">,"ItemDetails":"" </v>
      </c>
      <c r="AG268" s="16" t="str">
        <f t="shared" si="113"/>
        <v xml:space="preserve">,"IsFavorite":false </v>
      </c>
      <c r="AH268" s="16" t="str">
        <f t="shared" si="114"/>
        <v xml:space="preserve">,"EstimatedValue":0 </v>
      </c>
      <c r="AI268" s="16" t="str">
        <f t="shared" si="115"/>
        <v xml:space="preserve">,"IsMintCondition":false </v>
      </c>
      <c r="AJ268" s="16" t="str">
        <f t="shared" si="116"/>
        <v xml:space="preserve">,"Condition":"UNDEFINED" </v>
      </c>
      <c r="AK268" s="16" t="str">
        <f xml:space="preserve"> IF($D268+$E268&gt;0,  CONCATENATE($AD268,$AE268,$AF268,$AG268,$AH268,$AI268,$AJ268) &amp; "} ]}","}")</f>
        <v>}</v>
      </c>
      <c r="AL268" s="16" t="str">
        <f t="shared" si="98"/>
        <v>,{"CollectableType":"HomeCollector.Models.StampBase, HomeCollector, Version=1.0.0.0, Culture=neutral, PublicKeyToken=null","DisplayName":"Penalty "E"" ,"Description":"" ,"Country":"USA" ,"IsPostageStamp":true ,"ScottNumber":"O 140" ,"AlternateId":"" ,"IssueYearStart":1988,"IssueYearEnd":0,"FirstDayOfIssue":" " ,"Perforation":"v10" ,"IsWatermarked":false ,"CatalogImageCode":"" ,"Color":"" ,"Denomination":"-25" }</v>
      </c>
    </row>
    <row r="269" spans="1:38" x14ac:dyDescent="0.25">
      <c r="A269" s="16" t="s">
        <v>344</v>
      </c>
      <c r="B269" s="16">
        <v>25</v>
      </c>
      <c r="F269" s="16" t="s">
        <v>16</v>
      </c>
      <c r="H269" s="16" t="s">
        <v>473</v>
      </c>
      <c r="I269" s="16">
        <v>1988</v>
      </c>
      <c r="J269" s="16">
        <v>1988</v>
      </c>
      <c r="K269" s="16" t="s">
        <v>51</v>
      </c>
      <c r="N269" s="16" t="str">
        <f t="shared" si="117"/>
        <v>,{"CollectableType":"HomeCollector.Models.StampBase, HomeCollector, Version=1.0.0.0, Culture=neutral, PublicKeyToken=null"</v>
      </c>
      <c r="O269" s="16" t="str">
        <f t="shared" si="100"/>
        <v xml:space="preserve">,"DisplayName":"Penalty Mail" </v>
      </c>
      <c r="P269" s="16" t="str">
        <f t="shared" si="101"/>
        <v xml:space="preserve">,"Description":"" </v>
      </c>
      <c r="Q269" s="16" t="str">
        <f t="shared" si="102"/>
        <v xml:space="preserve">,"Country":"USA" </v>
      </c>
      <c r="R269" s="16" t="str">
        <f t="shared" si="103"/>
        <v xml:space="preserve">,"IsPostageStamp":true </v>
      </c>
      <c r="S269" s="16" t="str">
        <f t="shared" si="104"/>
        <v xml:space="preserve">,"ScottNumber":"O 141" </v>
      </c>
      <c r="T269" s="16" t="str">
        <f t="shared" si="105"/>
        <v xml:space="preserve">,"AlternateId":"" </v>
      </c>
      <c r="U269" s="16" t="str">
        <f t="shared" si="96"/>
        <v>,"IssueYearStart":1988</v>
      </c>
      <c r="V269" s="16" t="str">
        <f t="shared" si="97"/>
        <v>,"IssueYearEnd":0</v>
      </c>
      <c r="W269" s="16" t="str">
        <f t="shared" si="106"/>
        <v xml:space="preserve">,"FirstDayOfIssue":" " </v>
      </c>
      <c r="X269" s="16" t="str">
        <f t="shared" si="99"/>
        <v xml:space="preserve">,"Perforation":"v10" </v>
      </c>
      <c r="Y269" s="16" t="str">
        <f>",""IsWatermarked"":" &amp; IF(ISNUMBER(FIND("mk",#REF!)) =1,"true","false") &amp; " "</f>
        <v xml:space="preserve">,"IsWatermarked":false </v>
      </c>
      <c r="Z269" s="16" t="str">
        <f t="shared" si="107"/>
        <v xml:space="preserve">,"CatalogImageCode":"" </v>
      </c>
      <c r="AA269" s="16" t="str">
        <f t="shared" si="108"/>
        <v xml:space="preserve">,"Color":"" </v>
      </c>
      <c r="AB269" s="16" t="str">
        <f t="shared" si="109"/>
        <v xml:space="preserve">,"Denomination":"25" </v>
      </c>
      <c r="AD269" s="16" t="str">
        <f t="shared" si="110"/>
        <v/>
      </c>
      <c r="AE269" s="16" t="str">
        <f t="shared" si="111"/>
        <v>{"CollectableType":"HomeCollector.Models.StampBase, HomeCollector, Version=1.0.0.0, Culture=neutral, PublicKeyToken=null"</v>
      </c>
      <c r="AF269" s="16" t="str">
        <f t="shared" si="112"/>
        <v xml:space="preserve">,"ItemDetails":"" </v>
      </c>
      <c r="AG269" s="16" t="str">
        <f t="shared" si="113"/>
        <v xml:space="preserve">,"IsFavorite":false </v>
      </c>
      <c r="AH269" s="16" t="str">
        <f t="shared" si="114"/>
        <v xml:space="preserve">,"EstimatedValue":0 </v>
      </c>
      <c r="AI269" s="16" t="str">
        <f t="shared" si="115"/>
        <v xml:space="preserve">,"IsMintCondition":false </v>
      </c>
      <c r="AJ269" s="16" t="str">
        <f t="shared" si="116"/>
        <v xml:space="preserve">,"Condition":"UNDEFINED" </v>
      </c>
      <c r="AK269" s="16" t="str">
        <f xml:space="preserve"> IF($D269+$E269&gt;0,  CONCATENATE($AD269,$AE269,$AF269,$AG269,$AH269,$AI269,$AJ269) &amp; "} ]}","}")</f>
        <v>}</v>
      </c>
      <c r="AL269" s="16" t="str">
        <f t="shared" si="98"/>
        <v>,{"CollectableType":"HomeCollector.Models.StampBase, HomeCollector, Version=1.0.0.0, Culture=neutral, PublicKeyToken=null","DisplayName":"Penalty Mail" ,"Description":"" ,"Country":"USA" ,"IsPostageStamp":true ,"ScottNumber":"O 141" ,"AlternateId":"" ,"IssueYearStart":1988,"IssueYearEnd":0,"FirstDayOfIssue":" " ,"Perforation":"v10" ,"IsWatermarked":false ,"CatalogImageCode":"" ,"Color":"" ,"Denomination":"25" }</v>
      </c>
    </row>
    <row r="270" spans="1:38" x14ac:dyDescent="0.25">
      <c r="A270" s="16" t="s">
        <v>345</v>
      </c>
      <c r="B270" s="16">
        <v>1</v>
      </c>
      <c r="F270" s="16" t="s">
        <v>16</v>
      </c>
      <c r="G270" s="16" t="s">
        <v>476</v>
      </c>
      <c r="H270" s="16" t="s">
        <v>473</v>
      </c>
      <c r="I270" s="16">
        <v>1989</v>
      </c>
      <c r="J270" s="16">
        <v>1989</v>
      </c>
      <c r="K270" s="16" t="s">
        <v>51</v>
      </c>
      <c r="N270" s="16" t="str">
        <f t="shared" si="117"/>
        <v>,{"CollectableType":"HomeCollector.Models.StampBase, HomeCollector, Version=1.0.0.0, Culture=neutral, PublicKeyToken=null"</v>
      </c>
      <c r="O270" s="16" t="str">
        <f t="shared" si="100"/>
        <v xml:space="preserve">,"DisplayName":"Penalty Mail" </v>
      </c>
      <c r="P270" s="16" t="str">
        <f t="shared" si="101"/>
        <v xml:space="preserve">,"Description":"no cent" </v>
      </c>
      <c r="Q270" s="16" t="str">
        <f t="shared" si="102"/>
        <v xml:space="preserve">,"Country":"USA" </v>
      </c>
      <c r="R270" s="16" t="str">
        <f t="shared" si="103"/>
        <v xml:space="preserve">,"IsPostageStamp":true </v>
      </c>
      <c r="S270" s="16" t="str">
        <f t="shared" si="104"/>
        <v xml:space="preserve">,"ScottNumber":"O 143" </v>
      </c>
      <c r="T270" s="16" t="str">
        <f t="shared" si="105"/>
        <v xml:space="preserve">,"AlternateId":"" </v>
      </c>
      <c r="U270" s="16" t="str">
        <f t="shared" si="96"/>
        <v>,"IssueYearStart":1989</v>
      </c>
      <c r="V270" s="16" t="str">
        <f t="shared" si="97"/>
        <v>,"IssueYearEnd":0</v>
      </c>
      <c r="W270" s="16" t="str">
        <f t="shared" si="106"/>
        <v xml:space="preserve">,"FirstDayOfIssue":" " </v>
      </c>
      <c r="X270" s="16" t="str">
        <f t="shared" si="99"/>
        <v xml:space="preserve">,"Perforation":"v10" </v>
      </c>
      <c r="Y270" s="16" t="str">
        <f>",""IsWatermarked"":" &amp; IF(ISNUMBER(FIND("mk",#REF!)) =1,"true","false") &amp; " "</f>
        <v xml:space="preserve">,"IsWatermarked":false </v>
      </c>
      <c r="Z270" s="16" t="str">
        <f t="shared" si="107"/>
        <v xml:space="preserve">,"CatalogImageCode":"" </v>
      </c>
      <c r="AA270" s="16" t="str">
        <f t="shared" si="108"/>
        <v xml:space="preserve">,"Color":"" </v>
      </c>
      <c r="AB270" s="16" t="str">
        <f t="shared" si="109"/>
        <v xml:space="preserve">,"Denomination":"1" </v>
      </c>
      <c r="AD270" s="16" t="str">
        <f t="shared" si="110"/>
        <v/>
      </c>
      <c r="AE270" s="16" t="str">
        <f t="shared" si="111"/>
        <v>{"CollectableType":"HomeCollector.Models.StampBase, HomeCollector, Version=1.0.0.0, Culture=neutral, PublicKeyToken=null"</v>
      </c>
      <c r="AF270" s="16" t="str">
        <f t="shared" si="112"/>
        <v xml:space="preserve">,"ItemDetails":"no cent" </v>
      </c>
      <c r="AG270" s="16" t="str">
        <f t="shared" si="113"/>
        <v xml:space="preserve">,"IsFavorite":false </v>
      </c>
      <c r="AH270" s="16" t="str">
        <f t="shared" si="114"/>
        <v xml:space="preserve">,"EstimatedValue":0 </v>
      </c>
      <c r="AI270" s="16" t="str">
        <f t="shared" si="115"/>
        <v xml:space="preserve">,"IsMintCondition":false </v>
      </c>
      <c r="AJ270" s="16" t="str">
        <f t="shared" si="116"/>
        <v xml:space="preserve">,"Condition":"UNDEFINED" </v>
      </c>
      <c r="AK270" s="16" t="str">
        <f xml:space="preserve"> IF($D270+$E270&gt;0,  CONCATENATE($AD270,$AE270,$AF270,$AG270,$AH270,$AI270,$AJ270) &amp; "} ]}","}")</f>
        <v>}</v>
      </c>
      <c r="AL270" s="16" t="str">
        <f t="shared" si="98"/>
        <v>,{"CollectableType":"HomeCollector.Models.StampBase, HomeCollector, Version=1.0.0.0, Culture=neutral, PublicKeyToken=null","DisplayName":"Penalty Mail" ,"Description":"no cent" ,"Country":"USA" ,"IsPostageStamp":true ,"ScottNumber":"O 143" ,"AlternateId":"" ,"IssueYearStart":1989,"IssueYearEnd":0,"FirstDayOfIssue":" " ,"Perforation":"v10" ,"IsWatermarked":false ,"CatalogImageCode":"" ,"Color":"" ,"Denomination":"1" }</v>
      </c>
    </row>
    <row r="271" spans="1:38" x14ac:dyDescent="0.25">
      <c r="A271" s="16" t="s">
        <v>346</v>
      </c>
      <c r="B271" s="16">
        <v>-29</v>
      </c>
      <c r="F271" s="16" t="s">
        <v>16</v>
      </c>
      <c r="G271" s="16" t="s">
        <v>476</v>
      </c>
      <c r="H271" s="16" t="s">
        <v>473</v>
      </c>
      <c r="I271" s="16">
        <v>1991</v>
      </c>
      <c r="J271" s="16">
        <v>1991</v>
      </c>
      <c r="K271" s="16" t="s">
        <v>51</v>
      </c>
      <c r="N271" s="16" t="str">
        <f t="shared" si="117"/>
        <v>,{"CollectableType":"HomeCollector.Models.StampBase, HomeCollector, Version=1.0.0.0, Culture=neutral, PublicKeyToken=null"</v>
      </c>
      <c r="O271" s="16" t="str">
        <f t="shared" si="100"/>
        <v xml:space="preserve">,"DisplayName":"Penalty Mail" </v>
      </c>
      <c r="P271" s="16" t="str">
        <f t="shared" si="101"/>
        <v xml:space="preserve">,"Description":"no cent" </v>
      </c>
      <c r="Q271" s="16" t="str">
        <f t="shared" si="102"/>
        <v xml:space="preserve">,"Country":"USA" </v>
      </c>
      <c r="R271" s="16" t="str">
        <f t="shared" si="103"/>
        <v xml:space="preserve">,"IsPostageStamp":true </v>
      </c>
      <c r="S271" s="16" t="str">
        <f t="shared" si="104"/>
        <v xml:space="preserve">,"ScottNumber":"O 144" </v>
      </c>
      <c r="T271" s="16" t="str">
        <f t="shared" si="105"/>
        <v xml:space="preserve">,"AlternateId":"" </v>
      </c>
      <c r="U271" s="16" t="str">
        <f t="shared" si="96"/>
        <v>,"IssueYearStart":1991</v>
      </c>
      <c r="V271" s="16" t="str">
        <f t="shared" si="97"/>
        <v>,"IssueYearEnd":0</v>
      </c>
      <c r="W271" s="16" t="str">
        <f t="shared" si="106"/>
        <v xml:space="preserve">,"FirstDayOfIssue":" " </v>
      </c>
      <c r="X271" s="16" t="str">
        <f t="shared" si="99"/>
        <v xml:space="preserve">,"Perforation":"v10" </v>
      </c>
      <c r="Y271" s="16" t="str">
        <f>",""IsWatermarked"":" &amp; IF(ISNUMBER(FIND("mk",#REF!)) =1,"true","false") &amp; " "</f>
        <v xml:space="preserve">,"IsWatermarked":false </v>
      </c>
      <c r="Z271" s="16" t="str">
        <f t="shared" si="107"/>
        <v xml:space="preserve">,"CatalogImageCode":"" </v>
      </c>
      <c r="AA271" s="16" t="str">
        <f t="shared" si="108"/>
        <v xml:space="preserve">,"Color":"" </v>
      </c>
      <c r="AB271" s="16" t="str">
        <f t="shared" si="109"/>
        <v xml:space="preserve">,"Denomination":"-29" </v>
      </c>
      <c r="AD271" s="16" t="str">
        <f t="shared" si="110"/>
        <v/>
      </c>
      <c r="AE271" s="16" t="str">
        <f t="shared" si="111"/>
        <v>{"CollectableType":"HomeCollector.Models.StampBase, HomeCollector, Version=1.0.0.0, Culture=neutral, PublicKeyToken=null"</v>
      </c>
      <c r="AF271" s="16" t="str">
        <f t="shared" si="112"/>
        <v xml:space="preserve">,"ItemDetails":"no cent" </v>
      </c>
      <c r="AG271" s="16" t="str">
        <f t="shared" si="113"/>
        <v xml:space="preserve">,"IsFavorite":false </v>
      </c>
      <c r="AH271" s="16" t="str">
        <f t="shared" si="114"/>
        <v xml:space="preserve">,"EstimatedValue":0 </v>
      </c>
      <c r="AI271" s="16" t="str">
        <f t="shared" si="115"/>
        <v xml:space="preserve">,"IsMintCondition":false </v>
      </c>
      <c r="AJ271" s="16" t="str">
        <f t="shared" si="116"/>
        <v xml:space="preserve">,"Condition":"UNDEFINED" </v>
      </c>
      <c r="AK271" s="16" t="str">
        <f xml:space="preserve"> IF($D271+$E271&gt;0,  CONCATENATE($AD271,$AE271,$AF271,$AG271,$AH271,$AI271,$AJ271) &amp; "} ]}","}")</f>
        <v>}</v>
      </c>
      <c r="AL271" s="16" t="str">
        <f t="shared" si="98"/>
        <v>,{"CollectableType":"HomeCollector.Models.StampBase, HomeCollector, Version=1.0.0.0, Culture=neutral, PublicKeyToken=null","DisplayName":"Penalty Mail" ,"Description":"no cent" ,"Country":"USA" ,"IsPostageStamp":true ,"ScottNumber":"O 144" ,"AlternateId":"" ,"IssueYearStart":1991,"IssueYearEnd":0,"FirstDayOfIssue":" " ,"Perforation":"v10" ,"IsWatermarked":false ,"CatalogImageCode":"" ,"Color":"" ,"Denomination":"-29" }</v>
      </c>
    </row>
    <row r="272" spans="1:38" x14ac:dyDescent="0.25">
      <c r="A272" s="16" t="s">
        <v>347</v>
      </c>
      <c r="B272" s="16">
        <v>29</v>
      </c>
      <c r="F272" s="16" t="s">
        <v>16</v>
      </c>
      <c r="G272" s="16" t="s">
        <v>476</v>
      </c>
      <c r="H272" s="16" t="s">
        <v>473</v>
      </c>
      <c r="I272" s="16">
        <v>1991</v>
      </c>
      <c r="J272" s="16">
        <v>1991</v>
      </c>
      <c r="K272" s="16" t="s">
        <v>51</v>
      </c>
      <c r="N272" s="16" t="str">
        <f t="shared" si="117"/>
        <v>,{"CollectableType":"HomeCollector.Models.StampBase, HomeCollector, Version=1.0.0.0, Culture=neutral, PublicKeyToken=null"</v>
      </c>
      <c r="O272" s="16" t="str">
        <f t="shared" si="100"/>
        <v xml:space="preserve">,"DisplayName":"Penalty Mail" </v>
      </c>
      <c r="P272" s="16" t="str">
        <f t="shared" si="101"/>
        <v xml:space="preserve">,"Description":"no cent" </v>
      </c>
      <c r="Q272" s="16" t="str">
        <f t="shared" si="102"/>
        <v xml:space="preserve">,"Country":"USA" </v>
      </c>
      <c r="R272" s="16" t="str">
        <f t="shared" si="103"/>
        <v xml:space="preserve">,"IsPostageStamp":true </v>
      </c>
      <c r="S272" s="16" t="str">
        <f t="shared" si="104"/>
        <v xml:space="preserve">,"ScottNumber":"O 145" </v>
      </c>
      <c r="T272" s="16" t="str">
        <f t="shared" si="105"/>
        <v xml:space="preserve">,"AlternateId":"" </v>
      </c>
      <c r="U272" s="16" t="str">
        <f t="shared" si="96"/>
        <v>,"IssueYearStart":1991</v>
      </c>
      <c r="V272" s="16" t="str">
        <f t="shared" si="97"/>
        <v>,"IssueYearEnd":0</v>
      </c>
      <c r="W272" s="16" t="str">
        <f t="shared" si="106"/>
        <v xml:space="preserve">,"FirstDayOfIssue":" " </v>
      </c>
      <c r="X272" s="16" t="str">
        <f t="shared" si="99"/>
        <v xml:space="preserve">,"Perforation":"v10" </v>
      </c>
      <c r="Y272" s="16" t="str">
        <f>",""IsWatermarked"":" &amp; IF(ISNUMBER(FIND("mk",#REF!)) =1,"true","false") &amp; " "</f>
        <v xml:space="preserve">,"IsWatermarked":false </v>
      </c>
      <c r="Z272" s="16" t="str">
        <f t="shared" si="107"/>
        <v xml:space="preserve">,"CatalogImageCode":"" </v>
      </c>
      <c r="AA272" s="16" t="str">
        <f t="shared" si="108"/>
        <v xml:space="preserve">,"Color":"" </v>
      </c>
      <c r="AB272" s="16" t="str">
        <f t="shared" si="109"/>
        <v xml:space="preserve">,"Denomination":"29" </v>
      </c>
      <c r="AD272" s="16" t="str">
        <f t="shared" si="110"/>
        <v/>
      </c>
      <c r="AE272" s="16" t="str">
        <f t="shared" si="111"/>
        <v>{"CollectableType":"HomeCollector.Models.StampBase, HomeCollector, Version=1.0.0.0, Culture=neutral, PublicKeyToken=null"</v>
      </c>
      <c r="AF272" s="16" t="str">
        <f t="shared" si="112"/>
        <v xml:space="preserve">,"ItemDetails":"no cent" </v>
      </c>
      <c r="AG272" s="16" t="str">
        <f t="shared" si="113"/>
        <v xml:space="preserve">,"IsFavorite":false </v>
      </c>
      <c r="AH272" s="16" t="str">
        <f t="shared" si="114"/>
        <v xml:space="preserve">,"EstimatedValue":0 </v>
      </c>
      <c r="AI272" s="16" t="str">
        <f t="shared" si="115"/>
        <v xml:space="preserve">,"IsMintCondition":false </v>
      </c>
      <c r="AJ272" s="16" t="str">
        <f t="shared" si="116"/>
        <v xml:space="preserve">,"Condition":"UNDEFINED" </v>
      </c>
      <c r="AK272" s="16" t="str">
        <f xml:space="preserve"> IF($D272+$E272&gt;0,  CONCATENATE($AD272,$AE272,$AF272,$AG272,$AH272,$AI272,$AJ272) &amp; "} ]}","}")</f>
        <v>}</v>
      </c>
      <c r="AL272" s="16" t="str">
        <f t="shared" si="98"/>
        <v>,{"CollectableType":"HomeCollector.Models.StampBase, HomeCollector, Version=1.0.0.0, Culture=neutral, PublicKeyToken=null","DisplayName":"Penalty Mail" ,"Description":"no cent" ,"Country":"USA" ,"IsPostageStamp":true ,"ScottNumber":"O 145" ,"AlternateId":"" ,"IssueYearStart":1991,"IssueYearEnd":0,"FirstDayOfIssue":" " ,"Perforation":"v10" ,"IsWatermarked":false ,"CatalogImageCode":"" ,"Color":"" ,"Denomination":"29" }</v>
      </c>
    </row>
    <row r="273" spans="1:38" x14ac:dyDescent="0.25">
      <c r="A273" s="16" t="s">
        <v>348</v>
      </c>
      <c r="B273" s="16">
        <v>4</v>
      </c>
      <c r="G273" s="16" t="s">
        <v>476</v>
      </c>
      <c r="H273" s="16" t="s">
        <v>473</v>
      </c>
      <c r="I273" s="16">
        <v>1991</v>
      </c>
      <c r="J273" s="16">
        <v>1991</v>
      </c>
      <c r="K273" s="16" t="s">
        <v>51</v>
      </c>
      <c r="N273" s="16" t="str">
        <f t="shared" si="117"/>
        <v>,{"CollectableType":"HomeCollector.Models.StampBase, HomeCollector, Version=1.0.0.0, Culture=neutral, PublicKeyToken=null"</v>
      </c>
      <c r="O273" s="16" t="str">
        <f t="shared" si="100"/>
        <v xml:space="preserve">,"DisplayName":"Penalty Mail" </v>
      </c>
      <c r="P273" s="16" t="str">
        <f t="shared" si="101"/>
        <v xml:space="preserve">,"Description":"no cent" </v>
      </c>
      <c r="Q273" s="16" t="str">
        <f t="shared" si="102"/>
        <v xml:space="preserve">,"Country":"USA" </v>
      </c>
      <c r="R273" s="16" t="str">
        <f t="shared" si="103"/>
        <v xml:space="preserve">,"IsPostageStamp":true </v>
      </c>
      <c r="S273" s="16" t="str">
        <f t="shared" si="104"/>
        <v xml:space="preserve">,"ScottNumber":"O 146" </v>
      </c>
      <c r="T273" s="16" t="str">
        <f t="shared" si="105"/>
        <v xml:space="preserve">,"AlternateId":"" </v>
      </c>
      <c r="U273" s="16" t="str">
        <f t="shared" si="96"/>
        <v>,"IssueYearStart":1991</v>
      </c>
      <c r="V273" s="16" t="str">
        <f t="shared" si="97"/>
        <v>,"IssueYearEnd":0</v>
      </c>
      <c r="W273" s="16" t="str">
        <f t="shared" si="106"/>
        <v xml:space="preserve">,"FirstDayOfIssue":" " </v>
      </c>
      <c r="X273" s="16" t="str">
        <f t="shared" si="99"/>
        <v xml:space="preserve">,"Perforation":"" </v>
      </c>
      <c r="Y273" s="16" t="str">
        <f>",""IsWatermarked"":" &amp; IF(ISNUMBER(FIND("mk",#REF!)) =1,"true","false") &amp; " "</f>
        <v xml:space="preserve">,"IsWatermarked":false </v>
      </c>
      <c r="Z273" s="16" t="str">
        <f t="shared" si="107"/>
        <v xml:space="preserve">,"CatalogImageCode":"" </v>
      </c>
      <c r="AA273" s="16" t="str">
        <f t="shared" si="108"/>
        <v xml:space="preserve">,"Color":"" </v>
      </c>
      <c r="AB273" s="16" t="str">
        <f t="shared" si="109"/>
        <v xml:space="preserve">,"Denomination":"4" </v>
      </c>
      <c r="AD273" s="16" t="str">
        <f t="shared" si="110"/>
        <v/>
      </c>
      <c r="AE273" s="16" t="str">
        <f t="shared" si="111"/>
        <v>{"CollectableType":"HomeCollector.Models.StampBase, HomeCollector, Version=1.0.0.0, Culture=neutral, PublicKeyToken=null"</v>
      </c>
      <c r="AF273" s="16" t="str">
        <f t="shared" si="112"/>
        <v xml:space="preserve">,"ItemDetails":"no cent" </v>
      </c>
      <c r="AG273" s="16" t="str">
        <f t="shared" si="113"/>
        <v xml:space="preserve">,"IsFavorite":false </v>
      </c>
      <c r="AH273" s="16" t="str">
        <f t="shared" si="114"/>
        <v xml:space="preserve">,"EstimatedValue":0 </v>
      </c>
      <c r="AI273" s="16" t="str">
        <f t="shared" si="115"/>
        <v xml:space="preserve">,"IsMintCondition":false </v>
      </c>
      <c r="AJ273" s="16" t="str">
        <f t="shared" si="116"/>
        <v xml:space="preserve">,"Condition":"UNDEFINED" </v>
      </c>
      <c r="AK273" s="16" t="str">
        <f xml:space="preserve"> IF($D273+$E273&gt;0,  CONCATENATE($AD273,$AE273,$AF273,$AG273,$AH273,$AI273,$AJ273) &amp; "} ]}","}")</f>
        <v>}</v>
      </c>
      <c r="AL273" s="16" t="str">
        <f t="shared" si="98"/>
        <v>,{"CollectableType":"HomeCollector.Models.StampBase, HomeCollector, Version=1.0.0.0, Culture=neutral, PublicKeyToken=null","DisplayName":"Penalty Mail" ,"Description":"no cent" ,"Country":"USA" ,"IsPostageStamp":true ,"ScottNumber":"O 146" ,"AlternateId":"" ,"IssueYearStart":1991,"IssueYearEnd":0,"FirstDayOfIssue":" " ,"Perforation":"" ,"IsWatermarked":false ,"CatalogImageCode":"" ,"Color":"" ,"Denomination":"4" }</v>
      </c>
    </row>
    <row r="274" spans="1:38" x14ac:dyDescent="0.25">
      <c r="A274" s="16" t="s">
        <v>349</v>
      </c>
      <c r="B274" s="16">
        <v>19</v>
      </c>
      <c r="G274" s="16" t="s">
        <v>476</v>
      </c>
      <c r="H274" s="16" t="s">
        <v>473</v>
      </c>
      <c r="I274" s="16">
        <v>1991</v>
      </c>
      <c r="J274" s="16">
        <v>1991</v>
      </c>
      <c r="K274" s="16" t="s">
        <v>51</v>
      </c>
      <c r="N274" s="16" t="str">
        <f t="shared" si="117"/>
        <v>,{"CollectableType":"HomeCollector.Models.StampBase, HomeCollector, Version=1.0.0.0, Culture=neutral, PublicKeyToken=null"</v>
      </c>
      <c r="O274" s="16" t="str">
        <f t="shared" si="100"/>
        <v xml:space="preserve">,"DisplayName":"Penalty Mail" </v>
      </c>
      <c r="P274" s="16" t="str">
        <f t="shared" si="101"/>
        <v xml:space="preserve">,"Description":"no cent" </v>
      </c>
      <c r="Q274" s="16" t="str">
        <f t="shared" si="102"/>
        <v xml:space="preserve">,"Country":"USA" </v>
      </c>
      <c r="R274" s="16" t="str">
        <f t="shared" si="103"/>
        <v xml:space="preserve">,"IsPostageStamp":true </v>
      </c>
      <c r="S274" s="16" t="str">
        <f t="shared" si="104"/>
        <v xml:space="preserve">,"ScottNumber":"O 147" </v>
      </c>
      <c r="T274" s="16" t="str">
        <f t="shared" si="105"/>
        <v xml:space="preserve">,"AlternateId":"" </v>
      </c>
      <c r="U274" s="16" t="str">
        <f t="shared" si="96"/>
        <v>,"IssueYearStart":1991</v>
      </c>
      <c r="V274" s="16" t="str">
        <f t="shared" si="97"/>
        <v>,"IssueYearEnd":0</v>
      </c>
      <c r="W274" s="16" t="str">
        <f t="shared" si="106"/>
        <v xml:space="preserve">,"FirstDayOfIssue":" " </v>
      </c>
      <c r="X274" s="16" t="str">
        <f t="shared" si="99"/>
        <v xml:space="preserve">,"Perforation":"" </v>
      </c>
      <c r="Y274" s="16" t="str">
        <f>",""IsWatermarked"":" &amp; IF(ISNUMBER(FIND("mk",#REF!)) =1,"true","false") &amp; " "</f>
        <v xml:space="preserve">,"IsWatermarked":false </v>
      </c>
      <c r="Z274" s="16" t="str">
        <f t="shared" si="107"/>
        <v xml:space="preserve">,"CatalogImageCode":"" </v>
      </c>
      <c r="AA274" s="16" t="str">
        <f t="shared" si="108"/>
        <v xml:space="preserve">,"Color":"" </v>
      </c>
      <c r="AB274" s="16" t="str">
        <f t="shared" si="109"/>
        <v xml:space="preserve">,"Denomination":"19" </v>
      </c>
      <c r="AD274" s="16" t="str">
        <f t="shared" si="110"/>
        <v/>
      </c>
      <c r="AE274" s="16" t="str">
        <f t="shared" si="111"/>
        <v>{"CollectableType":"HomeCollector.Models.StampBase, HomeCollector, Version=1.0.0.0, Culture=neutral, PublicKeyToken=null"</v>
      </c>
      <c r="AF274" s="16" t="str">
        <f t="shared" si="112"/>
        <v xml:space="preserve">,"ItemDetails":"no cent" </v>
      </c>
      <c r="AG274" s="16" t="str">
        <f t="shared" si="113"/>
        <v xml:space="preserve">,"IsFavorite":false </v>
      </c>
      <c r="AH274" s="16" t="str">
        <f t="shared" si="114"/>
        <v xml:space="preserve">,"EstimatedValue":0 </v>
      </c>
      <c r="AI274" s="16" t="str">
        <f t="shared" si="115"/>
        <v xml:space="preserve">,"IsMintCondition":false </v>
      </c>
      <c r="AJ274" s="16" t="str">
        <f t="shared" si="116"/>
        <v xml:space="preserve">,"Condition":"UNDEFINED" </v>
      </c>
      <c r="AK274" s="16" t="str">
        <f xml:space="preserve"> IF($D274+$E274&gt;0,  CONCATENATE($AD274,$AE274,$AF274,$AG274,$AH274,$AI274,$AJ274) &amp; "} ]}","}")</f>
        <v>}</v>
      </c>
      <c r="AL274" s="16" t="str">
        <f t="shared" si="98"/>
        <v>,{"CollectableType":"HomeCollector.Models.StampBase, HomeCollector, Version=1.0.0.0, Culture=neutral, PublicKeyToken=null","DisplayName":"Penalty Mail" ,"Description":"no cent" ,"Country":"USA" ,"IsPostageStamp":true ,"ScottNumber":"O 147" ,"AlternateId":"" ,"IssueYearStart":1991,"IssueYearEnd":0,"FirstDayOfIssue":" " ,"Perforation":"" ,"IsWatermarked":false ,"CatalogImageCode":"" ,"Color":"" ,"Denomination":"19" }</v>
      </c>
    </row>
    <row r="275" spans="1:38" x14ac:dyDescent="0.25">
      <c r="A275" s="16" t="s">
        <v>350</v>
      </c>
      <c r="B275" s="16">
        <v>23</v>
      </c>
      <c r="G275" s="16" t="s">
        <v>476</v>
      </c>
      <c r="H275" s="16" t="s">
        <v>473</v>
      </c>
      <c r="I275" s="16">
        <v>1991</v>
      </c>
      <c r="J275" s="16">
        <v>1991</v>
      </c>
      <c r="K275" s="16" t="s">
        <v>51</v>
      </c>
      <c r="N275" s="16" t="str">
        <f t="shared" si="117"/>
        <v>,{"CollectableType":"HomeCollector.Models.StampBase, HomeCollector, Version=1.0.0.0, Culture=neutral, PublicKeyToken=null"</v>
      </c>
      <c r="O275" s="16" t="str">
        <f t="shared" si="100"/>
        <v xml:space="preserve">,"DisplayName":"Penalty Mail" </v>
      </c>
      <c r="P275" s="16" t="str">
        <f t="shared" si="101"/>
        <v xml:space="preserve">,"Description":"no cent" </v>
      </c>
      <c r="Q275" s="16" t="str">
        <f t="shared" si="102"/>
        <v xml:space="preserve">,"Country":"USA" </v>
      </c>
      <c r="R275" s="16" t="str">
        <f t="shared" si="103"/>
        <v xml:space="preserve">,"IsPostageStamp":true </v>
      </c>
      <c r="S275" s="16" t="str">
        <f t="shared" si="104"/>
        <v xml:space="preserve">,"ScottNumber":"O 148" </v>
      </c>
      <c r="T275" s="16" t="str">
        <f t="shared" si="105"/>
        <v xml:space="preserve">,"AlternateId":"" </v>
      </c>
      <c r="U275" s="16" t="str">
        <f t="shared" si="96"/>
        <v>,"IssueYearStart":1991</v>
      </c>
      <c r="V275" s="16" t="str">
        <f t="shared" si="97"/>
        <v>,"IssueYearEnd":0</v>
      </c>
      <c r="W275" s="16" t="str">
        <f t="shared" si="106"/>
        <v xml:space="preserve">,"FirstDayOfIssue":" " </v>
      </c>
      <c r="X275" s="16" t="str">
        <f t="shared" si="99"/>
        <v xml:space="preserve">,"Perforation":"" </v>
      </c>
      <c r="Y275" s="16" t="str">
        <f>",""IsWatermarked"":" &amp; IF(ISNUMBER(FIND("mk",#REF!)) =1,"true","false") &amp; " "</f>
        <v xml:space="preserve">,"IsWatermarked":false </v>
      </c>
      <c r="Z275" s="16" t="str">
        <f t="shared" si="107"/>
        <v xml:space="preserve">,"CatalogImageCode":"" </v>
      </c>
      <c r="AA275" s="16" t="str">
        <f t="shared" si="108"/>
        <v xml:space="preserve">,"Color":"" </v>
      </c>
      <c r="AB275" s="16" t="str">
        <f t="shared" si="109"/>
        <v xml:space="preserve">,"Denomination":"23" </v>
      </c>
      <c r="AD275" s="16" t="str">
        <f t="shared" si="110"/>
        <v/>
      </c>
      <c r="AE275" s="16" t="str">
        <f t="shared" si="111"/>
        <v>{"CollectableType":"HomeCollector.Models.StampBase, HomeCollector, Version=1.0.0.0, Culture=neutral, PublicKeyToken=null"</v>
      </c>
      <c r="AF275" s="16" t="str">
        <f t="shared" si="112"/>
        <v xml:space="preserve">,"ItemDetails":"no cent" </v>
      </c>
      <c r="AG275" s="16" t="str">
        <f t="shared" si="113"/>
        <v xml:space="preserve">,"IsFavorite":false </v>
      </c>
      <c r="AH275" s="16" t="str">
        <f t="shared" si="114"/>
        <v xml:space="preserve">,"EstimatedValue":0 </v>
      </c>
      <c r="AI275" s="16" t="str">
        <f t="shared" si="115"/>
        <v xml:space="preserve">,"IsMintCondition":false </v>
      </c>
      <c r="AJ275" s="16" t="str">
        <f t="shared" si="116"/>
        <v xml:space="preserve">,"Condition":"UNDEFINED" </v>
      </c>
      <c r="AK275" s="16" t="str">
        <f xml:space="preserve"> IF($D275+$E275&gt;0,  CONCATENATE($AD275,$AE275,$AF275,$AG275,$AH275,$AI275,$AJ275) &amp; "} ]}","}")</f>
        <v>}</v>
      </c>
      <c r="AL275" s="16" t="str">
        <f t="shared" si="98"/>
        <v>,{"CollectableType":"HomeCollector.Models.StampBase, HomeCollector, Version=1.0.0.0, Culture=neutral, PublicKeyToken=null","DisplayName":"Penalty Mail" ,"Description":"no cent" ,"Country":"USA" ,"IsPostageStamp":true ,"ScottNumber":"O 148" ,"AlternateId":"" ,"IssueYearStart":1991,"IssueYearEnd":0,"FirstDayOfIssue":" " ,"Perforation":"" ,"IsWatermarked":false ,"CatalogImageCode":"" ,"Color":"" ,"Denomination":"23" }</v>
      </c>
    </row>
    <row r="276" spans="1:38" x14ac:dyDescent="0.25">
      <c r="A276" s="16" t="s">
        <v>351</v>
      </c>
      <c r="B276" s="16">
        <v>1</v>
      </c>
      <c r="E276" s="16">
        <v>1</v>
      </c>
      <c r="F276" s="16" t="s">
        <v>430</v>
      </c>
      <c r="G276" s="16" t="s">
        <v>472</v>
      </c>
      <c r="H276" s="16" t="s">
        <v>477</v>
      </c>
      <c r="I276" s="16">
        <v>1913</v>
      </c>
      <c r="J276" s="16">
        <v>1913</v>
      </c>
      <c r="K276" s="16" t="s">
        <v>51</v>
      </c>
      <c r="N276" s="16" t="str">
        <f t="shared" si="117"/>
        <v>,{"CollectableType":"HomeCollector.Models.StampBase, HomeCollector, Version=1.0.0.0, Culture=neutral, PublicKeyToken=null"</v>
      </c>
      <c r="O276" s="16" t="str">
        <f t="shared" si="100"/>
        <v xml:space="preserve">,"DisplayName":"P.O. Clerk" </v>
      </c>
      <c r="P276" s="16" t="str">
        <f t="shared" si="101"/>
        <v xml:space="preserve">,"Description":"wm 190" </v>
      </c>
      <c r="Q276" s="16" t="str">
        <f t="shared" si="102"/>
        <v xml:space="preserve">,"Country":"USA" </v>
      </c>
      <c r="R276" s="16" t="str">
        <f t="shared" si="103"/>
        <v xml:space="preserve">,"IsPostageStamp":true </v>
      </c>
      <c r="S276" s="16" t="str">
        <f t="shared" si="104"/>
        <v xml:space="preserve">,"ScottNumber":"Q1" </v>
      </c>
      <c r="T276" s="16" t="str">
        <f t="shared" si="105"/>
        <v xml:space="preserve">,"AlternateId":"" </v>
      </c>
      <c r="U276" s="16" t="str">
        <f t="shared" si="96"/>
        <v>,"IssueYearStart":1913</v>
      </c>
      <c r="V276" s="16" t="str">
        <f t="shared" si="97"/>
        <v>,"IssueYearEnd":0</v>
      </c>
      <c r="W276" s="16" t="str">
        <f t="shared" si="106"/>
        <v xml:space="preserve">,"FirstDayOfIssue":" " </v>
      </c>
      <c r="X276" s="16" t="str">
        <f t="shared" si="99"/>
        <v xml:space="preserve">,"Perforation":"p12" </v>
      </c>
      <c r="Y276" s="16" t="str">
        <f>",""IsWatermarked"":" &amp; IF(ISNUMBER(FIND("mk",#REF!)) =1,"true","false") &amp; " "</f>
        <v xml:space="preserve">,"IsWatermarked":false </v>
      </c>
      <c r="Z276" s="16" t="str">
        <f t="shared" si="107"/>
        <v xml:space="preserve">,"CatalogImageCode":"" </v>
      </c>
      <c r="AA276" s="16" t="str">
        <f t="shared" si="108"/>
        <v xml:space="preserve">,"Color":"" </v>
      </c>
      <c r="AB276" s="16" t="str">
        <f t="shared" si="109"/>
        <v xml:space="preserve">,"Denomination":"1" </v>
      </c>
      <c r="AD276" s="16" t="str">
        <f t="shared" si="110"/>
        <v>,"ItemInstances":[</v>
      </c>
      <c r="AE276" s="16" t="str">
        <f t="shared" si="111"/>
        <v>{"CollectableType":"HomeCollector.Models.StampBase, HomeCollector, Version=1.0.0.0, Culture=neutral, PublicKeyToken=null"</v>
      </c>
      <c r="AF276" s="16" t="str">
        <f t="shared" si="112"/>
        <v xml:space="preserve">,"ItemDetails":"wm 190" </v>
      </c>
      <c r="AG276" s="16" t="str">
        <f t="shared" si="113"/>
        <v xml:space="preserve">,"IsFavorite":false </v>
      </c>
      <c r="AH276" s="16" t="str">
        <f t="shared" si="114"/>
        <v xml:space="preserve">,"EstimatedValue":0 </v>
      </c>
      <c r="AI276" s="16" t="str">
        <f t="shared" si="115"/>
        <v xml:space="preserve">,"IsMintCondition":false </v>
      </c>
      <c r="AJ276" s="16" t="str">
        <f t="shared" si="116"/>
        <v xml:space="preserve">,"Condition":"UNDEFINED" </v>
      </c>
      <c r="AK276" s="16" t="str">
        <f xml:space="preserve"> IF($D276+$E276&gt;0,  CONCATENATE($AD276,$AE276,$AF276,$AG276,$AH276,$AI276,$AJ276) &amp; "} ]}","}")</f>
        <v>,"ItemInstances":[{"CollectableType":"HomeCollector.Models.StampBase, HomeCollector, Version=1.0.0.0, Culture=neutral, PublicKeyToken=null","ItemDetails":"wm 190" ,"IsFavorite":false ,"EstimatedValue":0 ,"IsMintCondition":false ,"Condition":"UNDEFINED" } ]}</v>
      </c>
      <c r="AL276" s="16" t="str">
        <f t="shared" si="98"/>
        <v>,{"CollectableType":"HomeCollector.Models.StampBase, HomeCollector, Version=1.0.0.0, Culture=neutral, PublicKeyToken=null","DisplayName":"P.O. Clerk" ,"Description":"wm 190" ,"Country":"USA" ,"IsPostageStamp":true ,"ScottNumber":"Q1" ,"AlternateId":"" ,"IssueYearStart":1913,"IssueYearEnd":0,"FirstDayOfIssue":" " ,"Perforation":"p12" ,"IsWatermarked":false ,"CatalogImageCode":"" ,"Color":"" ,"Denomination":"1" ,"ItemInstances":[{"CollectableType":"HomeCollector.Models.StampBase, HomeCollector, Version=1.0.0.0, Culture=neutral, PublicKeyToken=null","ItemDetails":"wm 190" ,"IsFavorite":false ,"EstimatedValue":0 ,"IsMintCondition":false ,"Condition":"UNDEFINED" } ]}</v>
      </c>
    </row>
    <row r="277" spans="1:38" x14ac:dyDescent="0.25">
      <c r="A277" s="16" t="s">
        <v>352</v>
      </c>
      <c r="B277" s="16">
        <v>2</v>
      </c>
      <c r="E277" s="16">
        <v>2</v>
      </c>
      <c r="F277" s="16" t="s">
        <v>430</v>
      </c>
      <c r="G277" s="16" t="s">
        <v>472</v>
      </c>
      <c r="H277" s="16" t="s">
        <v>478</v>
      </c>
      <c r="I277" s="16">
        <v>1913</v>
      </c>
      <c r="J277" s="16">
        <v>1913</v>
      </c>
      <c r="K277" s="16" t="s">
        <v>51</v>
      </c>
      <c r="N277" s="16" t="str">
        <f t="shared" si="117"/>
        <v>,{"CollectableType":"HomeCollector.Models.StampBase, HomeCollector, Version=1.0.0.0, Culture=neutral, PublicKeyToken=null"</v>
      </c>
      <c r="O277" s="16" t="str">
        <f t="shared" si="100"/>
        <v xml:space="preserve">,"DisplayName":"City Carrier" </v>
      </c>
      <c r="P277" s="16" t="str">
        <f t="shared" si="101"/>
        <v xml:space="preserve">,"Description":"wm 190" </v>
      </c>
      <c r="Q277" s="16" t="str">
        <f t="shared" si="102"/>
        <v xml:space="preserve">,"Country":"USA" </v>
      </c>
      <c r="R277" s="16" t="str">
        <f t="shared" si="103"/>
        <v xml:space="preserve">,"IsPostageStamp":true </v>
      </c>
      <c r="S277" s="16" t="str">
        <f t="shared" si="104"/>
        <v xml:space="preserve">,"ScottNumber":"Q2" </v>
      </c>
      <c r="T277" s="16" t="str">
        <f t="shared" si="105"/>
        <v xml:space="preserve">,"AlternateId":"" </v>
      </c>
      <c r="U277" s="16" t="str">
        <f t="shared" si="96"/>
        <v>,"IssueYearStart":1913</v>
      </c>
      <c r="V277" s="16" t="str">
        <f t="shared" si="97"/>
        <v>,"IssueYearEnd":0</v>
      </c>
      <c r="W277" s="16" t="str">
        <f t="shared" si="106"/>
        <v xml:space="preserve">,"FirstDayOfIssue":" " </v>
      </c>
      <c r="X277" s="16" t="str">
        <f t="shared" si="99"/>
        <v xml:space="preserve">,"Perforation":"p12" </v>
      </c>
      <c r="Y277" s="16" t="str">
        <f>",""IsWatermarked"":" &amp; IF(ISNUMBER(FIND("mk",#REF!)) =1,"true","false") &amp; " "</f>
        <v xml:space="preserve">,"IsWatermarked":false </v>
      </c>
      <c r="Z277" s="16" t="str">
        <f t="shared" si="107"/>
        <v xml:space="preserve">,"CatalogImageCode":"" </v>
      </c>
      <c r="AA277" s="16" t="str">
        <f t="shared" si="108"/>
        <v xml:space="preserve">,"Color":"" </v>
      </c>
      <c r="AB277" s="16" t="str">
        <f t="shared" si="109"/>
        <v xml:space="preserve">,"Denomination":"2" </v>
      </c>
      <c r="AD277" s="16" t="str">
        <f t="shared" si="110"/>
        <v>,"ItemInstances":[</v>
      </c>
      <c r="AE277" s="16" t="str">
        <f t="shared" si="111"/>
        <v>{"CollectableType":"HomeCollector.Models.StampBase, HomeCollector, Version=1.0.0.0, Culture=neutral, PublicKeyToken=null"</v>
      </c>
      <c r="AF277" s="16" t="str">
        <f t="shared" si="112"/>
        <v xml:space="preserve">,"ItemDetails":"wm 190" </v>
      </c>
      <c r="AG277" s="16" t="str">
        <f t="shared" si="113"/>
        <v xml:space="preserve">,"IsFavorite":false </v>
      </c>
      <c r="AH277" s="16" t="str">
        <f t="shared" si="114"/>
        <v xml:space="preserve">,"EstimatedValue":0 </v>
      </c>
      <c r="AI277" s="16" t="str">
        <f t="shared" si="115"/>
        <v xml:space="preserve">,"IsMintCondition":false </v>
      </c>
      <c r="AJ277" s="16" t="str">
        <f t="shared" si="116"/>
        <v xml:space="preserve">,"Condition":"UNDEFINED" </v>
      </c>
      <c r="AK277" s="16" t="str">
        <f xml:space="preserve"> IF($D277+$E277&gt;0,  CONCATENATE($AD277,$AE277,$AF277,$AG277,$AH277,$AI277,$AJ277) &amp; "} ]}","}")</f>
        <v>,"ItemInstances":[{"CollectableType":"HomeCollector.Models.StampBase, HomeCollector, Version=1.0.0.0, Culture=neutral, PublicKeyToken=null","ItemDetails":"wm 190" ,"IsFavorite":false ,"EstimatedValue":0 ,"IsMintCondition":false ,"Condition":"UNDEFINED" } ]}</v>
      </c>
      <c r="AL277" s="16" t="str">
        <f t="shared" si="98"/>
        <v>,{"CollectableType":"HomeCollector.Models.StampBase, HomeCollector, Version=1.0.0.0, Culture=neutral, PublicKeyToken=null","DisplayName":"City Carrier" ,"Description":"wm 190" ,"Country":"USA" ,"IsPostageStamp":true ,"ScottNumber":"Q2" ,"AlternateId":"" ,"IssueYearStart":1913,"IssueYearEnd":0,"FirstDayOfIssue":" " ,"Perforation":"p12" ,"IsWatermarked":false ,"CatalogImageCode":"" ,"Color":"" ,"Denomination":"2" ,"ItemInstances":[{"CollectableType":"HomeCollector.Models.StampBase, HomeCollector, Version=1.0.0.0, Culture=neutral, PublicKeyToken=null","ItemDetails":"wm 190" ,"IsFavorite":false ,"EstimatedValue":0 ,"IsMintCondition":false ,"Condition":"UNDEFINED" } ]}</v>
      </c>
    </row>
    <row r="278" spans="1:38" x14ac:dyDescent="0.25">
      <c r="A278" s="16" t="s">
        <v>353</v>
      </c>
      <c r="B278" s="16">
        <v>3</v>
      </c>
      <c r="E278" s="16">
        <v>1</v>
      </c>
      <c r="F278" s="16" t="s">
        <v>430</v>
      </c>
      <c r="G278" s="16" t="s">
        <v>472</v>
      </c>
      <c r="H278" s="16" t="s">
        <v>479</v>
      </c>
      <c r="I278" s="16">
        <v>1913</v>
      </c>
      <c r="J278" s="16">
        <v>1913</v>
      </c>
      <c r="K278" s="16" t="s">
        <v>51</v>
      </c>
      <c r="N278" s="16" t="str">
        <f t="shared" si="117"/>
        <v>,{"CollectableType":"HomeCollector.Models.StampBase, HomeCollector, Version=1.0.0.0, Culture=neutral, PublicKeyToken=null"</v>
      </c>
      <c r="O278" s="16" t="str">
        <f t="shared" si="100"/>
        <v xml:space="preserve">,"DisplayName":"Railway Clerk" </v>
      </c>
      <c r="P278" s="16" t="str">
        <f t="shared" si="101"/>
        <v xml:space="preserve">,"Description":"wm 190" </v>
      </c>
      <c r="Q278" s="16" t="str">
        <f t="shared" si="102"/>
        <v xml:space="preserve">,"Country":"USA" </v>
      </c>
      <c r="R278" s="16" t="str">
        <f t="shared" si="103"/>
        <v xml:space="preserve">,"IsPostageStamp":true </v>
      </c>
      <c r="S278" s="16" t="str">
        <f t="shared" si="104"/>
        <v xml:space="preserve">,"ScottNumber":"Q3" </v>
      </c>
      <c r="T278" s="16" t="str">
        <f t="shared" si="105"/>
        <v xml:space="preserve">,"AlternateId":"" </v>
      </c>
      <c r="U278" s="16" t="str">
        <f t="shared" si="96"/>
        <v>,"IssueYearStart":1913</v>
      </c>
      <c r="V278" s="16" t="str">
        <f t="shared" si="97"/>
        <v>,"IssueYearEnd":0</v>
      </c>
      <c r="W278" s="16" t="str">
        <f t="shared" si="106"/>
        <v xml:space="preserve">,"FirstDayOfIssue":" " </v>
      </c>
      <c r="X278" s="16" t="str">
        <f t="shared" si="99"/>
        <v xml:space="preserve">,"Perforation":"p12" </v>
      </c>
      <c r="Y278" s="16" t="str">
        <f>",""IsWatermarked"":" &amp; IF(ISNUMBER(FIND("mk",#REF!)) =1,"true","false") &amp; " "</f>
        <v xml:space="preserve">,"IsWatermarked":false </v>
      </c>
      <c r="Z278" s="16" t="str">
        <f t="shared" si="107"/>
        <v xml:space="preserve">,"CatalogImageCode":"" </v>
      </c>
      <c r="AA278" s="16" t="str">
        <f t="shared" si="108"/>
        <v xml:space="preserve">,"Color":"" </v>
      </c>
      <c r="AB278" s="16" t="str">
        <f t="shared" si="109"/>
        <v xml:space="preserve">,"Denomination":"3" </v>
      </c>
      <c r="AD278" s="16" t="str">
        <f t="shared" si="110"/>
        <v>,"ItemInstances":[</v>
      </c>
      <c r="AE278" s="16" t="str">
        <f t="shared" si="111"/>
        <v>{"CollectableType":"HomeCollector.Models.StampBase, HomeCollector, Version=1.0.0.0, Culture=neutral, PublicKeyToken=null"</v>
      </c>
      <c r="AF278" s="16" t="str">
        <f t="shared" si="112"/>
        <v xml:space="preserve">,"ItemDetails":"wm 190" </v>
      </c>
      <c r="AG278" s="16" t="str">
        <f t="shared" si="113"/>
        <v xml:space="preserve">,"IsFavorite":false </v>
      </c>
      <c r="AH278" s="16" t="str">
        <f t="shared" si="114"/>
        <v xml:space="preserve">,"EstimatedValue":0 </v>
      </c>
      <c r="AI278" s="16" t="str">
        <f t="shared" si="115"/>
        <v xml:space="preserve">,"IsMintCondition":false </v>
      </c>
      <c r="AJ278" s="16" t="str">
        <f t="shared" si="116"/>
        <v xml:space="preserve">,"Condition":"UNDEFINED" </v>
      </c>
      <c r="AK278" s="16" t="str">
        <f xml:space="preserve"> IF($D278+$E278&gt;0,  CONCATENATE($AD278,$AE278,$AF278,$AG278,$AH278,$AI278,$AJ278) &amp; "} ]}","}")</f>
        <v>,"ItemInstances":[{"CollectableType":"HomeCollector.Models.StampBase, HomeCollector, Version=1.0.0.0, Culture=neutral, PublicKeyToken=null","ItemDetails":"wm 190" ,"IsFavorite":false ,"EstimatedValue":0 ,"IsMintCondition":false ,"Condition":"UNDEFINED" } ]}</v>
      </c>
      <c r="AL278" s="16" t="str">
        <f t="shared" si="98"/>
        <v>,{"CollectableType":"HomeCollector.Models.StampBase, HomeCollector, Version=1.0.0.0, Culture=neutral, PublicKeyToken=null","DisplayName":"Railway Clerk" ,"Description":"wm 190" ,"Country":"USA" ,"IsPostageStamp":true ,"ScottNumber":"Q3" ,"AlternateId":"" ,"IssueYearStart":1913,"IssueYearEnd":0,"FirstDayOfIssue":" " ,"Perforation":"p12" ,"IsWatermarked":false ,"CatalogImageCode":"" ,"Color":"" ,"Denomination":"3" ,"ItemInstances":[{"CollectableType":"HomeCollector.Models.StampBase, HomeCollector, Version=1.0.0.0, Culture=neutral, PublicKeyToken=null","ItemDetails":"wm 190" ,"IsFavorite":false ,"EstimatedValue":0 ,"IsMintCondition":false ,"Condition":"UNDEFINED" } ]}</v>
      </c>
    </row>
    <row r="279" spans="1:38" x14ac:dyDescent="0.25">
      <c r="A279" s="16" t="s">
        <v>354</v>
      </c>
      <c r="B279" s="16">
        <v>4</v>
      </c>
      <c r="E279" s="16">
        <v>2</v>
      </c>
      <c r="F279" s="16" t="s">
        <v>430</v>
      </c>
      <c r="G279" s="16" t="s">
        <v>472</v>
      </c>
      <c r="H279" s="16" t="s">
        <v>480</v>
      </c>
      <c r="I279" s="16">
        <v>1913</v>
      </c>
      <c r="J279" s="16">
        <v>1913</v>
      </c>
      <c r="K279" s="16" t="s">
        <v>51</v>
      </c>
      <c r="N279" s="16" t="str">
        <f t="shared" si="117"/>
        <v>,{"CollectableType":"HomeCollector.Models.StampBase, HomeCollector, Version=1.0.0.0, Culture=neutral, PublicKeyToken=null"</v>
      </c>
      <c r="O279" s="16" t="str">
        <f t="shared" si="100"/>
        <v xml:space="preserve">,"DisplayName":"Rural Carrier" </v>
      </c>
      <c r="P279" s="16" t="str">
        <f t="shared" si="101"/>
        <v xml:space="preserve">,"Description":"wm 190" </v>
      </c>
      <c r="Q279" s="16" t="str">
        <f t="shared" si="102"/>
        <v xml:space="preserve">,"Country":"USA" </v>
      </c>
      <c r="R279" s="16" t="str">
        <f t="shared" si="103"/>
        <v xml:space="preserve">,"IsPostageStamp":true </v>
      </c>
      <c r="S279" s="16" t="str">
        <f t="shared" si="104"/>
        <v xml:space="preserve">,"ScottNumber":"Q4" </v>
      </c>
      <c r="T279" s="16" t="str">
        <f t="shared" si="105"/>
        <v xml:space="preserve">,"AlternateId":"" </v>
      </c>
      <c r="U279" s="16" t="str">
        <f t="shared" si="96"/>
        <v>,"IssueYearStart":1913</v>
      </c>
      <c r="V279" s="16" t="str">
        <f t="shared" si="97"/>
        <v>,"IssueYearEnd":0</v>
      </c>
      <c r="W279" s="16" t="str">
        <f t="shared" si="106"/>
        <v xml:space="preserve">,"FirstDayOfIssue":" " </v>
      </c>
      <c r="X279" s="16" t="str">
        <f t="shared" si="99"/>
        <v xml:space="preserve">,"Perforation":"p12" </v>
      </c>
      <c r="Y279" s="16" t="str">
        <f>",""IsWatermarked"":" &amp; IF(ISNUMBER(FIND("mk",#REF!)) =1,"true","false") &amp; " "</f>
        <v xml:space="preserve">,"IsWatermarked":false </v>
      </c>
      <c r="Z279" s="16" t="str">
        <f t="shared" si="107"/>
        <v xml:space="preserve">,"CatalogImageCode":"" </v>
      </c>
      <c r="AA279" s="16" t="str">
        <f t="shared" si="108"/>
        <v xml:space="preserve">,"Color":"" </v>
      </c>
      <c r="AB279" s="16" t="str">
        <f t="shared" si="109"/>
        <v xml:space="preserve">,"Denomination":"4" </v>
      </c>
      <c r="AD279" s="16" t="str">
        <f t="shared" si="110"/>
        <v>,"ItemInstances":[</v>
      </c>
      <c r="AE279" s="16" t="str">
        <f t="shared" si="111"/>
        <v>{"CollectableType":"HomeCollector.Models.StampBase, HomeCollector, Version=1.0.0.0, Culture=neutral, PublicKeyToken=null"</v>
      </c>
      <c r="AF279" s="16" t="str">
        <f t="shared" si="112"/>
        <v xml:space="preserve">,"ItemDetails":"wm 190" </v>
      </c>
      <c r="AG279" s="16" t="str">
        <f t="shared" si="113"/>
        <v xml:space="preserve">,"IsFavorite":false </v>
      </c>
      <c r="AH279" s="16" t="str">
        <f t="shared" si="114"/>
        <v xml:space="preserve">,"EstimatedValue":0 </v>
      </c>
      <c r="AI279" s="16" t="str">
        <f t="shared" si="115"/>
        <v xml:space="preserve">,"IsMintCondition":false </v>
      </c>
      <c r="AJ279" s="16" t="str">
        <f t="shared" si="116"/>
        <v xml:space="preserve">,"Condition":"UNDEFINED" </v>
      </c>
      <c r="AK279" s="16" t="str">
        <f xml:space="preserve"> IF($D279+$E279&gt;0,  CONCATENATE($AD279,$AE279,$AF279,$AG279,$AH279,$AI279,$AJ279) &amp; "} ]}","}")</f>
        <v>,"ItemInstances":[{"CollectableType":"HomeCollector.Models.StampBase, HomeCollector, Version=1.0.0.0, Culture=neutral, PublicKeyToken=null","ItemDetails":"wm 190" ,"IsFavorite":false ,"EstimatedValue":0 ,"IsMintCondition":false ,"Condition":"UNDEFINED" } ]}</v>
      </c>
      <c r="AL279" s="16" t="str">
        <f t="shared" si="98"/>
        <v>,{"CollectableType":"HomeCollector.Models.StampBase, HomeCollector, Version=1.0.0.0, Culture=neutral, PublicKeyToken=null","DisplayName":"Rural Carrier" ,"Description":"wm 190" ,"Country":"USA" ,"IsPostageStamp":true ,"ScottNumber":"Q4" ,"AlternateId":"" ,"IssueYearStart":1913,"IssueYearEnd":0,"FirstDayOfIssue":" " ,"Perforation":"p12" ,"IsWatermarked":false ,"CatalogImageCode":"" ,"Color":"" ,"Denomination":"4" ,"ItemInstances":[{"CollectableType":"HomeCollector.Models.StampBase, HomeCollector, Version=1.0.0.0, Culture=neutral, PublicKeyToken=null","ItemDetails":"wm 190" ,"IsFavorite":false ,"EstimatedValue":0 ,"IsMintCondition":false ,"Condition":"UNDEFINED" } ]}</v>
      </c>
    </row>
    <row r="280" spans="1:38" x14ac:dyDescent="0.25">
      <c r="A280" s="16" t="s">
        <v>355</v>
      </c>
      <c r="B280" s="16">
        <v>5</v>
      </c>
      <c r="E280" s="16">
        <v>1</v>
      </c>
      <c r="F280" s="16" t="s">
        <v>430</v>
      </c>
      <c r="G280" s="16" t="s">
        <v>472</v>
      </c>
      <c r="H280" s="16" t="s">
        <v>481</v>
      </c>
      <c r="I280" s="16">
        <v>1913</v>
      </c>
      <c r="J280" s="16">
        <v>1913</v>
      </c>
      <c r="K280" s="16" t="s">
        <v>51</v>
      </c>
      <c r="N280" s="16" t="str">
        <f t="shared" si="117"/>
        <v>,{"CollectableType":"HomeCollector.Models.StampBase, HomeCollector, Version=1.0.0.0, Culture=neutral, PublicKeyToken=null"</v>
      </c>
      <c r="O280" s="16" t="str">
        <f t="shared" si="100"/>
        <v xml:space="preserve">,"DisplayName":"Mail train" </v>
      </c>
      <c r="P280" s="16" t="str">
        <f t="shared" si="101"/>
        <v xml:space="preserve">,"Description":"wm 190" </v>
      </c>
      <c r="Q280" s="16" t="str">
        <f t="shared" si="102"/>
        <v xml:space="preserve">,"Country":"USA" </v>
      </c>
      <c r="R280" s="16" t="str">
        <f t="shared" si="103"/>
        <v xml:space="preserve">,"IsPostageStamp":true </v>
      </c>
      <c r="S280" s="16" t="str">
        <f t="shared" si="104"/>
        <v xml:space="preserve">,"ScottNumber":"Q5" </v>
      </c>
      <c r="T280" s="16" t="str">
        <f t="shared" si="105"/>
        <v xml:space="preserve">,"AlternateId":"" </v>
      </c>
      <c r="U280" s="16" t="str">
        <f t="shared" si="96"/>
        <v>,"IssueYearStart":1913</v>
      </c>
      <c r="V280" s="16" t="str">
        <f t="shared" si="97"/>
        <v>,"IssueYearEnd":0</v>
      </c>
      <c r="W280" s="16" t="str">
        <f t="shared" si="106"/>
        <v xml:space="preserve">,"FirstDayOfIssue":" " </v>
      </c>
      <c r="X280" s="16" t="str">
        <f t="shared" si="99"/>
        <v xml:space="preserve">,"Perforation":"p12" </v>
      </c>
      <c r="Y280" s="16" t="str">
        <f>",""IsWatermarked"":" &amp; IF(ISNUMBER(FIND("mk",#REF!)) =1,"true","false") &amp; " "</f>
        <v xml:space="preserve">,"IsWatermarked":false </v>
      </c>
      <c r="Z280" s="16" t="str">
        <f t="shared" si="107"/>
        <v xml:space="preserve">,"CatalogImageCode":"" </v>
      </c>
      <c r="AA280" s="16" t="str">
        <f t="shared" si="108"/>
        <v xml:space="preserve">,"Color":"" </v>
      </c>
      <c r="AB280" s="16" t="str">
        <f t="shared" si="109"/>
        <v xml:space="preserve">,"Denomination":"5" </v>
      </c>
      <c r="AD280" s="16" t="str">
        <f t="shared" si="110"/>
        <v>,"ItemInstances":[</v>
      </c>
      <c r="AE280" s="16" t="str">
        <f t="shared" si="111"/>
        <v>{"CollectableType":"HomeCollector.Models.StampBase, HomeCollector, Version=1.0.0.0, Culture=neutral, PublicKeyToken=null"</v>
      </c>
      <c r="AF280" s="16" t="str">
        <f t="shared" si="112"/>
        <v xml:space="preserve">,"ItemDetails":"wm 190" </v>
      </c>
      <c r="AG280" s="16" t="str">
        <f t="shared" si="113"/>
        <v xml:space="preserve">,"IsFavorite":false </v>
      </c>
      <c r="AH280" s="16" t="str">
        <f t="shared" si="114"/>
        <v xml:space="preserve">,"EstimatedValue":0 </v>
      </c>
      <c r="AI280" s="16" t="str">
        <f t="shared" si="115"/>
        <v xml:space="preserve">,"IsMintCondition":false </v>
      </c>
      <c r="AJ280" s="16" t="str">
        <f t="shared" si="116"/>
        <v xml:space="preserve">,"Condition":"UNDEFINED" </v>
      </c>
      <c r="AK280" s="16" t="str">
        <f xml:space="preserve"> IF($D280+$E280&gt;0,  CONCATENATE($AD280,$AE280,$AF280,$AG280,$AH280,$AI280,$AJ280) &amp; "} ]}","}")</f>
        <v>,"ItemInstances":[{"CollectableType":"HomeCollector.Models.StampBase, HomeCollector, Version=1.0.0.0, Culture=neutral, PublicKeyToken=null","ItemDetails":"wm 190" ,"IsFavorite":false ,"EstimatedValue":0 ,"IsMintCondition":false ,"Condition":"UNDEFINED" } ]}</v>
      </c>
      <c r="AL280" s="16" t="str">
        <f t="shared" si="98"/>
        <v>,{"CollectableType":"HomeCollector.Models.StampBase, HomeCollector, Version=1.0.0.0, Culture=neutral, PublicKeyToken=null","DisplayName":"Mail train" ,"Description":"wm 190" ,"Country":"USA" ,"IsPostageStamp":true ,"ScottNumber":"Q5" ,"AlternateId":"" ,"IssueYearStart":1913,"IssueYearEnd":0,"FirstDayOfIssue":" " ,"Perforation":"p12" ,"IsWatermarked":false ,"CatalogImageCode":"" ,"Color":"" ,"Denomination":"5" ,"ItemInstances":[{"CollectableType":"HomeCollector.Models.StampBase, HomeCollector, Version=1.0.0.0, Culture=neutral, PublicKeyToken=null","ItemDetails":"wm 190" ,"IsFavorite":false ,"EstimatedValue":0 ,"IsMintCondition":false ,"Condition":"UNDEFINED" } ]}</v>
      </c>
    </row>
    <row r="281" spans="1:38" x14ac:dyDescent="0.25">
      <c r="A281" s="16" t="s">
        <v>356</v>
      </c>
      <c r="B281" s="16">
        <v>10</v>
      </c>
      <c r="E281" s="16">
        <v>2</v>
      </c>
      <c r="F281" s="16" t="s">
        <v>430</v>
      </c>
      <c r="G281" s="16" t="s">
        <v>472</v>
      </c>
      <c r="H281" s="16" t="s">
        <v>482</v>
      </c>
      <c r="I281" s="16">
        <v>1913</v>
      </c>
      <c r="J281" s="16">
        <v>1913</v>
      </c>
      <c r="K281" s="16" t="s">
        <v>51</v>
      </c>
      <c r="N281" s="16" t="str">
        <f t="shared" si="117"/>
        <v>,{"CollectableType":"HomeCollector.Models.StampBase, HomeCollector, Version=1.0.0.0, Culture=neutral, PublicKeyToken=null"</v>
      </c>
      <c r="O281" s="16" t="str">
        <f t="shared" si="100"/>
        <v xml:space="preserve">,"DisplayName":"Steamship" </v>
      </c>
      <c r="P281" s="16" t="str">
        <f t="shared" si="101"/>
        <v xml:space="preserve">,"Description":"wm 190" </v>
      </c>
      <c r="Q281" s="16" t="str">
        <f t="shared" si="102"/>
        <v xml:space="preserve">,"Country":"USA" </v>
      </c>
      <c r="R281" s="16" t="str">
        <f t="shared" si="103"/>
        <v xml:space="preserve">,"IsPostageStamp":true </v>
      </c>
      <c r="S281" s="16" t="str">
        <f t="shared" si="104"/>
        <v xml:space="preserve">,"ScottNumber":"Q6" </v>
      </c>
      <c r="T281" s="16" t="str">
        <f t="shared" si="105"/>
        <v xml:space="preserve">,"AlternateId":"" </v>
      </c>
      <c r="U281" s="16" t="str">
        <f t="shared" si="96"/>
        <v>,"IssueYearStart":1913</v>
      </c>
      <c r="V281" s="16" t="str">
        <f t="shared" si="97"/>
        <v>,"IssueYearEnd":0</v>
      </c>
      <c r="W281" s="16" t="str">
        <f t="shared" si="106"/>
        <v xml:space="preserve">,"FirstDayOfIssue":" " </v>
      </c>
      <c r="X281" s="16" t="str">
        <f t="shared" si="99"/>
        <v xml:space="preserve">,"Perforation":"p12" </v>
      </c>
      <c r="Y281" s="16" t="str">
        <f>",""IsWatermarked"":" &amp; IF(ISNUMBER(FIND("mk",#REF!)) =1,"true","false") &amp; " "</f>
        <v xml:space="preserve">,"IsWatermarked":false </v>
      </c>
      <c r="Z281" s="16" t="str">
        <f t="shared" si="107"/>
        <v xml:space="preserve">,"CatalogImageCode":"" </v>
      </c>
      <c r="AA281" s="16" t="str">
        <f t="shared" si="108"/>
        <v xml:space="preserve">,"Color":"" </v>
      </c>
      <c r="AB281" s="16" t="str">
        <f t="shared" si="109"/>
        <v xml:space="preserve">,"Denomination":"10" </v>
      </c>
      <c r="AD281" s="16" t="str">
        <f t="shared" si="110"/>
        <v>,"ItemInstances":[</v>
      </c>
      <c r="AE281" s="16" t="str">
        <f t="shared" si="111"/>
        <v>{"CollectableType":"HomeCollector.Models.StampBase, HomeCollector, Version=1.0.0.0, Culture=neutral, PublicKeyToken=null"</v>
      </c>
      <c r="AF281" s="16" t="str">
        <f t="shared" si="112"/>
        <v xml:space="preserve">,"ItemDetails":"wm 190" </v>
      </c>
      <c r="AG281" s="16" t="str">
        <f t="shared" si="113"/>
        <v xml:space="preserve">,"IsFavorite":false </v>
      </c>
      <c r="AH281" s="16" t="str">
        <f t="shared" si="114"/>
        <v xml:space="preserve">,"EstimatedValue":0 </v>
      </c>
      <c r="AI281" s="16" t="str">
        <f t="shared" si="115"/>
        <v xml:space="preserve">,"IsMintCondition":false </v>
      </c>
      <c r="AJ281" s="16" t="str">
        <f t="shared" si="116"/>
        <v xml:space="preserve">,"Condition":"UNDEFINED" </v>
      </c>
      <c r="AK281" s="16" t="str">
        <f xml:space="preserve"> IF($D281+$E281&gt;0,  CONCATENATE($AD281,$AE281,$AF281,$AG281,$AH281,$AI281,$AJ281) &amp; "} ]}","}")</f>
        <v>,"ItemInstances":[{"CollectableType":"HomeCollector.Models.StampBase, HomeCollector, Version=1.0.0.0, Culture=neutral, PublicKeyToken=null","ItemDetails":"wm 190" ,"IsFavorite":false ,"EstimatedValue":0 ,"IsMintCondition":false ,"Condition":"UNDEFINED" } ]}</v>
      </c>
      <c r="AL281" s="16" t="str">
        <f t="shared" si="98"/>
        <v>,{"CollectableType":"HomeCollector.Models.StampBase, HomeCollector, Version=1.0.0.0, Culture=neutral, PublicKeyToken=null","DisplayName":"Steamship" ,"Description":"wm 190" ,"Country":"USA" ,"IsPostageStamp":true ,"ScottNumber":"Q6" ,"AlternateId":"" ,"IssueYearStart":1913,"IssueYearEnd":0,"FirstDayOfIssue":" " ,"Perforation":"p12" ,"IsWatermarked":false ,"CatalogImageCode":"" ,"Color":"" ,"Denomination":"10" ,"ItemInstances":[{"CollectableType":"HomeCollector.Models.StampBase, HomeCollector, Version=1.0.0.0, Culture=neutral, PublicKeyToken=null","ItemDetails":"wm 190" ,"IsFavorite":false ,"EstimatedValue":0 ,"IsMintCondition":false ,"Condition":"UNDEFINED" } ]}</v>
      </c>
    </row>
    <row r="282" spans="1:38" x14ac:dyDescent="0.25">
      <c r="A282" s="16" t="s">
        <v>357</v>
      </c>
      <c r="B282" s="16">
        <v>15</v>
      </c>
      <c r="E282" s="16">
        <v>2</v>
      </c>
      <c r="F282" s="16" t="s">
        <v>430</v>
      </c>
      <c r="G282" s="16" t="s">
        <v>472</v>
      </c>
      <c r="H282" s="16" t="s">
        <v>483</v>
      </c>
      <c r="I282" s="16">
        <v>1913</v>
      </c>
      <c r="J282" s="16">
        <v>1913</v>
      </c>
      <c r="K282" s="16" t="s">
        <v>51</v>
      </c>
      <c r="N282" s="16" t="str">
        <f t="shared" si="117"/>
        <v>,{"CollectableType":"HomeCollector.Models.StampBase, HomeCollector, Version=1.0.0.0, Culture=neutral, PublicKeyToken=null"</v>
      </c>
      <c r="O282" s="16" t="str">
        <f t="shared" si="100"/>
        <v xml:space="preserve">,"DisplayName":"Auto Service" </v>
      </c>
      <c r="P282" s="16" t="str">
        <f t="shared" si="101"/>
        <v xml:space="preserve">,"Description":"wm 190" </v>
      </c>
      <c r="Q282" s="16" t="str">
        <f t="shared" si="102"/>
        <v xml:space="preserve">,"Country":"USA" </v>
      </c>
      <c r="R282" s="16" t="str">
        <f t="shared" si="103"/>
        <v xml:space="preserve">,"IsPostageStamp":true </v>
      </c>
      <c r="S282" s="16" t="str">
        <f t="shared" si="104"/>
        <v xml:space="preserve">,"ScottNumber":"Q7" </v>
      </c>
      <c r="T282" s="16" t="str">
        <f t="shared" si="105"/>
        <v xml:space="preserve">,"AlternateId":"" </v>
      </c>
      <c r="U282" s="16" t="str">
        <f t="shared" si="96"/>
        <v>,"IssueYearStart":1913</v>
      </c>
      <c r="V282" s="16" t="str">
        <f t="shared" si="97"/>
        <v>,"IssueYearEnd":0</v>
      </c>
      <c r="W282" s="16" t="str">
        <f t="shared" si="106"/>
        <v xml:space="preserve">,"FirstDayOfIssue":" " </v>
      </c>
      <c r="X282" s="16" t="str">
        <f t="shared" si="99"/>
        <v xml:space="preserve">,"Perforation":"p12" </v>
      </c>
      <c r="Y282" s="16" t="str">
        <f>",""IsWatermarked"":" &amp; IF(ISNUMBER(FIND("mk",#REF!)) =1,"true","false") &amp; " "</f>
        <v xml:space="preserve">,"IsWatermarked":false </v>
      </c>
      <c r="Z282" s="16" t="str">
        <f t="shared" si="107"/>
        <v xml:space="preserve">,"CatalogImageCode":"" </v>
      </c>
      <c r="AA282" s="16" t="str">
        <f t="shared" si="108"/>
        <v xml:space="preserve">,"Color":"" </v>
      </c>
      <c r="AB282" s="16" t="str">
        <f t="shared" si="109"/>
        <v xml:space="preserve">,"Denomination":"15" </v>
      </c>
      <c r="AD282" s="16" t="str">
        <f t="shared" si="110"/>
        <v>,"ItemInstances":[</v>
      </c>
      <c r="AE282" s="16" t="str">
        <f t="shared" si="111"/>
        <v>{"CollectableType":"HomeCollector.Models.StampBase, HomeCollector, Version=1.0.0.0, Culture=neutral, PublicKeyToken=null"</v>
      </c>
      <c r="AF282" s="16" t="str">
        <f t="shared" si="112"/>
        <v xml:space="preserve">,"ItemDetails":"wm 190" </v>
      </c>
      <c r="AG282" s="16" t="str">
        <f t="shared" si="113"/>
        <v xml:space="preserve">,"IsFavorite":false </v>
      </c>
      <c r="AH282" s="16" t="str">
        <f t="shared" si="114"/>
        <v xml:space="preserve">,"EstimatedValue":0 </v>
      </c>
      <c r="AI282" s="16" t="str">
        <f t="shared" si="115"/>
        <v xml:space="preserve">,"IsMintCondition":false </v>
      </c>
      <c r="AJ282" s="16" t="str">
        <f t="shared" si="116"/>
        <v xml:space="preserve">,"Condition":"UNDEFINED" </v>
      </c>
      <c r="AK282" s="16" t="str">
        <f xml:space="preserve"> IF($D282+$E282&gt;0,  CONCATENATE($AD282,$AE282,$AF282,$AG282,$AH282,$AI282,$AJ282) &amp; "} ]}","}")</f>
        <v>,"ItemInstances":[{"CollectableType":"HomeCollector.Models.StampBase, HomeCollector, Version=1.0.0.0, Culture=neutral, PublicKeyToken=null","ItemDetails":"wm 190" ,"IsFavorite":false ,"EstimatedValue":0 ,"IsMintCondition":false ,"Condition":"UNDEFINED" } ]}</v>
      </c>
      <c r="AL282" s="16" t="str">
        <f t="shared" si="98"/>
        <v>,{"CollectableType":"HomeCollector.Models.StampBase, HomeCollector, Version=1.0.0.0, Culture=neutral, PublicKeyToken=null","DisplayName":"Auto Service" ,"Description":"wm 190" ,"Country":"USA" ,"IsPostageStamp":true ,"ScottNumber":"Q7" ,"AlternateId":"" ,"IssueYearStart":1913,"IssueYearEnd":0,"FirstDayOfIssue":" " ,"Perforation":"p12" ,"IsWatermarked":false ,"CatalogImageCode":"" ,"Color":"" ,"Denomination":"15" ,"ItemInstances":[{"CollectableType":"HomeCollector.Models.StampBase, HomeCollector, Version=1.0.0.0, Culture=neutral, PublicKeyToken=null","ItemDetails":"wm 190" ,"IsFavorite":false ,"EstimatedValue":0 ,"IsMintCondition":false ,"Condition":"UNDEFINED" } ]}</v>
      </c>
    </row>
    <row r="283" spans="1:38" x14ac:dyDescent="0.25">
      <c r="A283" s="16" t="s">
        <v>358</v>
      </c>
      <c r="B283" s="16">
        <v>20</v>
      </c>
      <c r="F283" s="16" t="s">
        <v>430</v>
      </c>
      <c r="G283" s="16" t="s">
        <v>472</v>
      </c>
      <c r="H283" s="16" t="s">
        <v>484</v>
      </c>
      <c r="I283" s="16">
        <v>1913</v>
      </c>
      <c r="J283" s="16">
        <v>1913</v>
      </c>
      <c r="K283" s="16" t="s">
        <v>51</v>
      </c>
      <c r="N283" s="16" t="str">
        <f t="shared" si="117"/>
        <v>,{"CollectableType":"HomeCollector.Models.StampBase, HomeCollector, Version=1.0.0.0, Culture=neutral, PublicKeyToken=null"</v>
      </c>
      <c r="O283" s="16" t="str">
        <f t="shared" si="100"/>
        <v xml:space="preserve">,"DisplayName":"Mail Aeroplane" </v>
      </c>
      <c r="P283" s="16" t="str">
        <f t="shared" si="101"/>
        <v xml:space="preserve">,"Description":"wm 190" </v>
      </c>
      <c r="Q283" s="16" t="str">
        <f t="shared" si="102"/>
        <v xml:space="preserve">,"Country":"USA" </v>
      </c>
      <c r="R283" s="16" t="str">
        <f t="shared" si="103"/>
        <v xml:space="preserve">,"IsPostageStamp":true </v>
      </c>
      <c r="S283" s="16" t="str">
        <f t="shared" si="104"/>
        <v xml:space="preserve">,"ScottNumber":"Q8" </v>
      </c>
      <c r="T283" s="16" t="str">
        <f t="shared" si="105"/>
        <v xml:space="preserve">,"AlternateId":"" </v>
      </c>
      <c r="U283" s="16" t="str">
        <f t="shared" si="96"/>
        <v>,"IssueYearStart":1913</v>
      </c>
      <c r="V283" s="16" t="str">
        <f t="shared" si="97"/>
        <v>,"IssueYearEnd":0</v>
      </c>
      <c r="W283" s="16" t="str">
        <f t="shared" si="106"/>
        <v xml:space="preserve">,"FirstDayOfIssue":" " </v>
      </c>
      <c r="X283" s="16" t="str">
        <f t="shared" si="99"/>
        <v xml:space="preserve">,"Perforation":"p12" </v>
      </c>
      <c r="Y283" s="16" t="str">
        <f>",""IsWatermarked"":" &amp; IF(ISNUMBER(FIND("mk",#REF!)) =1,"true","false") &amp; " "</f>
        <v xml:space="preserve">,"IsWatermarked":false </v>
      </c>
      <c r="Z283" s="16" t="str">
        <f t="shared" si="107"/>
        <v xml:space="preserve">,"CatalogImageCode":"" </v>
      </c>
      <c r="AA283" s="16" t="str">
        <f t="shared" si="108"/>
        <v xml:space="preserve">,"Color":"" </v>
      </c>
      <c r="AB283" s="16" t="str">
        <f t="shared" si="109"/>
        <v xml:space="preserve">,"Denomination":"20" </v>
      </c>
      <c r="AD283" s="16" t="str">
        <f t="shared" si="110"/>
        <v/>
      </c>
      <c r="AE283" s="16" t="str">
        <f t="shared" si="111"/>
        <v>{"CollectableType":"HomeCollector.Models.StampBase, HomeCollector, Version=1.0.0.0, Culture=neutral, PublicKeyToken=null"</v>
      </c>
      <c r="AF283" s="16" t="str">
        <f t="shared" si="112"/>
        <v xml:space="preserve">,"ItemDetails":"wm 190" </v>
      </c>
      <c r="AG283" s="16" t="str">
        <f t="shared" si="113"/>
        <v xml:space="preserve">,"IsFavorite":false </v>
      </c>
      <c r="AH283" s="16" t="str">
        <f t="shared" si="114"/>
        <v xml:space="preserve">,"EstimatedValue":0 </v>
      </c>
      <c r="AI283" s="16" t="str">
        <f t="shared" si="115"/>
        <v xml:space="preserve">,"IsMintCondition":false </v>
      </c>
      <c r="AJ283" s="16" t="str">
        <f t="shared" si="116"/>
        <v xml:space="preserve">,"Condition":"UNDEFINED" </v>
      </c>
      <c r="AK283" s="16" t="str">
        <f xml:space="preserve"> IF($D283+$E283&gt;0,  CONCATENATE($AD283,$AE283,$AF283,$AG283,$AH283,$AI283,$AJ283) &amp; "} ]}","}")</f>
        <v>}</v>
      </c>
      <c r="AL283" s="16" t="str">
        <f t="shared" si="98"/>
        <v>,{"CollectableType":"HomeCollector.Models.StampBase, HomeCollector, Version=1.0.0.0, Culture=neutral, PublicKeyToken=null","DisplayName":"Mail Aeroplane" ,"Description":"wm 190" ,"Country":"USA" ,"IsPostageStamp":true ,"ScottNumber":"Q8" ,"AlternateId":"" ,"IssueYearStart":1913,"IssueYearEnd":0,"FirstDayOfIssue":" " ,"Perforation":"p12" ,"IsWatermarked":false ,"CatalogImageCode":"" ,"Color":"" ,"Denomination":"20" }</v>
      </c>
    </row>
    <row r="284" spans="1:38" x14ac:dyDescent="0.25">
      <c r="A284" s="16" t="s">
        <v>359</v>
      </c>
      <c r="B284" s="16">
        <v>25</v>
      </c>
      <c r="E284" s="16">
        <v>1</v>
      </c>
      <c r="F284" s="16" t="s">
        <v>430</v>
      </c>
      <c r="G284" s="16" t="s">
        <v>472</v>
      </c>
      <c r="H284" s="16" t="s">
        <v>485</v>
      </c>
      <c r="I284" s="16">
        <v>1913</v>
      </c>
      <c r="J284" s="16">
        <v>1913</v>
      </c>
      <c r="K284" s="16" t="s">
        <v>51</v>
      </c>
      <c r="N284" s="16" t="str">
        <f t="shared" si="117"/>
        <v>,{"CollectableType":"HomeCollector.Models.StampBase, HomeCollector, Version=1.0.0.0, Culture=neutral, PublicKeyToken=null"</v>
      </c>
      <c r="O284" s="16" t="str">
        <f t="shared" si="100"/>
        <v xml:space="preserve">,"DisplayName":"Manufacturing" </v>
      </c>
      <c r="P284" s="16" t="str">
        <f t="shared" si="101"/>
        <v xml:space="preserve">,"Description":"wm 190" </v>
      </c>
      <c r="Q284" s="16" t="str">
        <f t="shared" si="102"/>
        <v xml:space="preserve">,"Country":"USA" </v>
      </c>
      <c r="R284" s="16" t="str">
        <f t="shared" si="103"/>
        <v xml:space="preserve">,"IsPostageStamp":true </v>
      </c>
      <c r="S284" s="16" t="str">
        <f t="shared" si="104"/>
        <v xml:space="preserve">,"ScottNumber":"Q9" </v>
      </c>
      <c r="T284" s="16" t="str">
        <f t="shared" si="105"/>
        <v xml:space="preserve">,"AlternateId":"" </v>
      </c>
      <c r="U284" s="16" t="str">
        <f t="shared" si="96"/>
        <v>,"IssueYearStart":1913</v>
      </c>
      <c r="V284" s="16" t="str">
        <f t="shared" si="97"/>
        <v>,"IssueYearEnd":0</v>
      </c>
      <c r="W284" s="16" t="str">
        <f t="shared" si="106"/>
        <v xml:space="preserve">,"FirstDayOfIssue":" " </v>
      </c>
      <c r="X284" s="16" t="str">
        <f t="shared" si="99"/>
        <v xml:space="preserve">,"Perforation":"p12" </v>
      </c>
      <c r="Y284" s="16" t="str">
        <f>",""IsWatermarked"":" &amp; IF(ISNUMBER(FIND("mk",#REF!)) =1,"true","false") &amp; " "</f>
        <v xml:space="preserve">,"IsWatermarked":false </v>
      </c>
      <c r="Z284" s="16" t="str">
        <f t="shared" si="107"/>
        <v xml:space="preserve">,"CatalogImageCode":"" </v>
      </c>
      <c r="AA284" s="16" t="str">
        <f t="shared" si="108"/>
        <v xml:space="preserve">,"Color":"" </v>
      </c>
      <c r="AB284" s="16" t="str">
        <f t="shared" si="109"/>
        <v xml:space="preserve">,"Denomination":"25" </v>
      </c>
      <c r="AD284" s="16" t="str">
        <f t="shared" si="110"/>
        <v>,"ItemInstances":[</v>
      </c>
      <c r="AE284" s="16" t="str">
        <f t="shared" si="111"/>
        <v>{"CollectableType":"HomeCollector.Models.StampBase, HomeCollector, Version=1.0.0.0, Culture=neutral, PublicKeyToken=null"</v>
      </c>
      <c r="AF284" s="16" t="str">
        <f t="shared" si="112"/>
        <v xml:space="preserve">,"ItemDetails":"wm 190" </v>
      </c>
      <c r="AG284" s="16" t="str">
        <f t="shared" si="113"/>
        <v xml:space="preserve">,"IsFavorite":false </v>
      </c>
      <c r="AH284" s="16" t="str">
        <f t="shared" si="114"/>
        <v xml:space="preserve">,"EstimatedValue":0 </v>
      </c>
      <c r="AI284" s="16" t="str">
        <f t="shared" si="115"/>
        <v xml:space="preserve">,"IsMintCondition":false </v>
      </c>
      <c r="AJ284" s="16" t="str">
        <f t="shared" si="116"/>
        <v xml:space="preserve">,"Condition":"UNDEFINED" </v>
      </c>
      <c r="AK284" s="16" t="str">
        <f xml:space="preserve"> IF($D284+$E284&gt;0,  CONCATENATE($AD284,$AE284,$AF284,$AG284,$AH284,$AI284,$AJ284) &amp; "} ]}","}")</f>
        <v>,"ItemInstances":[{"CollectableType":"HomeCollector.Models.StampBase, HomeCollector, Version=1.0.0.0, Culture=neutral, PublicKeyToken=null","ItemDetails":"wm 190" ,"IsFavorite":false ,"EstimatedValue":0 ,"IsMintCondition":false ,"Condition":"UNDEFINED" } ]}</v>
      </c>
      <c r="AL284" s="16" t="str">
        <f t="shared" si="98"/>
        <v>,{"CollectableType":"HomeCollector.Models.StampBase, HomeCollector, Version=1.0.0.0, Culture=neutral, PublicKeyToken=null","DisplayName":"Manufacturing" ,"Description":"wm 190" ,"Country":"USA" ,"IsPostageStamp":true ,"ScottNumber":"Q9" ,"AlternateId":"" ,"IssueYearStart":1913,"IssueYearEnd":0,"FirstDayOfIssue":" " ,"Perforation":"p12" ,"IsWatermarked":false ,"CatalogImageCode":"" ,"Color":"" ,"Denomination":"25" ,"ItemInstances":[{"CollectableType":"HomeCollector.Models.StampBase, HomeCollector, Version=1.0.0.0, Culture=neutral, PublicKeyToken=null","ItemDetails":"wm 190" ,"IsFavorite":false ,"EstimatedValue":0 ,"IsMintCondition":false ,"Condition":"UNDEFINED" } ]}</v>
      </c>
    </row>
    <row r="285" spans="1:38" x14ac:dyDescent="0.25">
      <c r="A285" s="16" t="s">
        <v>360</v>
      </c>
      <c r="B285" s="16">
        <v>50</v>
      </c>
      <c r="F285" s="16" t="s">
        <v>430</v>
      </c>
      <c r="G285" s="16" t="s">
        <v>472</v>
      </c>
      <c r="H285" s="16" t="s">
        <v>486</v>
      </c>
      <c r="I285" s="16">
        <v>1913</v>
      </c>
      <c r="J285" s="16">
        <v>1913</v>
      </c>
      <c r="K285" s="16" t="s">
        <v>51</v>
      </c>
      <c r="N285" s="16" t="str">
        <f t="shared" si="117"/>
        <v>,{"CollectableType":"HomeCollector.Models.StampBase, HomeCollector, Version=1.0.0.0, Culture=neutral, PublicKeyToken=null"</v>
      </c>
      <c r="O285" s="16" t="str">
        <f t="shared" si="100"/>
        <v xml:space="preserve">,"DisplayName":"Dairying" </v>
      </c>
      <c r="P285" s="16" t="str">
        <f t="shared" si="101"/>
        <v xml:space="preserve">,"Description":"wm 190" </v>
      </c>
      <c r="Q285" s="16" t="str">
        <f t="shared" si="102"/>
        <v xml:space="preserve">,"Country":"USA" </v>
      </c>
      <c r="R285" s="16" t="str">
        <f t="shared" si="103"/>
        <v xml:space="preserve">,"IsPostageStamp":true </v>
      </c>
      <c r="S285" s="16" t="str">
        <f t="shared" si="104"/>
        <v xml:space="preserve">,"ScottNumber":"Q10" </v>
      </c>
      <c r="T285" s="16" t="str">
        <f t="shared" si="105"/>
        <v xml:space="preserve">,"AlternateId":"" </v>
      </c>
      <c r="U285" s="16" t="str">
        <f t="shared" si="96"/>
        <v>,"IssueYearStart":1913</v>
      </c>
      <c r="V285" s="16" t="str">
        <f t="shared" si="97"/>
        <v>,"IssueYearEnd":0</v>
      </c>
      <c r="W285" s="16" t="str">
        <f t="shared" si="106"/>
        <v xml:space="preserve">,"FirstDayOfIssue":" " </v>
      </c>
      <c r="X285" s="16" t="str">
        <f t="shared" si="99"/>
        <v xml:space="preserve">,"Perforation":"p12" </v>
      </c>
      <c r="Y285" s="16" t="str">
        <f>",""IsWatermarked"":" &amp; IF(ISNUMBER(FIND("mk",#REF!)) =1,"true","false") &amp; " "</f>
        <v xml:space="preserve">,"IsWatermarked":false </v>
      </c>
      <c r="Z285" s="16" t="str">
        <f t="shared" si="107"/>
        <v xml:space="preserve">,"CatalogImageCode":"" </v>
      </c>
      <c r="AA285" s="16" t="str">
        <f t="shared" si="108"/>
        <v xml:space="preserve">,"Color":"" </v>
      </c>
      <c r="AB285" s="16" t="str">
        <f t="shared" si="109"/>
        <v xml:space="preserve">,"Denomination":"50" </v>
      </c>
      <c r="AD285" s="16" t="str">
        <f t="shared" si="110"/>
        <v/>
      </c>
      <c r="AE285" s="16" t="str">
        <f t="shared" si="111"/>
        <v>{"CollectableType":"HomeCollector.Models.StampBase, HomeCollector, Version=1.0.0.0, Culture=neutral, PublicKeyToken=null"</v>
      </c>
      <c r="AF285" s="16" t="str">
        <f t="shared" si="112"/>
        <v xml:space="preserve">,"ItemDetails":"wm 190" </v>
      </c>
      <c r="AG285" s="16" t="str">
        <f t="shared" si="113"/>
        <v xml:space="preserve">,"IsFavorite":false </v>
      </c>
      <c r="AH285" s="16" t="str">
        <f t="shared" si="114"/>
        <v xml:space="preserve">,"EstimatedValue":0 </v>
      </c>
      <c r="AI285" s="16" t="str">
        <f t="shared" si="115"/>
        <v xml:space="preserve">,"IsMintCondition":false </v>
      </c>
      <c r="AJ285" s="16" t="str">
        <f t="shared" si="116"/>
        <v xml:space="preserve">,"Condition":"UNDEFINED" </v>
      </c>
      <c r="AK285" s="16" t="str">
        <f xml:space="preserve"> IF($D285+$E285&gt;0,  CONCATENATE($AD285,$AE285,$AF285,$AG285,$AH285,$AI285,$AJ285) &amp; "} ]}","}")</f>
        <v>}</v>
      </c>
      <c r="AL285" s="16" t="str">
        <f t="shared" si="98"/>
        <v>,{"CollectableType":"HomeCollector.Models.StampBase, HomeCollector, Version=1.0.0.0, Culture=neutral, PublicKeyToken=null","DisplayName":"Dairying" ,"Description":"wm 190" ,"Country":"USA" ,"IsPostageStamp":true ,"ScottNumber":"Q10" ,"AlternateId":"" ,"IssueYearStart":1913,"IssueYearEnd":0,"FirstDayOfIssue":" " ,"Perforation":"p12" ,"IsWatermarked":false ,"CatalogImageCode":"" ,"Color":"" ,"Denomination":"50" }</v>
      </c>
    </row>
    <row r="286" spans="1:38" x14ac:dyDescent="0.25">
      <c r="A286" s="16" t="s">
        <v>361</v>
      </c>
      <c r="B286" s="16">
        <v>75</v>
      </c>
      <c r="F286" s="16" t="s">
        <v>430</v>
      </c>
      <c r="G286" s="16" t="s">
        <v>472</v>
      </c>
      <c r="H286" s="16" t="s">
        <v>487</v>
      </c>
      <c r="I286" s="16">
        <v>1913</v>
      </c>
      <c r="J286" s="16">
        <v>1913</v>
      </c>
      <c r="K286" s="16" t="s">
        <v>51</v>
      </c>
      <c r="N286" s="16" t="str">
        <f t="shared" si="117"/>
        <v>,{"CollectableType":"HomeCollector.Models.StampBase, HomeCollector, Version=1.0.0.0, Culture=neutral, PublicKeyToken=null"</v>
      </c>
      <c r="O286" s="16" t="str">
        <f t="shared" si="100"/>
        <v xml:space="preserve">,"DisplayName":"Harvesting" </v>
      </c>
      <c r="P286" s="16" t="str">
        <f t="shared" si="101"/>
        <v xml:space="preserve">,"Description":"wm 190" </v>
      </c>
      <c r="Q286" s="16" t="str">
        <f t="shared" si="102"/>
        <v xml:space="preserve">,"Country":"USA" </v>
      </c>
      <c r="R286" s="16" t="str">
        <f t="shared" si="103"/>
        <v xml:space="preserve">,"IsPostageStamp":true </v>
      </c>
      <c r="S286" s="16" t="str">
        <f t="shared" si="104"/>
        <v xml:space="preserve">,"ScottNumber":"Q11" </v>
      </c>
      <c r="T286" s="16" t="str">
        <f t="shared" si="105"/>
        <v xml:space="preserve">,"AlternateId":"" </v>
      </c>
      <c r="U286" s="16" t="str">
        <f t="shared" si="96"/>
        <v>,"IssueYearStart":1913</v>
      </c>
      <c r="V286" s="16" t="str">
        <f t="shared" si="97"/>
        <v>,"IssueYearEnd":0</v>
      </c>
      <c r="W286" s="16" t="str">
        <f t="shared" si="106"/>
        <v xml:space="preserve">,"FirstDayOfIssue":" " </v>
      </c>
      <c r="X286" s="16" t="str">
        <f t="shared" si="99"/>
        <v xml:space="preserve">,"Perforation":"p12" </v>
      </c>
      <c r="Y286" s="16" t="str">
        <f>",""IsWatermarked"":" &amp; IF(ISNUMBER(FIND("mk",#REF!)) =1,"true","false") &amp; " "</f>
        <v xml:space="preserve">,"IsWatermarked":false </v>
      </c>
      <c r="Z286" s="16" t="str">
        <f t="shared" si="107"/>
        <v xml:space="preserve">,"CatalogImageCode":"" </v>
      </c>
      <c r="AA286" s="16" t="str">
        <f t="shared" si="108"/>
        <v xml:space="preserve">,"Color":"" </v>
      </c>
      <c r="AB286" s="16" t="str">
        <f t="shared" si="109"/>
        <v xml:space="preserve">,"Denomination":"75" </v>
      </c>
      <c r="AD286" s="16" t="str">
        <f t="shared" si="110"/>
        <v/>
      </c>
      <c r="AE286" s="16" t="str">
        <f t="shared" si="111"/>
        <v>{"CollectableType":"HomeCollector.Models.StampBase, HomeCollector, Version=1.0.0.0, Culture=neutral, PublicKeyToken=null"</v>
      </c>
      <c r="AF286" s="16" t="str">
        <f t="shared" si="112"/>
        <v xml:space="preserve">,"ItemDetails":"wm 190" </v>
      </c>
      <c r="AG286" s="16" t="str">
        <f t="shared" si="113"/>
        <v xml:space="preserve">,"IsFavorite":false </v>
      </c>
      <c r="AH286" s="16" t="str">
        <f t="shared" si="114"/>
        <v xml:space="preserve">,"EstimatedValue":0 </v>
      </c>
      <c r="AI286" s="16" t="str">
        <f t="shared" si="115"/>
        <v xml:space="preserve">,"IsMintCondition":false </v>
      </c>
      <c r="AJ286" s="16" t="str">
        <f t="shared" si="116"/>
        <v xml:space="preserve">,"Condition":"UNDEFINED" </v>
      </c>
      <c r="AK286" s="16" t="str">
        <f xml:space="preserve"> IF($D286+$E286&gt;0,  CONCATENATE($AD286,$AE286,$AF286,$AG286,$AH286,$AI286,$AJ286) &amp; "} ]}","}")</f>
        <v>}</v>
      </c>
      <c r="AL286" s="16" t="str">
        <f t="shared" si="98"/>
        <v>,{"CollectableType":"HomeCollector.Models.StampBase, HomeCollector, Version=1.0.0.0, Culture=neutral, PublicKeyToken=null","DisplayName":"Harvesting" ,"Description":"wm 190" ,"Country":"USA" ,"IsPostageStamp":true ,"ScottNumber":"Q11" ,"AlternateId":"" ,"IssueYearStart":1913,"IssueYearEnd":0,"FirstDayOfIssue":" " ,"Perforation":"p12" ,"IsWatermarked":false ,"CatalogImageCode":"" ,"Color":"" ,"Denomination":"75" }</v>
      </c>
    </row>
    <row r="287" spans="1:38" x14ac:dyDescent="0.25">
      <c r="A287" s="16" t="s">
        <v>362</v>
      </c>
      <c r="B287" s="48">
        <v>1</v>
      </c>
      <c r="F287" s="16" t="s">
        <v>430</v>
      </c>
      <c r="G287" s="16" t="s">
        <v>472</v>
      </c>
      <c r="H287" s="16" t="s">
        <v>488</v>
      </c>
      <c r="I287" s="16">
        <v>1913</v>
      </c>
      <c r="J287" s="16">
        <v>1913</v>
      </c>
      <c r="K287" s="16" t="s">
        <v>51</v>
      </c>
      <c r="N287" s="16" t="str">
        <f t="shared" si="117"/>
        <v>,{"CollectableType":"HomeCollector.Models.StampBase, HomeCollector, Version=1.0.0.0, Culture=neutral, PublicKeyToken=null"</v>
      </c>
      <c r="O287" s="16" t="str">
        <f t="shared" si="100"/>
        <v xml:space="preserve">,"DisplayName":"Fruit growing" </v>
      </c>
      <c r="P287" s="16" t="str">
        <f t="shared" si="101"/>
        <v xml:space="preserve">,"Description":"wm 190" </v>
      </c>
      <c r="Q287" s="16" t="str">
        <f t="shared" si="102"/>
        <v xml:space="preserve">,"Country":"USA" </v>
      </c>
      <c r="R287" s="16" t="str">
        <f t="shared" si="103"/>
        <v xml:space="preserve">,"IsPostageStamp":true </v>
      </c>
      <c r="S287" s="16" t="str">
        <f t="shared" si="104"/>
        <v xml:space="preserve">,"ScottNumber":"Q12" </v>
      </c>
      <c r="T287" s="16" t="str">
        <f t="shared" si="105"/>
        <v xml:space="preserve">,"AlternateId":"" </v>
      </c>
      <c r="U287" s="16" t="str">
        <f t="shared" si="96"/>
        <v>,"IssueYearStart":1913</v>
      </c>
      <c r="V287" s="16" t="str">
        <f t="shared" si="97"/>
        <v>,"IssueYearEnd":0</v>
      </c>
      <c r="W287" s="16" t="str">
        <f t="shared" si="106"/>
        <v xml:space="preserve">,"FirstDayOfIssue":" " </v>
      </c>
      <c r="X287" s="16" t="str">
        <f t="shared" si="99"/>
        <v xml:space="preserve">,"Perforation":"p12" </v>
      </c>
      <c r="Y287" s="16" t="str">
        <f>",""IsWatermarked"":" &amp; IF(ISNUMBER(FIND("mk",#REF!)) =1,"true","false") &amp; " "</f>
        <v xml:space="preserve">,"IsWatermarked":false </v>
      </c>
      <c r="Z287" s="16" t="str">
        <f t="shared" si="107"/>
        <v xml:space="preserve">,"CatalogImageCode":"" </v>
      </c>
      <c r="AA287" s="16" t="str">
        <f t="shared" si="108"/>
        <v xml:space="preserve">,"Color":"" </v>
      </c>
      <c r="AB287" s="16" t="str">
        <f t="shared" si="109"/>
        <v xml:space="preserve">,"Denomination":"1" </v>
      </c>
      <c r="AD287" s="16" t="str">
        <f t="shared" si="110"/>
        <v/>
      </c>
      <c r="AE287" s="16" t="str">
        <f t="shared" si="111"/>
        <v>{"CollectableType":"HomeCollector.Models.StampBase, HomeCollector, Version=1.0.0.0, Culture=neutral, PublicKeyToken=null"</v>
      </c>
      <c r="AF287" s="16" t="str">
        <f t="shared" si="112"/>
        <v xml:space="preserve">,"ItemDetails":"wm 190" </v>
      </c>
      <c r="AG287" s="16" t="str">
        <f t="shared" si="113"/>
        <v xml:space="preserve">,"IsFavorite":false </v>
      </c>
      <c r="AH287" s="16" t="str">
        <f t="shared" si="114"/>
        <v xml:space="preserve">,"EstimatedValue":0 </v>
      </c>
      <c r="AI287" s="16" t="str">
        <f t="shared" si="115"/>
        <v xml:space="preserve">,"IsMintCondition":false </v>
      </c>
      <c r="AJ287" s="16" t="str">
        <f t="shared" si="116"/>
        <v xml:space="preserve">,"Condition":"UNDEFINED" </v>
      </c>
      <c r="AK287" s="16" t="str">
        <f xml:space="preserve"> IF($D287+$E287&gt;0,  CONCATENATE($AD287,$AE287,$AF287,$AG287,$AH287,$AI287,$AJ287) &amp; "} ]}","}")</f>
        <v>}</v>
      </c>
      <c r="AL287" s="16" t="str">
        <f t="shared" si="98"/>
        <v>,{"CollectableType":"HomeCollector.Models.StampBase, HomeCollector, Version=1.0.0.0, Culture=neutral, PublicKeyToken=null","DisplayName":"Fruit growing" ,"Description":"wm 190" ,"Country":"USA" ,"IsPostageStamp":true ,"ScottNumber":"Q12" ,"AlternateId":"" ,"IssueYearStart":1913,"IssueYearEnd":0,"FirstDayOfIssue":" " ,"Perforation":"p12" ,"IsWatermarked":false ,"CatalogImageCode":"" ,"Color":"" ,"Denomination":"1" }</v>
      </c>
    </row>
    <row r="288" spans="1:38" x14ac:dyDescent="0.25">
      <c r="A288" s="16" t="s">
        <v>363</v>
      </c>
      <c r="B288" s="16">
        <v>10</v>
      </c>
      <c r="F288" s="16" t="s">
        <v>47</v>
      </c>
      <c r="G288" s="16" t="s">
        <v>446</v>
      </c>
      <c r="H288" s="16" t="s">
        <v>489</v>
      </c>
      <c r="I288" s="16">
        <v>1955</v>
      </c>
      <c r="J288" s="16">
        <v>1955</v>
      </c>
      <c r="K288" s="16" t="s">
        <v>51</v>
      </c>
      <c r="N288" s="16" t="str">
        <f t="shared" si="117"/>
        <v>,{"CollectableType":"HomeCollector.Models.StampBase, HomeCollector, Version=1.0.0.0, Culture=neutral, PublicKeyToken=null"</v>
      </c>
      <c r="O288" s="16" t="str">
        <f t="shared" si="100"/>
        <v xml:space="preserve">,"DisplayName":"Spec Handling" </v>
      </c>
      <c r="P288" s="16" t="str">
        <f t="shared" si="101"/>
        <v xml:space="preserve">,"Description":"unwk" </v>
      </c>
      <c r="Q288" s="16" t="str">
        <f t="shared" si="102"/>
        <v xml:space="preserve">,"Country":"USA" </v>
      </c>
      <c r="R288" s="16" t="str">
        <f t="shared" si="103"/>
        <v xml:space="preserve">,"IsPostageStamp":true </v>
      </c>
      <c r="S288" s="16" t="str">
        <f t="shared" si="104"/>
        <v xml:space="preserve">,"ScottNumber":"QE1" </v>
      </c>
      <c r="T288" s="16" t="str">
        <f t="shared" si="105"/>
        <v xml:space="preserve">,"AlternateId":"" </v>
      </c>
      <c r="U288" s="16" t="str">
        <f t="shared" ref="U288:U347" si="118">",""IssueYearStart"":" &amp; TEXT(IF(ISNUMBER($J288)=0,0,$J288),"0")</f>
        <v>,"IssueYearStart":1955</v>
      </c>
      <c r="V288" s="16" t="str">
        <f t="shared" ref="V288:V347" si="119">",""IssueYearEnd"":" &amp; TEXT(IF(ISNUMBER($K288)=0,0,$K288),"0")</f>
        <v>,"IssueYearEnd":0</v>
      </c>
      <c r="W288" s="16" t="str">
        <f t="shared" si="106"/>
        <v xml:space="preserve">,"FirstDayOfIssue":" " </v>
      </c>
      <c r="X288" s="16" t="str">
        <f t="shared" si="99"/>
        <v xml:space="preserve">,"Perforation":"p11" </v>
      </c>
      <c r="Y288" s="16" t="str">
        <f>",""IsWatermarked"":" &amp; IF(ISNUMBER(FIND("mk",#REF!)) =1,"true","false") &amp; " "</f>
        <v xml:space="preserve">,"IsWatermarked":false </v>
      </c>
      <c r="Z288" s="16" t="str">
        <f t="shared" si="107"/>
        <v xml:space="preserve">,"CatalogImageCode":"" </v>
      </c>
      <c r="AA288" s="16" t="str">
        <f t="shared" si="108"/>
        <v xml:space="preserve">,"Color":"" </v>
      </c>
      <c r="AB288" s="16" t="str">
        <f t="shared" si="109"/>
        <v xml:space="preserve">,"Denomination":"10" </v>
      </c>
      <c r="AD288" s="16" t="str">
        <f t="shared" si="110"/>
        <v/>
      </c>
      <c r="AE288" s="16" t="str">
        <f t="shared" si="111"/>
        <v>{"CollectableType":"HomeCollector.Models.StampBase, HomeCollector, Version=1.0.0.0, Culture=neutral, PublicKeyToken=null"</v>
      </c>
      <c r="AF288" s="16" t="str">
        <f t="shared" si="112"/>
        <v xml:space="preserve">,"ItemDetails":"unwk" </v>
      </c>
      <c r="AG288" s="16" t="str">
        <f t="shared" si="113"/>
        <v xml:space="preserve">,"IsFavorite":false </v>
      </c>
      <c r="AH288" s="16" t="str">
        <f t="shared" si="114"/>
        <v xml:space="preserve">,"EstimatedValue":0 </v>
      </c>
      <c r="AI288" s="16" t="str">
        <f t="shared" si="115"/>
        <v xml:space="preserve">,"IsMintCondition":false </v>
      </c>
      <c r="AJ288" s="16" t="str">
        <f t="shared" si="116"/>
        <v xml:space="preserve">,"Condition":"UNDEFINED" </v>
      </c>
      <c r="AK288" s="16" t="str">
        <f xml:space="preserve"> IF($D288+$E288&gt;0,  CONCATENATE($AD288,$AE288,$AF288,$AG288,$AH288,$AI288,$AJ288) &amp; "} ]}","}")</f>
        <v>}</v>
      </c>
      <c r="AL288" s="16" t="str">
        <f t="shared" ref="AL288:AL347" si="120">CONCATENATE( $N288, $O288, $P288,$Q288,$R288,$S288,$T288,$U288,$V288,$W288,$X288, $Y288,$Z288,$AA288, $AB288) &amp; $AK288</f>
        <v>,{"CollectableType":"HomeCollector.Models.StampBase, HomeCollector, Version=1.0.0.0, Culture=neutral, PublicKeyToken=null","DisplayName":"Spec Handling" ,"Description":"unwk" ,"Country":"USA" ,"IsPostageStamp":true ,"ScottNumber":"QE1" ,"AlternateId":"" ,"IssueYearStart":1955,"IssueYearEnd":0,"FirstDayOfIssue":" " ,"Perforation":"p11" ,"IsWatermarked":false ,"CatalogImageCode":"" ,"Color":"" ,"Denomination":"10" }</v>
      </c>
    </row>
    <row r="289" spans="1:38" x14ac:dyDescent="0.25">
      <c r="A289" s="16" t="s">
        <v>364</v>
      </c>
      <c r="B289" s="16">
        <v>15</v>
      </c>
      <c r="F289" s="16" t="s">
        <v>47</v>
      </c>
      <c r="G289" s="16" t="s">
        <v>446</v>
      </c>
      <c r="H289" s="16" t="s">
        <v>489</v>
      </c>
      <c r="I289" s="16">
        <v>1955</v>
      </c>
      <c r="J289" s="16">
        <v>1955</v>
      </c>
      <c r="K289" s="16" t="s">
        <v>51</v>
      </c>
      <c r="N289" s="16" t="str">
        <f t="shared" si="117"/>
        <v>,{"CollectableType":"HomeCollector.Models.StampBase, HomeCollector, Version=1.0.0.0, Culture=neutral, PublicKeyToken=null"</v>
      </c>
      <c r="O289" s="16" t="str">
        <f t="shared" si="100"/>
        <v xml:space="preserve">,"DisplayName":"Spec Handling" </v>
      </c>
      <c r="P289" s="16" t="str">
        <f t="shared" si="101"/>
        <v xml:space="preserve">,"Description":"unwk" </v>
      </c>
      <c r="Q289" s="16" t="str">
        <f t="shared" si="102"/>
        <v xml:space="preserve">,"Country":"USA" </v>
      </c>
      <c r="R289" s="16" t="str">
        <f t="shared" si="103"/>
        <v xml:space="preserve">,"IsPostageStamp":true </v>
      </c>
      <c r="S289" s="16" t="str">
        <f t="shared" si="104"/>
        <v xml:space="preserve">,"ScottNumber":"QE2" </v>
      </c>
      <c r="T289" s="16" t="str">
        <f t="shared" si="105"/>
        <v xml:space="preserve">,"AlternateId":"" </v>
      </c>
      <c r="U289" s="16" t="str">
        <f t="shared" si="118"/>
        <v>,"IssueYearStart":1955</v>
      </c>
      <c r="V289" s="16" t="str">
        <f t="shared" si="119"/>
        <v>,"IssueYearEnd":0</v>
      </c>
      <c r="W289" s="16" t="str">
        <f t="shared" si="106"/>
        <v xml:space="preserve">,"FirstDayOfIssue":" " </v>
      </c>
      <c r="X289" s="16" t="str">
        <f t="shared" si="99"/>
        <v xml:space="preserve">,"Perforation":"p11" </v>
      </c>
      <c r="Y289" s="16" t="str">
        <f>",""IsWatermarked"":" &amp; IF(ISNUMBER(FIND("mk",#REF!)) =1,"true","false") &amp; " "</f>
        <v xml:space="preserve">,"IsWatermarked":false </v>
      </c>
      <c r="Z289" s="16" t="str">
        <f t="shared" si="107"/>
        <v xml:space="preserve">,"CatalogImageCode":"" </v>
      </c>
      <c r="AA289" s="16" t="str">
        <f t="shared" si="108"/>
        <v xml:space="preserve">,"Color":"" </v>
      </c>
      <c r="AB289" s="16" t="str">
        <f t="shared" si="109"/>
        <v xml:space="preserve">,"Denomination":"15" </v>
      </c>
      <c r="AD289" s="16" t="str">
        <f t="shared" si="110"/>
        <v/>
      </c>
      <c r="AE289" s="16" t="str">
        <f t="shared" si="111"/>
        <v>{"CollectableType":"HomeCollector.Models.StampBase, HomeCollector, Version=1.0.0.0, Culture=neutral, PublicKeyToken=null"</v>
      </c>
      <c r="AF289" s="16" t="str">
        <f t="shared" si="112"/>
        <v xml:space="preserve">,"ItemDetails":"unwk" </v>
      </c>
      <c r="AG289" s="16" t="str">
        <f t="shared" si="113"/>
        <v xml:space="preserve">,"IsFavorite":false </v>
      </c>
      <c r="AH289" s="16" t="str">
        <f t="shared" si="114"/>
        <v xml:space="preserve">,"EstimatedValue":0 </v>
      </c>
      <c r="AI289" s="16" t="str">
        <f t="shared" si="115"/>
        <v xml:space="preserve">,"IsMintCondition":false </v>
      </c>
      <c r="AJ289" s="16" t="str">
        <f t="shared" si="116"/>
        <v xml:space="preserve">,"Condition":"UNDEFINED" </v>
      </c>
      <c r="AK289" s="16" t="str">
        <f xml:space="preserve"> IF($D289+$E289&gt;0,  CONCATENATE($AD289,$AE289,$AF289,$AG289,$AH289,$AI289,$AJ289) &amp; "} ]}","}")</f>
        <v>}</v>
      </c>
      <c r="AL289" s="16" t="str">
        <f t="shared" si="120"/>
        <v>,{"CollectableType":"HomeCollector.Models.StampBase, HomeCollector, Version=1.0.0.0, Culture=neutral, PublicKeyToken=null","DisplayName":"Spec Handling" ,"Description":"unwk" ,"Country":"USA" ,"IsPostageStamp":true ,"ScottNumber":"QE2" ,"AlternateId":"" ,"IssueYearStart":1955,"IssueYearEnd":0,"FirstDayOfIssue":" " ,"Perforation":"p11" ,"IsWatermarked":false ,"CatalogImageCode":"" ,"Color":"" ,"Denomination":"15" }</v>
      </c>
    </row>
    <row r="290" spans="1:38" x14ac:dyDescent="0.25">
      <c r="A290" s="16" t="s">
        <v>365</v>
      </c>
      <c r="B290" s="16">
        <v>20</v>
      </c>
      <c r="F290" s="16" t="s">
        <v>47</v>
      </c>
      <c r="G290" s="16" t="s">
        <v>446</v>
      </c>
      <c r="H290" s="16" t="s">
        <v>489</v>
      </c>
      <c r="I290" s="16">
        <v>1955</v>
      </c>
      <c r="J290" s="16">
        <v>1955</v>
      </c>
      <c r="K290" s="16" t="s">
        <v>51</v>
      </c>
      <c r="N290" s="16" t="str">
        <f t="shared" si="117"/>
        <v>,{"CollectableType":"HomeCollector.Models.StampBase, HomeCollector, Version=1.0.0.0, Culture=neutral, PublicKeyToken=null"</v>
      </c>
      <c r="O290" s="16" t="str">
        <f t="shared" si="100"/>
        <v xml:space="preserve">,"DisplayName":"Spec Handling" </v>
      </c>
      <c r="P290" s="16" t="str">
        <f t="shared" si="101"/>
        <v xml:space="preserve">,"Description":"unwk" </v>
      </c>
      <c r="Q290" s="16" t="str">
        <f t="shared" si="102"/>
        <v xml:space="preserve">,"Country":"USA" </v>
      </c>
      <c r="R290" s="16" t="str">
        <f t="shared" si="103"/>
        <v xml:space="preserve">,"IsPostageStamp":true </v>
      </c>
      <c r="S290" s="16" t="str">
        <f t="shared" si="104"/>
        <v xml:space="preserve">,"ScottNumber":"QE3" </v>
      </c>
      <c r="T290" s="16" t="str">
        <f t="shared" si="105"/>
        <v xml:space="preserve">,"AlternateId":"" </v>
      </c>
      <c r="U290" s="16" t="str">
        <f t="shared" si="118"/>
        <v>,"IssueYearStart":1955</v>
      </c>
      <c r="V290" s="16" t="str">
        <f t="shared" si="119"/>
        <v>,"IssueYearEnd":0</v>
      </c>
      <c r="W290" s="16" t="str">
        <f t="shared" si="106"/>
        <v xml:space="preserve">,"FirstDayOfIssue":" " </v>
      </c>
      <c r="X290" s="16" t="str">
        <f t="shared" si="99"/>
        <v xml:space="preserve">,"Perforation":"p11" </v>
      </c>
      <c r="Y290" s="16" t="str">
        <f>",""IsWatermarked"":" &amp; IF(ISNUMBER(FIND("mk",#REF!)) =1,"true","false") &amp; " "</f>
        <v xml:space="preserve">,"IsWatermarked":false </v>
      </c>
      <c r="Z290" s="16" t="str">
        <f t="shared" si="107"/>
        <v xml:space="preserve">,"CatalogImageCode":"" </v>
      </c>
      <c r="AA290" s="16" t="str">
        <f t="shared" si="108"/>
        <v xml:space="preserve">,"Color":"" </v>
      </c>
      <c r="AB290" s="16" t="str">
        <f t="shared" si="109"/>
        <v xml:space="preserve">,"Denomination":"20" </v>
      </c>
      <c r="AD290" s="16" t="str">
        <f t="shared" si="110"/>
        <v/>
      </c>
      <c r="AE290" s="16" t="str">
        <f t="shared" si="111"/>
        <v>{"CollectableType":"HomeCollector.Models.StampBase, HomeCollector, Version=1.0.0.0, Culture=neutral, PublicKeyToken=null"</v>
      </c>
      <c r="AF290" s="16" t="str">
        <f t="shared" si="112"/>
        <v xml:space="preserve">,"ItemDetails":"unwk" </v>
      </c>
      <c r="AG290" s="16" t="str">
        <f t="shared" si="113"/>
        <v xml:space="preserve">,"IsFavorite":false </v>
      </c>
      <c r="AH290" s="16" t="str">
        <f t="shared" si="114"/>
        <v xml:space="preserve">,"EstimatedValue":0 </v>
      </c>
      <c r="AI290" s="16" t="str">
        <f t="shared" si="115"/>
        <v xml:space="preserve">,"IsMintCondition":false </v>
      </c>
      <c r="AJ290" s="16" t="str">
        <f t="shared" si="116"/>
        <v xml:space="preserve">,"Condition":"UNDEFINED" </v>
      </c>
      <c r="AK290" s="16" t="str">
        <f xml:space="preserve"> IF($D290+$E290&gt;0,  CONCATENATE($AD290,$AE290,$AF290,$AG290,$AH290,$AI290,$AJ290) &amp; "} ]}","}")</f>
        <v>}</v>
      </c>
      <c r="AL290" s="16" t="str">
        <f t="shared" si="120"/>
        <v>,{"CollectableType":"HomeCollector.Models.StampBase, HomeCollector, Version=1.0.0.0, Culture=neutral, PublicKeyToken=null","DisplayName":"Spec Handling" ,"Description":"unwk" ,"Country":"USA" ,"IsPostageStamp":true ,"ScottNumber":"QE3" ,"AlternateId":"" ,"IssueYearStart":1955,"IssueYearEnd":0,"FirstDayOfIssue":" " ,"Perforation":"p11" ,"IsWatermarked":false ,"CatalogImageCode":"" ,"Color":"" ,"Denomination":"20" }</v>
      </c>
    </row>
    <row r="291" spans="1:38" x14ac:dyDescent="0.25">
      <c r="A291" s="16" t="s">
        <v>366</v>
      </c>
      <c r="B291" s="16">
        <v>25</v>
      </c>
      <c r="F291" s="16" t="s">
        <v>47</v>
      </c>
      <c r="G291" s="16" t="s">
        <v>446</v>
      </c>
      <c r="H291" s="16" t="s">
        <v>489</v>
      </c>
      <c r="I291" s="16">
        <v>1929</v>
      </c>
      <c r="J291" s="16">
        <v>1929</v>
      </c>
      <c r="K291" s="16" t="s">
        <v>51</v>
      </c>
      <c r="N291" s="16" t="str">
        <f t="shared" si="117"/>
        <v>,{"CollectableType":"HomeCollector.Models.StampBase, HomeCollector, Version=1.0.0.0, Culture=neutral, PublicKeyToken=null"</v>
      </c>
      <c r="O291" s="16" t="str">
        <f t="shared" si="100"/>
        <v xml:space="preserve">,"DisplayName":"Spec Handling" </v>
      </c>
      <c r="P291" s="16" t="str">
        <f t="shared" si="101"/>
        <v xml:space="preserve">,"Description":"unwk" </v>
      </c>
      <c r="Q291" s="16" t="str">
        <f t="shared" si="102"/>
        <v xml:space="preserve">,"Country":"USA" </v>
      </c>
      <c r="R291" s="16" t="str">
        <f t="shared" si="103"/>
        <v xml:space="preserve">,"IsPostageStamp":true </v>
      </c>
      <c r="S291" s="16" t="str">
        <f t="shared" si="104"/>
        <v xml:space="preserve">,"ScottNumber":"QE4" </v>
      </c>
      <c r="T291" s="16" t="str">
        <f t="shared" si="105"/>
        <v xml:space="preserve">,"AlternateId":"" </v>
      </c>
      <c r="U291" s="16" t="str">
        <f t="shared" si="118"/>
        <v>,"IssueYearStart":1929</v>
      </c>
      <c r="V291" s="16" t="str">
        <f t="shared" si="119"/>
        <v>,"IssueYearEnd":0</v>
      </c>
      <c r="W291" s="16" t="str">
        <f t="shared" si="106"/>
        <v xml:space="preserve">,"FirstDayOfIssue":" " </v>
      </c>
      <c r="X291" s="16" t="str">
        <f t="shared" si="99"/>
        <v xml:space="preserve">,"Perforation":"p11" </v>
      </c>
      <c r="Y291" s="16" t="str">
        <f>",""IsWatermarked"":" &amp; IF(ISNUMBER(FIND("mk",#REF!)) =1,"true","false") &amp; " "</f>
        <v xml:space="preserve">,"IsWatermarked":false </v>
      </c>
      <c r="Z291" s="16" t="str">
        <f t="shared" si="107"/>
        <v xml:space="preserve">,"CatalogImageCode":"" </v>
      </c>
      <c r="AA291" s="16" t="str">
        <f t="shared" si="108"/>
        <v xml:space="preserve">,"Color":"" </v>
      </c>
      <c r="AB291" s="16" t="str">
        <f t="shared" si="109"/>
        <v xml:space="preserve">,"Denomination":"25" </v>
      </c>
      <c r="AD291" s="16" t="str">
        <f t="shared" si="110"/>
        <v/>
      </c>
      <c r="AE291" s="16" t="str">
        <f t="shared" si="111"/>
        <v>{"CollectableType":"HomeCollector.Models.StampBase, HomeCollector, Version=1.0.0.0, Culture=neutral, PublicKeyToken=null"</v>
      </c>
      <c r="AF291" s="16" t="str">
        <f t="shared" si="112"/>
        <v xml:space="preserve">,"ItemDetails":"unwk" </v>
      </c>
      <c r="AG291" s="16" t="str">
        <f t="shared" si="113"/>
        <v xml:space="preserve">,"IsFavorite":false </v>
      </c>
      <c r="AH291" s="16" t="str">
        <f t="shared" si="114"/>
        <v xml:space="preserve">,"EstimatedValue":0 </v>
      </c>
      <c r="AI291" s="16" t="str">
        <f t="shared" si="115"/>
        <v xml:space="preserve">,"IsMintCondition":false </v>
      </c>
      <c r="AJ291" s="16" t="str">
        <f t="shared" si="116"/>
        <v xml:space="preserve">,"Condition":"UNDEFINED" </v>
      </c>
      <c r="AK291" s="16" t="str">
        <f xml:space="preserve"> IF($D291+$E291&gt;0,  CONCATENATE($AD291,$AE291,$AF291,$AG291,$AH291,$AI291,$AJ291) &amp; "} ]}","}")</f>
        <v>}</v>
      </c>
      <c r="AL291" s="16" t="str">
        <f t="shared" si="120"/>
        <v>,{"CollectableType":"HomeCollector.Models.StampBase, HomeCollector, Version=1.0.0.0, Culture=neutral, PublicKeyToken=null","DisplayName":"Spec Handling" ,"Description":"unwk" ,"Country":"USA" ,"IsPostageStamp":true ,"ScottNumber":"QE4" ,"AlternateId":"" ,"IssueYearStart":1929,"IssueYearEnd":0,"FirstDayOfIssue":" " ,"Perforation":"p11" ,"IsWatermarked":false ,"CatalogImageCode":"" ,"Color":"" ,"Denomination":"25" }</v>
      </c>
    </row>
    <row r="292" spans="1:38" x14ac:dyDescent="0.25">
      <c r="A292" s="16" t="s">
        <v>367</v>
      </c>
      <c r="B292" s="16">
        <v>1</v>
      </c>
      <c r="F292" s="16" t="s">
        <v>430</v>
      </c>
      <c r="G292" s="16" t="s">
        <v>472</v>
      </c>
      <c r="H292" s="16" t="s">
        <v>490</v>
      </c>
      <c r="I292" s="16">
        <v>1912</v>
      </c>
      <c r="J292" s="16">
        <v>1912</v>
      </c>
      <c r="K292" s="16" t="s">
        <v>51</v>
      </c>
      <c r="N292" s="16" t="str">
        <f t="shared" si="117"/>
        <v>,{"CollectableType":"HomeCollector.Models.StampBase, HomeCollector, Version=1.0.0.0, Culture=neutral, PublicKeyToken=null"</v>
      </c>
      <c r="O292" s="16" t="str">
        <f t="shared" si="100"/>
        <v xml:space="preserve">,"DisplayName":"Parcel Post Due" </v>
      </c>
      <c r="P292" s="16" t="str">
        <f t="shared" si="101"/>
        <v xml:space="preserve">,"Description":"wm 190" </v>
      </c>
      <c r="Q292" s="16" t="str">
        <f t="shared" si="102"/>
        <v xml:space="preserve">,"Country":"USA" </v>
      </c>
      <c r="R292" s="16" t="str">
        <f t="shared" si="103"/>
        <v xml:space="preserve">,"IsPostageStamp":true </v>
      </c>
      <c r="S292" s="16" t="str">
        <f t="shared" si="104"/>
        <v xml:space="preserve">,"ScottNumber":"JQ1" </v>
      </c>
      <c r="T292" s="16" t="str">
        <f t="shared" si="105"/>
        <v xml:space="preserve">,"AlternateId":"" </v>
      </c>
      <c r="U292" s="16" t="str">
        <f t="shared" si="118"/>
        <v>,"IssueYearStart":1912</v>
      </c>
      <c r="V292" s="16" t="str">
        <f t="shared" si="119"/>
        <v>,"IssueYearEnd":0</v>
      </c>
      <c r="W292" s="16" t="str">
        <f t="shared" si="106"/>
        <v xml:space="preserve">,"FirstDayOfIssue":" " </v>
      </c>
      <c r="X292" s="16" t="str">
        <f t="shared" si="99"/>
        <v xml:space="preserve">,"Perforation":"p12" </v>
      </c>
      <c r="Y292" s="16" t="str">
        <f>",""IsWatermarked"":" &amp; IF(ISNUMBER(FIND("mk",#REF!)) =1,"true","false") &amp; " "</f>
        <v xml:space="preserve">,"IsWatermarked":false </v>
      </c>
      <c r="Z292" s="16" t="str">
        <f t="shared" si="107"/>
        <v xml:space="preserve">,"CatalogImageCode":"" </v>
      </c>
      <c r="AA292" s="16" t="str">
        <f t="shared" si="108"/>
        <v xml:space="preserve">,"Color":"" </v>
      </c>
      <c r="AB292" s="16" t="str">
        <f t="shared" si="109"/>
        <v xml:space="preserve">,"Denomination":"1" </v>
      </c>
      <c r="AD292" s="16" t="str">
        <f t="shared" si="110"/>
        <v/>
      </c>
      <c r="AE292" s="16" t="str">
        <f t="shared" si="111"/>
        <v>{"CollectableType":"HomeCollector.Models.StampBase, HomeCollector, Version=1.0.0.0, Culture=neutral, PublicKeyToken=null"</v>
      </c>
      <c r="AF292" s="16" t="str">
        <f t="shared" si="112"/>
        <v xml:space="preserve">,"ItemDetails":"wm 190" </v>
      </c>
      <c r="AG292" s="16" t="str">
        <f t="shared" si="113"/>
        <v xml:space="preserve">,"IsFavorite":false </v>
      </c>
      <c r="AH292" s="16" t="str">
        <f t="shared" si="114"/>
        <v xml:space="preserve">,"EstimatedValue":0 </v>
      </c>
      <c r="AI292" s="16" t="str">
        <f t="shared" si="115"/>
        <v xml:space="preserve">,"IsMintCondition":false </v>
      </c>
      <c r="AJ292" s="16" t="str">
        <f t="shared" si="116"/>
        <v xml:space="preserve">,"Condition":"UNDEFINED" </v>
      </c>
      <c r="AK292" s="16" t="str">
        <f xml:space="preserve"> IF($D292+$E292&gt;0,  CONCATENATE($AD292,$AE292,$AF292,$AG292,$AH292,$AI292,$AJ292) &amp; "} ]}","}")</f>
        <v>}</v>
      </c>
      <c r="AL292" s="16" t="str">
        <f t="shared" si="120"/>
        <v>,{"CollectableType":"HomeCollector.Models.StampBase, HomeCollector, Version=1.0.0.0, Culture=neutral, PublicKeyToken=null","DisplayName":"Parcel Post Due" ,"Description":"wm 190" ,"Country":"USA" ,"IsPostageStamp":true ,"ScottNumber":"JQ1" ,"AlternateId":"" ,"IssueYearStart":1912,"IssueYearEnd":0,"FirstDayOfIssue":" " ,"Perforation":"p12" ,"IsWatermarked":false ,"CatalogImageCode":"" ,"Color":"" ,"Denomination":"1" }</v>
      </c>
    </row>
    <row r="293" spans="1:38" x14ac:dyDescent="0.25">
      <c r="A293" s="16" t="s">
        <v>368</v>
      </c>
      <c r="B293" s="16">
        <v>2</v>
      </c>
      <c r="F293" s="16" t="s">
        <v>430</v>
      </c>
      <c r="G293" s="16" t="s">
        <v>472</v>
      </c>
      <c r="H293" s="16" t="s">
        <v>490</v>
      </c>
      <c r="I293" s="16">
        <v>1912</v>
      </c>
      <c r="J293" s="16">
        <v>1912</v>
      </c>
      <c r="K293" s="16" t="s">
        <v>51</v>
      </c>
      <c r="N293" s="16" t="str">
        <f t="shared" si="117"/>
        <v>,{"CollectableType":"HomeCollector.Models.StampBase, HomeCollector, Version=1.0.0.0, Culture=neutral, PublicKeyToken=null"</v>
      </c>
      <c r="O293" s="16" t="str">
        <f t="shared" si="100"/>
        <v xml:space="preserve">,"DisplayName":"Parcel Post Due" </v>
      </c>
      <c r="P293" s="16" t="str">
        <f t="shared" si="101"/>
        <v xml:space="preserve">,"Description":"wm 190" </v>
      </c>
      <c r="Q293" s="16" t="str">
        <f t="shared" si="102"/>
        <v xml:space="preserve">,"Country":"USA" </v>
      </c>
      <c r="R293" s="16" t="str">
        <f t="shared" si="103"/>
        <v xml:space="preserve">,"IsPostageStamp":true </v>
      </c>
      <c r="S293" s="16" t="str">
        <f t="shared" si="104"/>
        <v xml:space="preserve">,"ScottNumber":"JQ2" </v>
      </c>
      <c r="T293" s="16" t="str">
        <f t="shared" si="105"/>
        <v xml:space="preserve">,"AlternateId":"" </v>
      </c>
      <c r="U293" s="16" t="str">
        <f t="shared" si="118"/>
        <v>,"IssueYearStart":1912</v>
      </c>
      <c r="V293" s="16" t="str">
        <f t="shared" si="119"/>
        <v>,"IssueYearEnd":0</v>
      </c>
      <c r="W293" s="16" t="str">
        <f t="shared" si="106"/>
        <v xml:space="preserve">,"FirstDayOfIssue":" " </v>
      </c>
      <c r="X293" s="16" t="str">
        <f t="shared" si="99"/>
        <v xml:space="preserve">,"Perforation":"p12" </v>
      </c>
      <c r="Y293" s="16" t="str">
        <f>",""IsWatermarked"":" &amp; IF(ISNUMBER(FIND("mk",#REF!)) =1,"true","false") &amp; " "</f>
        <v xml:space="preserve">,"IsWatermarked":false </v>
      </c>
      <c r="Z293" s="16" t="str">
        <f t="shared" si="107"/>
        <v xml:space="preserve">,"CatalogImageCode":"" </v>
      </c>
      <c r="AA293" s="16" t="str">
        <f t="shared" si="108"/>
        <v xml:space="preserve">,"Color":"" </v>
      </c>
      <c r="AB293" s="16" t="str">
        <f t="shared" si="109"/>
        <v xml:space="preserve">,"Denomination":"2" </v>
      </c>
      <c r="AD293" s="16" t="str">
        <f t="shared" si="110"/>
        <v/>
      </c>
      <c r="AE293" s="16" t="str">
        <f t="shared" si="111"/>
        <v>{"CollectableType":"HomeCollector.Models.StampBase, HomeCollector, Version=1.0.0.0, Culture=neutral, PublicKeyToken=null"</v>
      </c>
      <c r="AF293" s="16" t="str">
        <f t="shared" si="112"/>
        <v xml:space="preserve">,"ItemDetails":"wm 190" </v>
      </c>
      <c r="AG293" s="16" t="str">
        <f t="shared" si="113"/>
        <v xml:space="preserve">,"IsFavorite":false </v>
      </c>
      <c r="AH293" s="16" t="str">
        <f t="shared" si="114"/>
        <v xml:space="preserve">,"EstimatedValue":0 </v>
      </c>
      <c r="AI293" s="16" t="str">
        <f t="shared" si="115"/>
        <v xml:space="preserve">,"IsMintCondition":false </v>
      </c>
      <c r="AJ293" s="16" t="str">
        <f t="shared" si="116"/>
        <v xml:space="preserve">,"Condition":"UNDEFINED" </v>
      </c>
      <c r="AK293" s="16" t="str">
        <f xml:space="preserve"> IF($D293+$E293&gt;0,  CONCATENATE($AD293,$AE293,$AF293,$AG293,$AH293,$AI293,$AJ293) &amp; "} ]}","}")</f>
        <v>}</v>
      </c>
      <c r="AL293" s="16" t="str">
        <f t="shared" si="120"/>
        <v>,{"CollectableType":"HomeCollector.Models.StampBase, HomeCollector, Version=1.0.0.0, Culture=neutral, PublicKeyToken=null","DisplayName":"Parcel Post Due" ,"Description":"wm 190" ,"Country":"USA" ,"IsPostageStamp":true ,"ScottNumber":"JQ2" ,"AlternateId":"" ,"IssueYearStart":1912,"IssueYearEnd":0,"FirstDayOfIssue":" " ,"Perforation":"p12" ,"IsWatermarked":false ,"CatalogImageCode":"" ,"Color":"" ,"Denomination":"2" }</v>
      </c>
    </row>
    <row r="294" spans="1:38" x14ac:dyDescent="0.25">
      <c r="A294" s="16" t="s">
        <v>369</v>
      </c>
      <c r="B294" s="16">
        <v>5</v>
      </c>
      <c r="F294" s="16" t="s">
        <v>430</v>
      </c>
      <c r="G294" s="16" t="s">
        <v>472</v>
      </c>
      <c r="H294" s="16" t="s">
        <v>490</v>
      </c>
      <c r="I294" s="16">
        <v>1912</v>
      </c>
      <c r="J294" s="16">
        <v>1912</v>
      </c>
      <c r="K294" s="16" t="s">
        <v>51</v>
      </c>
      <c r="N294" s="16" t="str">
        <f t="shared" si="117"/>
        <v>,{"CollectableType":"HomeCollector.Models.StampBase, HomeCollector, Version=1.0.0.0, Culture=neutral, PublicKeyToken=null"</v>
      </c>
      <c r="O294" s="16" t="str">
        <f t="shared" si="100"/>
        <v xml:space="preserve">,"DisplayName":"Parcel Post Due" </v>
      </c>
      <c r="P294" s="16" t="str">
        <f t="shared" si="101"/>
        <v xml:space="preserve">,"Description":"wm 190" </v>
      </c>
      <c r="Q294" s="16" t="str">
        <f t="shared" si="102"/>
        <v xml:space="preserve">,"Country":"USA" </v>
      </c>
      <c r="R294" s="16" t="str">
        <f t="shared" si="103"/>
        <v xml:space="preserve">,"IsPostageStamp":true </v>
      </c>
      <c r="S294" s="16" t="str">
        <f t="shared" si="104"/>
        <v xml:space="preserve">,"ScottNumber":"JQ3" </v>
      </c>
      <c r="T294" s="16" t="str">
        <f t="shared" si="105"/>
        <v xml:space="preserve">,"AlternateId":"" </v>
      </c>
      <c r="U294" s="16" t="str">
        <f t="shared" si="118"/>
        <v>,"IssueYearStart":1912</v>
      </c>
      <c r="V294" s="16" t="str">
        <f t="shared" si="119"/>
        <v>,"IssueYearEnd":0</v>
      </c>
      <c r="W294" s="16" t="str">
        <f t="shared" si="106"/>
        <v xml:space="preserve">,"FirstDayOfIssue":" " </v>
      </c>
      <c r="X294" s="16" t="str">
        <f t="shared" si="99"/>
        <v xml:space="preserve">,"Perforation":"p12" </v>
      </c>
      <c r="Y294" s="16" t="str">
        <f>",""IsWatermarked"":" &amp; IF(ISNUMBER(FIND("mk",#REF!)) =1,"true","false") &amp; " "</f>
        <v xml:space="preserve">,"IsWatermarked":false </v>
      </c>
      <c r="Z294" s="16" t="str">
        <f t="shared" si="107"/>
        <v xml:space="preserve">,"CatalogImageCode":"" </v>
      </c>
      <c r="AA294" s="16" t="str">
        <f t="shared" si="108"/>
        <v xml:space="preserve">,"Color":"" </v>
      </c>
      <c r="AB294" s="16" t="str">
        <f t="shared" si="109"/>
        <v xml:space="preserve">,"Denomination":"5" </v>
      </c>
      <c r="AD294" s="16" t="str">
        <f t="shared" si="110"/>
        <v/>
      </c>
      <c r="AE294" s="16" t="str">
        <f t="shared" si="111"/>
        <v>{"CollectableType":"HomeCollector.Models.StampBase, HomeCollector, Version=1.0.0.0, Culture=neutral, PublicKeyToken=null"</v>
      </c>
      <c r="AF294" s="16" t="str">
        <f t="shared" si="112"/>
        <v xml:space="preserve">,"ItemDetails":"wm 190" </v>
      </c>
      <c r="AG294" s="16" t="str">
        <f t="shared" si="113"/>
        <v xml:space="preserve">,"IsFavorite":false </v>
      </c>
      <c r="AH294" s="16" t="str">
        <f t="shared" si="114"/>
        <v xml:space="preserve">,"EstimatedValue":0 </v>
      </c>
      <c r="AI294" s="16" t="str">
        <f t="shared" si="115"/>
        <v xml:space="preserve">,"IsMintCondition":false </v>
      </c>
      <c r="AJ294" s="16" t="str">
        <f t="shared" si="116"/>
        <v xml:space="preserve">,"Condition":"UNDEFINED" </v>
      </c>
      <c r="AK294" s="16" t="str">
        <f xml:space="preserve"> IF($D294+$E294&gt;0,  CONCATENATE($AD294,$AE294,$AF294,$AG294,$AH294,$AI294,$AJ294) &amp; "} ]}","}")</f>
        <v>}</v>
      </c>
      <c r="AL294" s="16" t="str">
        <f t="shared" si="120"/>
        <v>,{"CollectableType":"HomeCollector.Models.StampBase, HomeCollector, Version=1.0.0.0, Culture=neutral, PublicKeyToken=null","DisplayName":"Parcel Post Due" ,"Description":"wm 190" ,"Country":"USA" ,"IsPostageStamp":true ,"ScottNumber":"JQ3" ,"AlternateId":"" ,"IssueYearStart":1912,"IssueYearEnd":0,"FirstDayOfIssue":" " ,"Perforation":"p12" ,"IsWatermarked":false ,"CatalogImageCode":"" ,"Color":"" ,"Denomination":"5" }</v>
      </c>
    </row>
    <row r="295" spans="1:38" x14ac:dyDescent="0.25">
      <c r="A295" s="16" t="s">
        <v>370</v>
      </c>
      <c r="B295" s="16">
        <v>10</v>
      </c>
      <c r="F295" s="16" t="s">
        <v>430</v>
      </c>
      <c r="G295" s="16" t="s">
        <v>472</v>
      </c>
      <c r="H295" s="16" t="s">
        <v>490</v>
      </c>
      <c r="I295" s="16">
        <v>1912</v>
      </c>
      <c r="J295" s="16">
        <v>1912</v>
      </c>
      <c r="K295" s="16" t="s">
        <v>51</v>
      </c>
      <c r="N295" s="16" t="str">
        <f t="shared" si="117"/>
        <v>,{"CollectableType":"HomeCollector.Models.StampBase, HomeCollector, Version=1.0.0.0, Culture=neutral, PublicKeyToken=null"</v>
      </c>
      <c r="O295" s="16" t="str">
        <f t="shared" si="100"/>
        <v xml:space="preserve">,"DisplayName":"Parcel Post Due" </v>
      </c>
      <c r="P295" s="16" t="str">
        <f t="shared" si="101"/>
        <v xml:space="preserve">,"Description":"wm 190" </v>
      </c>
      <c r="Q295" s="16" t="str">
        <f t="shared" si="102"/>
        <v xml:space="preserve">,"Country":"USA" </v>
      </c>
      <c r="R295" s="16" t="str">
        <f t="shared" si="103"/>
        <v xml:space="preserve">,"IsPostageStamp":true </v>
      </c>
      <c r="S295" s="16" t="str">
        <f t="shared" si="104"/>
        <v xml:space="preserve">,"ScottNumber":"JQ4" </v>
      </c>
      <c r="T295" s="16" t="str">
        <f t="shared" si="105"/>
        <v xml:space="preserve">,"AlternateId":"" </v>
      </c>
      <c r="U295" s="16" t="str">
        <f t="shared" si="118"/>
        <v>,"IssueYearStart":1912</v>
      </c>
      <c r="V295" s="16" t="str">
        <f t="shared" si="119"/>
        <v>,"IssueYearEnd":0</v>
      </c>
      <c r="W295" s="16" t="str">
        <f t="shared" si="106"/>
        <v xml:space="preserve">,"FirstDayOfIssue":" " </v>
      </c>
      <c r="X295" s="16" t="str">
        <f t="shared" si="99"/>
        <v xml:space="preserve">,"Perforation":"p12" </v>
      </c>
      <c r="Y295" s="16" t="str">
        <f>",""IsWatermarked"":" &amp; IF(ISNUMBER(FIND("mk",#REF!)) =1,"true","false") &amp; " "</f>
        <v xml:space="preserve">,"IsWatermarked":false </v>
      </c>
      <c r="Z295" s="16" t="str">
        <f t="shared" si="107"/>
        <v xml:space="preserve">,"CatalogImageCode":"" </v>
      </c>
      <c r="AA295" s="16" t="str">
        <f t="shared" si="108"/>
        <v xml:space="preserve">,"Color":"" </v>
      </c>
      <c r="AB295" s="16" t="str">
        <f t="shared" si="109"/>
        <v xml:space="preserve">,"Denomination":"10" </v>
      </c>
      <c r="AD295" s="16" t="str">
        <f t="shared" si="110"/>
        <v/>
      </c>
      <c r="AE295" s="16" t="str">
        <f t="shared" si="111"/>
        <v>{"CollectableType":"HomeCollector.Models.StampBase, HomeCollector, Version=1.0.0.0, Culture=neutral, PublicKeyToken=null"</v>
      </c>
      <c r="AF295" s="16" t="str">
        <f t="shared" si="112"/>
        <v xml:space="preserve">,"ItemDetails":"wm 190" </v>
      </c>
      <c r="AG295" s="16" t="str">
        <f t="shared" si="113"/>
        <v xml:space="preserve">,"IsFavorite":false </v>
      </c>
      <c r="AH295" s="16" t="str">
        <f t="shared" si="114"/>
        <v xml:space="preserve">,"EstimatedValue":0 </v>
      </c>
      <c r="AI295" s="16" t="str">
        <f t="shared" si="115"/>
        <v xml:space="preserve">,"IsMintCondition":false </v>
      </c>
      <c r="AJ295" s="16" t="str">
        <f t="shared" si="116"/>
        <v xml:space="preserve">,"Condition":"UNDEFINED" </v>
      </c>
      <c r="AK295" s="16" t="str">
        <f xml:space="preserve"> IF($D295+$E295&gt;0,  CONCATENATE($AD295,$AE295,$AF295,$AG295,$AH295,$AI295,$AJ295) &amp; "} ]}","}")</f>
        <v>}</v>
      </c>
      <c r="AL295" s="16" t="str">
        <f t="shared" si="120"/>
        <v>,{"CollectableType":"HomeCollector.Models.StampBase, HomeCollector, Version=1.0.0.0, Culture=neutral, PublicKeyToken=null","DisplayName":"Parcel Post Due" ,"Description":"wm 190" ,"Country":"USA" ,"IsPostageStamp":true ,"ScottNumber":"JQ4" ,"AlternateId":"" ,"IssueYearStart":1912,"IssueYearEnd":0,"FirstDayOfIssue":" " ,"Perforation":"p12" ,"IsWatermarked":false ,"CatalogImageCode":"" ,"Color":"" ,"Denomination":"10" }</v>
      </c>
    </row>
    <row r="296" spans="1:38" x14ac:dyDescent="0.25">
      <c r="A296" s="16" t="s">
        <v>371</v>
      </c>
      <c r="B296" s="16">
        <v>25</v>
      </c>
      <c r="E296" s="16">
        <v>1</v>
      </c>
      <c r="F296" s="16" t="s">
        <v>430</v>
      </c>
      <c r="G296" s="16" t="s">
        <v>472</v>
      </c>
      <c r="H296" s="16" t="s">
        <v>490</v>
      </c>
      <c r="I296" s="16">
        <v>1912</v>
      </c>
      <c r="J296" s="16">
        <v>1912</v>
      </c>
      <c r="K296" s="16" t="s">
        <v>51</v>
      </c>
      <c r="N296" s="16" t="str">
        <f t="shared" si="117"/>
        <v>,{"CollectableType":"HomeCollector.Models.StampBase, HomeCollector, Version=1.0.0.0, Culture=neutral, PublicKeyToken=null"</v>
      </c>
      <c r="O296" s="16" t="str">
        <f t="shared" si="100"/>
        <v xml:space="preserve">,"DisplayName":"Parcel Post Due" </v>
      </c>
      <c r="P296" s="16" t="str">
        <f t="shared" si="101"/>
        <v xml:space="preserve">,"Description":"wm 190" </v>
      </c>
      <c r="Q296" s="16" t="str">
        <f t="shared" si="102"/>
        <v xml:space="preserve">,"Country":"USA" </v>
      </c>
      <c r="R296" s="16" t="str">
        <f t="shared" si="103"/>
        <v xml:space="preserve">,"IsPostageStamp":true </v>
      </c>
      <c r="S296" s="16" t="str">
        <f t="shared" si="104"/>
        <v xml:space="preserve">,"ScottNumber":"JQ5" </v>
      </c>
      <c r="T296" s="16" t="str">
        <f t="shared" si="105"/>
        <v xml:space="preserve">,"AlternateId":"" </v>
      </c>
      <c r="U296" s="16" t="str">
        <f t="shared" si="118"/>
        <v>,"IssueYearStart":1912</v>
      </c>
      <c r="V296" s="16" t="str">
        <f t="shared" si="119"/>
        <v>,"IssueYearEnd":0</v>
      </c>
      <c r="W296" s="16" t="str">
        <f t="shared" si="106"/>
        <v xml:space="preserve">,"FirstDayOfIssue":" " </v>
      </c>
      <c r="X296" s="16" t="str">
        <f t="shared" si="99"/>
        <v xml:space="preserve">,"Perforation":"p12" </v>
      </c>
      <c r="Y296" s="16" t="str">
        <f>",""IsWatermarked"":" &amp; IF(ISNUMBER(FIND("mk",#REF!)) =1,"true","false") &amp; " "</f>
        <v xml:space="preserve">,"IsWatermarked":false </v>
      </c>
      <c r="Z296" s="16" t="str">
        <f t="shared" si="107"/>
        <v xml:space="preserve">,"CatalogImageCode":"" </v>
      </c>
      <c r="AA296" s="16" t="str">
        <f t="shared" si="108"/>
        <v xml:space="preserve">,"Color":"" </v>
      </c>
      <c r="AB296" s="16" t="str">
        <f t="shared" si="109"/>
        <v xml:space="preserve">,"Denomination":"25" </v>
      </c>
      <c r="AD296" s="16" t="str">
        <f t="shared" si="110"/>
        <v>,"ItemInstances":[</v>
      </c>
      <c r="AE296" s="16" t="str">
        <f t="shared" si="111"/>
        <v>{"CollectableType":"HomeCollector.Models.StampBase, HomeCollector, Version=1.0.0.0, Culture=neutral, PublicKeyToken=null"</v>
      </c>
      <c r="AF296" s="16" t="str">
        <f t="shared" si="112"/>
        <v xml:space="preserve">,"ItemDetails":"wm 190" </v>
      </c>
      <c r="AG296" s="16" t="str">
        <f t="shared" si="113"/>
        <v xml:space="preserve">,"IsFavorite":false </v>
      </c>
      <c r="AH296" s="16" t="str">
        <f t="shared" si="114"/>
        <v xml:space="preserve">,"EstimatedValue":0 </v>
      </c>
      <c r="AI296" s="16" t="str">
        <f t="shared" si="115"/>
        <v xml:space="preserve">,"IsMintCondition":false </v>
      </c>
      <c r="AJ296" s="16" t="str">
        <f t="shared" si="116"/>
        <v xml:space="preserve">,"Condition":"UNDEFINED" </v>
      </c>
      <c r="AK296" s="16" t="str">
        <f xml:space="preserve"> IF($D296+$E296&gt;0,  CONCATENATE($AD296,$AE296,$AF296,$AG296,$AH296,$AI296,$AJ296) &amp; "} ]}","}")</f>
        <v>,"ItemInstances":[{"CollectableType":"HomeCollector.Models.StampBase, HomeCollector, Version=1.0.0.0, Culture=neutral, PublicKeyToken=null","ItemDetails":"wm 190" ,"IsFavorite":false ,"EstimatedValue":0 ,"IsMintCondition":false ,"Condition":"UNDEFINED" } ]}</v>
      </c>
      <c r="AL296" s="16" t="str">
        <f t="shared" si="120"/>
        <v>,{"CollectableType":"HomeCollector.Models.StampBase, HomeCollector, Version=1.0.0.0, Culture=neutral, PublicKeyToken=null","DisplayName":"Parcel Post Due" ,"Description":"wm 190" ,"Country":"USA" ,"IsPostageStamp":true ,"ScottNumber":"JQ5" ,"AlternateId":"" ,"IssueYearStart":1912,"IssueYearEnd":0,"FirstDayOfIssue":" " ,"Perforation":"p12" ,"IsWatermarked":false ,"CatalogImageCode":"" ,"Color":"" ,"Denomination":"25" ,"ItemInstances":[{"CollectableType":"HomeCollector.Models.StampBase, HomeCollector, Version=1.0.0.0, Culture=neutral, PublicKeyToken=null","ItemDetails":"wm 190" ,"IsFavorite":false ,"EstimatedValue":0 ,"IsMintCondition":false ,"Condition":"UNDEFINED" } ]}</v>
      </c>
    </row>
    <row r="297" spans="1:38" x14ac:dyDescent="0.25">
      <c r="A297" s="16" t="s">
        <v>372</v>
      </c>
      <c r="B297" s="48">
        <v>1</v>
      </c>
      <c r="H297" s="16" t="s">
        <v>491</v>
      </c>
      <c r="I297" s="16">
        <v>1935</v>
      </c>
      <c r="J297" s="16">
        <v>1935</v>
      </c>
      <c r="K297" s="16" t="s">
        <v>51</v>
      </c>
      <c r="N297" s="16" t="str">
        <f t="shared" si="117"/>
        <v>,{"CollectableType":"HomeCollector.Models.StampBase, HomeCollector, Version=1.0.0.0, Culture=neutral, PublicKeyToken=null"</v>
      </c>
      <c r="O297" s="16" t="str">
        <f t="shared" si="100"/>
        <v xml:space="preserve">,"DisplayName":"Mallards " </v>
      </c>
      <c r="P297" s="16" t="str">
        <f t="shared" si="101"/>
        <v xml:space="preserve">,"Description":"" </v>
      </c>
      <c r="Q297" s="16" t="str">
        <f t="shared" si="102"/>
        <v xml:space="preserve">,"Country":"USA" </v>
      </c>
      <c r="R297" s="16" t="str">
        <f t="shared" si="103"/>
        <v xml:space="preserve">,"IsPostageStamp":true </v>
      </c>
      <c r="S297" s="16" t="str">
        <f t="shared" si="104"/>
        <v xml:space="preserve">,"ScottNumber":"RW1" </v>
      </c>
      <c r="T297" s="16" t="str">
        <f t="shared" si="105"/>
        <v xml:space="preserve">,"AlternateId":"" </v>
      </c>
      <c r="U297" s="16" t="str">
        <f t="shared" si="118"/>
        <v>,"IssueYearStart":1935</v>
      </c>
      <c r="V297" s="16" t="str">
        <f t="shared" si="119"/>
        <v>,"IssueYearEnd":0</v>
      </c>
      <c r="W297" s="16" t="str">
        <f t="shared" si="106"/>
        <v xml:space="preserve">,"FirstDayOfIssue":" " </v>
      </c>
      <c r="X297" s="16" t="str">
        <f t="shared" si="99"/>
        <v xml:space="preserve">,"Perforation":"" </v>
      </c>
      <c r="Y297" s="16" t="str">
        <f>",""IsWatermarked"":" &amp; IF(ISNUMBER(FIND("mk",#REF!)) =1,"true","false") &amp; " "</f>
        <v xml:space="preserve">,"IsWatermarked":false </v>
      </c>
      <c r="Z297" s="16" t="str">
        <f t="shared" si="107"/>
        <v xml:space="preserve">,"CatalogImageCode":"" </v>
      </c>
      <c r="AA297" s="16" t="str">
        <f t="shared" si="108"/>
        <v xml:space="preserve">,"Color":"" </v>
      </c>
      <c r="AB297" s="16" t="str">
        <f t="shared" si="109"/>
        <v xml:space="preserve">,"Denomination":"1" </v>
      </c>
      <c r="AD297" s="16" t="str">
        <f t="shared" si="110"/>
        <v/>
      </c>
      <c r="AE297" s="16" t="str">
        <f t="shared" si="111"/>
        <v>{"CollectableType":"HomeCollector.Models.StampBase, HomeCollector, Version=1.0.0.0, Culture=neutral, PublicKeyToken=null"</v>
      </c>
      <c r="AF297" s="16" t="str">
        <f t="shared" si="112"/>
        <v xml:space="preserve">,"ItemDetails":"" </v>
      </c>
      <c r="AG297" s="16" t="str">
        <f t="shared" si="113"/>
        <v xml:space="preserve">,"IsFavorite":false </v>
      </c>
      <c r="AH297" s="16" t="str">
        <f t="shared" si="114"/>
        <v xml:space="preserve">,"EstimatedValue":0 </v>
      </c>
      <c r="AI297" s="16" t="str">
        <f t="shared" si="115"/>
        <v xml:space="preserve">,"IsMintCondition":false </v>
      </c>
      <c r="AJ297" s="16" t="str">
        <f t="shared" si="116"/>
        <v xml:space="preserve">,"Condition":"UNDEFINED" </v>
      </c>
      <c r="AK297" s="16" t="str">
        <f xml:space="preserve"> IF($D297+$E297&gt;0,  CONCATENATE($AD297,$AE297,$AF297,$AG297,$AH297,$AI297,$AJ297) &amp; "} ]}","}")</f>
        <v>}</v>
      </c>
      <c r="AL297" s="16" t="str">
        <f t="shared" si="120"/>
        <v>,{"CollectableType":"HomeCollector.Models.StampBase, HomeCollector, Version=1.0.0.0, Culture=neutral, PublicKeyToken=null","DisplayName":"Mallards " ,"Description":"" ,"Country":"USA" ,"IsPostageStamp":true ,"ScottNumber":"RW1" ,"AlternateId":"" ,"IssueYearStart":1935,"IssueYearEnd":0,"FirstDayOfIssue":" " ,"Perforation":"" ,"IsWatermarked":false ,"CatalogImageCode":"" ,"Color":"" ,"Denomination":"1" }</v>
      </c>
    </row>
    <row r="298" spans="1:38" x14ac:dyDescent="0.25">
      <c r="A298" s="16" t="s">
        <v>373</v>
      </c>
      <c r="B298" s="48">
        <v>1</v>
      </c>
      <c r="H298" s="16" t="s">
        <v>492</v>
      </c>
      <c r="I298" s="16">
        <v>1936</v>
      </c>
      <c r="J298" s="16">
        <v>1936</v>
      </c>
      <c r="K298" s="16" t="s">
        <v>51</v>
      </c>
      <c r="N298" s="16" t="str">
        <f t="shared" si="117"/>
        <v>,{"CollectableType":"HomeCollector.Models.StampBase, HomeCollector, Version=1.0.0.0, Culture=neutral, PublicKeyToken=null"</v>
      </c>
      <c r="O298" s="16" t="str">
        <f t="shared" si="100"/>
        <v xml:space="preserve">,"DisplayName":"Canvasbacks" </v>
      </c>
      <c r="P298" s="16" t="str">
        <f t="shared" si="101"/>
        <v xml:space="preserve">,"Description":"" </v>
      </c>
      <c r="Q298" s="16" t="str">
        <f t="shared" si="102"/>
        <v xml:space="preserve">,"Country":"USA" </v>
      </c>
      <c r="R298" s="16" t="str">
        <f t="shared" si="103"/>
        <v xml:space="preserve">,"IsPostageStamp":true </v>
      </c>
      <c r="S298" s="16" t="str">
        <f t="shared" si="104"/>
        <v xml:space="preserve">,"ScottNumber":"RW2" </v>
      </c>
      <c r="T298" s="16" t="str">
        <f t="shared" si="105"/>
        <v xml:space="preserve">,"AlternateId":"" </v>
      </c>
      <c r="U298" s="16" t="str">
        <f t="shared" si="118"/>
        <v>,"IssueYearStart":1936</v>
      </c>
      <c r="V298" s="16" t="str">
        <f t="shared" si="119"/>
        <v>,"IssueYearEnd":0</v>
      </c>
      <c r="W298" s="16" t="str">
        <f t="shared" si="106"/>
        <v xml:space="preserve">,"FirstDayOfIssue":" " </v>
      </c>
      <c r="X298" s="16" t="str">
        <f t="shared" si="99"/>
        <v xml:space="preserve">,"Perforation":"" </v>
      </c>
      <c r="Y298" s="16" t="str">
        <f>",""IsWatermarked"":" &amp; IF(ISNUMBER(FIND("mk",#REF!)) =1,"true","false") &amp; " "</f>
        <v xml:space="preserve">,"IsWatermarked":false </v>
      </c>
      <c r="Z298" s="16" t="str">
        <f t="shared" si="107"/>
        <v xml:space="preserve">,"CatalogImageCode":"" </v>
      </c>
      <c r="AA298" s="16" t="str">
        <f t="shared" si="108"/>
        <v xml:space="preserve">,"Color":"" </v>
      </c>
      <c r="AB298" s="16" t="str">
        <f t="shared" si="109"/>
        <v xml:space="preserve">,"Denomination":"1" </v>
      </c>
      <c r="AD298" s="16" t="str">
        <f t="shared" si="110"/>
        <v/>
      </c>
      <c r="AE298" s="16" t="str">
        <f t="shared" si="111"/>
        <v>{"CollectableType":"HomeCollector.Models.StampBase, HomeCollector, Version=1.0.0.0, Culture=neutral, PublicKeyToken=null"</v>
      </c>
      <c r="AF298" s="16" t="str">
        <f t="shared" si="112"/>
        <v xml:space="preserve">,"ItemDetails":"" </v>
      </c>
      <c r="AG298" s="16" t="str">
        <f t="shared" si="113"/>
        <v xml:space="preserve">,"IsFavorite":false </v>
      </c>
      <c r="AH298" s="16" t="str">
        <f t="shared" si="114"/>
        <v xml:space="preserve">,"EstimatedValue":0 </v>
      </c>
      <c r="AI298" s="16" t="str">
        <f t="shared" si="115"/>
        <v xml:space="preserve">,"IsMintCondition":false </v>
      </c>
      <c r="AJ298" s="16" t="str">
        <f t="shared" si="116"/>
        <v xml:space="preserve">,"Condition":"UNDEFINED" </v>
      </c>
      <c r="AK298" s="16" t="str">
        <f xml:space="preserve"> IF($D298+$E298&gt;0,  CONCATENATE($AD298,$AE298,$AF298,$AG298,$AH298,$AI298,$AJ298) &amp; "} ]}","}")</f>
        <v>}</v>
      </c>
      <c r="AL298" s="16" t="str">
        <f t="shared" si="120"/>
        <v>,{"CollectableType":"HomeCollector.Models.StampBase, HomeCollector, Version=1.0.0.0, Culture=neutral, PublicKeyToken=null","DisplayName":"Canvasbacks" ,"Description":"" ,"Country":"USA" ,"IsPostageStamp":true ,"ScottNumber":"RW2" ,"AlternateId":"" ,"IssueYearStart":1936,"IssueYearEnd":0,"FirstDayOfIssue":" " ,"Perforation":"" ,"IsWatermarked":false ,"CatalogImageCode":"" ,"Color":"" ,"Denomination":"1" }</v>
      </c>
    </row>
    <row r="299" spans="1:38" x14ac:dyDescent="0.25">
      <c r="A299" s="16" t="s">
        <v>374</v>
      </c>
      <c r="B299" s="48">
        <v>1</v>
      </c>
      <c r="H299" s="16" t="s">
        <v>493</v>
      </c>
      <c r="I299" s="16">
        <v>1937</v>
      </c>
      <c r="J299" s="16">
        <v>1937</v>
      </c>
      <c r="K299" s="16" t="s">
        <v>51</v>
      </c>
      <c r="N299" s="16" t="str">
        <f t="shared" si="117"/>
        <v>,{"CollectableType":"HomeCollector.Models.StampBase, HomeCollector, Version=1.0.0.0, Culture=neutral, PublicKeyToken=null"</v>
      </c>
      <c r="O299" s="16" t="str">
        <f t="shared" si="100"/>
        <v xml:space="preserve">,"DisplayName":"Canada Geese" </v>
      </c>
      <c r="P299" s="16" t="str">
        <f t="shared" si="101"/>
        <v xml:space="preserve">,"Description":"" </v>
      </c>
      <c r="Q299" s="16" t="str">
        <f t="shared" si="102"/>
        <v xml:space="preserve">,"Country":"USA" </v>
      </c>
      <c r="R299" s="16" t="str">
        <f t="shared" si="103"/>
        <v xml:space="preserve">,"IsPostageStamp":true </v>
      </c>
      <c r="S299" s="16" t="str">
        <f t="shared" si="104"/>
        <v xml:space="preserve">,"ScottNumber":"RW3" </v>
      </c>
      <c r="T299" s="16" t="str">
        <f t="shared" si="105"/>
        <v xml:space="preserve">,"AlternateId":"" </v>
      </c>
      <c r="U299" s="16" t="str">
        <f t="shared" si="118"/>
        <v>,"IssueYearStart":1937</v>
      </c>
      <c r="V299" s="16" t="str">
        <f t="shared" si="119"/>
        <v>,"IssueYearEnd":0</v>
      </c>
      <c r="W299" s="16" t="str">
        <f t="shared" si="106"/>
        <v xml:space="preserve">,"FirstDayOfIssue":" " </v>
      </c>
      <c r="X299" s="16" t="str">
        <f t="shared" si="99"/>
        <v xml:space="preserve">,"Perforation":"" </v>
      </c>
      <c r="Y299" s="16" t="str">
        <f>",""IsWatermarked"":" &amp; IF(ISNUMBER(FIND("mk",#REF!)) =1,"true","false") &amp; " "</f>
        <v xml:space="preserve">,"IsWatermarked":false </v>
      </c>
      <c r="Z299" s="16" t="str">
        <f t="shared" si="107"/>
        <v xml:space="preserve">,"CatalogImageCode":"" </v>
      </c>
      <c r="AA299" s="16" t="str">
        <f t="shared" si="108"/>
        <v xml:space="preserve">,"Color":"" </v>
      </c>
      <c r="AB299" s="16" t="str">
        <f t="shared" si="109"/>
        <v xml:space="preserve">,"Denomination":"1" </v>
      </c>
      <c r="AD299" s="16" t="str">
        <f t="shared" si="110"/>
        <v/>
      </c>
      <c r="AE299" s="16" t="str">
        <f t="shared" si="111"/>
        <v>{"CollectableType":"HomeCollector.Models.StampBase, HomeCollector, Version=1.0.0.0, Culture=neutral, PublicKeyToken=null"</v>
      </c>
      <c r="AF299" s="16" t="str">
        <f t="shared" si="112"/>
        <v xml:space="preserve">,"ItemDetails":"" </v>
      </c>
      <c r="AG299" s="16" t="str">
        <f t="shared" si="113"/>
        <v xml:space="preserve">,"IsFavorite":false </v>
      </c>
      <c r="AH299" s="16" t="str">
        <f t="shared" si="114"/>
        <v xml:space="preserve">,"EstimatedValue":0 </v>
      </c>
      <c r="AI299" s="16" t="str">
        <f t="shared" si="115"/>
        <v xml:space="preserve">,"IsMintCondition":false </v>
      </c>
      <c r="AJ299" s="16" t="str">
        <f t="shared" si="116"/>
        <v xml:space="preserve">,"Condition":"UNDEFINED" </v>
      </c>
      <c r="AK299" s="16" t="str">
        <f xml:space="preserve"> IF($D299+$E299&gt;0,  CONCATENATE($AD299,$AE299,$AF299,$AG299,$AH299,$AI299,$AJ299) &amp; "} ]}","}")</f>
        <v>}</v>
      </c>
      <c r="AL299" s="16" t="str">
        <f t="shared" si="120"/>
        <v>,{"CollectableType":"HomeCollector.Models.StampBase, HomeCollector, Version=1.0.0.0, Culture=neutral, PublicKeyToken=null","DisplayName":"Canada Geese" ,"Description":"" ,"Country":"USA" ,"IsPostageStamp":true ,"ScottNumber":"RW3" ,"AlternateId":"" ,"IssueYearStart":1937,"IssueYearEnd":0,"FirstDayOfIssue":" " ,"Perforation":"" ,"IsWatermarked":false ,"CatalogImageCode":"" ,"Color":"" ,"Denomination":"1" }</v>
      </c>
    </row>
    <row r="300" spans="1:38" x14ac:dyDescent="0.25">
      <c r="A300" s="16" t="s">
        <v>375</v>
      </c>
      <c r="B300" s="48">
        <v>1</v>
      </c>
      <c r="H300" s="16" t="s">
        <v>494</v>
      </c>
      <c r="I300" s="16">
        <v>1938</v>
      </c>
      <c r="J300" s="16">
        <v>1938</v>
      </c>
      <c r="K300" s="16" t="s">
        <v>51</v>
      </c>
      <c r="N300" s="16" t="str">
        <f t="shared" si="117"/>
        <v>,{"CollectableType":"HomeCollector.Models.StampBase, HomeCollector, Version=1.0.0.0, Culture=neutral, PublicKeyToken=null"</v>
      </c>
      <c r="O300" s="16" t="str">
        <f t="shared" si="100"/>
        <v xml:space="preserve">,"DisplayName":"Scaup Ducks" </v>
      </c>
      <c r="P300" s="16" t="str">
        <f t="shared" si="101"/>
        <v xml:space="preserve">,"Description":"" </v>
      </c>
      <c r="Q300" s="16" t="str">
        <f t="shared" si="102"/>
        <v xml:space="preserve">,"Country":"USA" </v>
      </c>
      <c r="R300" s="16" t="str">
        <f t="shared" si="103"/>
        <v xml:space="preserve">,"IsPostageStamp":true </v>
      </c>
      <c r="S300" s="16" t="str">
        <f t="shared" si="104"/>
        <v xml:space="preserve">,"ScottNumber":"RW4" </v>
      </c>
      <c r="T300" s="16" t="str">
        <f t="shared" si="105"/>
        <v xml:space="preserve">,"AlternateId":"" </v>
      </c>
      <c r="U300" s="16" t="str">
        <f t="shared" si="118"/>
        <v>,"IssueYearStart":1938</v>
      </c>
      <c r="V300" s="16" t="str">
        <f t="shared" si="119"/>
        <v>,"IssueYearEnd":0</v>
      </c>
      <c r="W300" s="16" t="str">
        <f t="shared" si="106"/>
        <v xml:space="preserve">,"FirstDayOfIssue":" " </v>
      </c>
      <c r="X300" s="16" t="str">
        <f t="shared" si="99"/>
        <v xml:space="preserve">,"Perforation":"" </v>
      </c>
      <c r="Y300" s="16" t="str">
        <f>",""IsWatermarked"":" &amp; IF(ISNUMBER(FIND("mk",#REF!)) =1,"true","false") &amp; " "</f>
        <v xml:space="preserve">,"IsWatermarked":false </v>
      </c>
      <c r="Z300" s="16" t="str">
        <f t="shared" si="107"/>
        <v xml:space="preserve">,"CatalogImageCode":"" </v>
      </c>
      <c r="AA300" s="16" t="str">
        <f t="shared" si="108"/>
        <v xml:space="preserve">,"Color":"" </v>
      </c>
      <c r="AB300" s="16" t="str">
        <f t="shared" si="109"/>
        <v xml:space="preserve">,"Denomination":"1" </v>
      </c>
      <c r="AD300" s="16" t="str">
        <f t="shared" si="110"/>
        <v/>
      </c>
      <c r="AE300" s="16" t="str">
        <f t="shared" si="111"/>
        <v>{"CollectableType":"HomeCollector.Models.StampBase, HomeCollector, Version=1.0.0.0, Culture=neutral, PublicKeyToken=null"</v>
      </c>
      <c r="AF300" s="16" t="str">
        <f t="shared" si="112"/>
        <v xml:space="preserve">,"ItemDetails":"" </v>
      </c>
      <c r="AG300" s="16" t="str">
        <f t="shared" si="113"/>
        <v xml:space="preserve">,"IsFavorite":false </v>
      </c>
      <c r="AH300" s="16" t="str">
        <f t="shared" si="114"/>
        <v xml:space="preserve">,"EstimatedValue":0 </v>
      </c>
      <c r="AI300" s="16" t="str">
        <f t="shared" si="115"/>
        <v xml:space="preserve">,"IsMintCondition":false </v>
      </c>
      <c r="AJ300" s="16" t="str">
        <f t="shared" si="116"/>
        <v xml:space="preserve">,"Condition":"UNDEFINED" </v>
      </c>
      <c r="AK300" s="16" t="str">
        <f xml:space="preserve"> IF($D300+$E300&gt;0,  CONCATENATE($AD300,$AE300,$AF300,$AG300,$AH300,$AI300,$AJ300) &amp; "} ]}","}")</f>
        <v>}</v>
      </c>
      <c r="AL300" s="16" t="str">
        <f t="shared" si="120"/>
        <v>,{"CollectableType":"HomeCollector.Models.StampBase, HomeCollector, Version=1.0.0.0, Culture=neutral, PublicKeyToken=null","DisplayName":"Scaup Ducks" ,"Description":"" ,"Country":"USA" ,"IsPostageStamp":true ,"ScottNumber":"RW4" ,"AlternateId":"" ,"IssueYearStart":1938,"IssueYearEnd":0,"FirstDayOfIssue":" " ,"Perforation":"" ,"IsWatermarked":false ,"CatalogImageCode":"" ,"Color":"" ,"Denomination":"1" }</v>
      </c>
    </row>
    <row r="301" spans="1:38" x14ac:dyDescent="0.25">
      <c r="A301" s="16" t="s">
        <v>376</v>
      </c>
      <c r="B301" s="48">
        <v>1</v>
      </c>
      <c r="H301" s="16" t="s">
        <v>495</v>
      </c>
      <c r="I301" s="16">
        <v>1939</v>
      </c>
      <c r="J301" s="16">
        <v>1939</v>
      </c>
      <c r="K301" s="16" t="s">
        <v>51</v>
      </c>
      <c r="N301" s="16" t="str">
        <f t="shared" si="117"/>
        <v>,{"CollectableType":"HomeCollector.Models.StampBase, HomeCollector, Version=1.0.0.0, Culture=neutral, PublicKeyToken=null"</v>
      </c>
      <c r="O301" s="16" t="str">
        <f t="shared" si="100"/>
        <v xml:space="preserve">,"DisplayName":"Pintail drake" </v>
      </c>
      <c r="P301" s="16" t="str">
        <f t="shared" si="101"/>
        <v xml:space="preserve">,"Description":"" </v>
      </c>
      <c r="Q301" s="16" t="str">
        <f t="shared" si="102"/>
        <v xml:space="preserve">,"Country":"USA" </v>
      </c>
      <c r="R301" s="16" t="str">
        <f t="shared" si="103"/>
        <v xml:space="preserve">,"IsPostageStamp":true </v>
      </c>
      <c r="S301" s="16" t="str">
        <f t="shared" si="104"/>
        <v xml:space="preserve">,"ScottNumber":"RW5" </v>
      </c>
      <c r="T301" s="16" t="str">
        <f t="shared" si="105"/>
        <v xml:space="preserve">,"AlternateId":"" </v>
      </c>
      <c r="U301" s="16" t="str">
        <f t="shared" si="118"/>
        <v>,"IssueYearStart":1939</v>
      </c>
      <c r="V301" s="16" t="str">
        <f t="shared" si="119"/>
        <v>,"IssueYearEnd":0</v>
      </c>
      <c r="W301" s="16" t="str">
        <f t="shared" si="106"/>
        <v xml:space="preserve">,"FirstDayOfIssue":" " </v>
      </c>
      <c r="X301" s="16" t="str">
        <f t="shared" si="99"/>
        <v xml:space="preserve">,"Perforation":"" </v>
      </c>
      <c r="Y301" s="16" t="str">
        <f>",""IsWatermarked"":" &amp; IF(ISNUMBER(FIND("mk",#REF!)) =1,"true","false") &amp; " "</f>
        <v xml:space="preserve">,"IsWatermarked":false </v>
      </c>
      <c r="Z301" s="16" t="str">
        <f t="shared" si="107"/>
        <v xml:space="preserve">,"CatalogImageCode":"" </v>
      </c>
      <c r="AA301" s="16" t="str">
        <f t="shared" si="108"/>
        <v xml:space="preserve">,"Color":"" </v>
      </c>
      <c r="AB301" s="16" t="str">
        <f t="shared" si="109"/>
        <v xml:space="preserve">,"Denomination":"1" </v>
      </c>
      <c r="AD301" s="16" t="str">
        <f t="shared" si="110"/>
        <v/>
      </c>
      <c r="AE301" s="16" t="str">
        <f t="shared" si="111"/>
        <v>{"CollectableType":"HomeCollector.Models.StampBase, HomeCollector, Version=1.0.0.0, Culture=neutral, PublicKeyToken=null"</v>
      </c>
      <c r="AF301" s="16" t="str">
        <f t="shared" si="112"/>
        <v xml:space="preserve">,"ItemDetails":"" </v>
      </c>
      <c r="AG301" s="16" t="str">
        <f t="shared" si="113"/>
        <v xml:space="preserve">,"IsFavorite":false </v>
      </c>
      <c r="AH301" s="16" t="str">
        <f t="shared" si="114"/>
        <v xml:space="preserve">,"EstimatedValue":0 </v>
      </c>
      <c r="AI301" s="16" t="str">
        <f t="shared" si="115"/>
        <v xml:space="preserve">,"IsMintCondition":false </v>
      </c>
      <c r="AJ301" s="16" t="str">
        <f t="shared" si="116"/>
        <v xml:space="preserve">,"Condition":"UNDEFINED" </v>
      </c>
      <c r="AK301" s="16" t="str">
        <f xml:space="preserve"> IF($D301+$E301&gt;0,  CONCATENATE($AD301,$AE301,$AF301,$AG301,$AH301,$AI301,$AJ301) &amp; "} ]}","}")</f>
        <v>}</v>
      </c>
      <c r="AL301" s="16" t="str">
        <f t="shared" si="120"/>
        <v>,{"CollectableType":"HomeCollector.Models.StampBase, HomeCollector, Version=1.0.0.0, Culture=neutral, PublicKeyToken=null","DisplayName":"Pintail drake" ,"Description":"" ,"Country":"USA" ,"IsPostageStamp":true ,"ScottNumber":"RW5" ,"AlternateId":"" ,"IssueYearStart":1939,"IssueYearEnd":0,"FirstDayOfIssue":" " ,"Perforation":"" ,"IsWatermarked":false ,"CatalogImageCode":"" ,"Color":"" ,"Denomination":"1" }</v>
      </c>
    </row>
    <row r="302" spans="1:38" x14ac:dyDescent="0.25">
      <c r="A302" s="16" t="s">
        <v>377</v>
      </c>
      <c r="B302" s="48">
        <v>1</v>
      </c>
      <c r="H302" s="16" t="s">
        <v>496</v>
      </c>
      <c r="I302" s="16">
        <v>1940</v>
      </c>
      <c r="J302" s="16">
        <v>1940</v>
      </c>
      <c r="K302" s="16" t="s">
        <v>51</v>
      </c>
      <c r="N302" s="16" t="str">
        <f t="shared" si="117"/>
        <v>,{"CollectableType":"HomeCollector.Models.StampBase, HomeCollector, Version=1.0.0.0, Culture=neutral, PublicKeyToken=null"</v>
      </c>
      <c r="O302" s="16" t="str">
        <f t="shared" si="100"/>
        <v xml:space="preserve">,"DisplayName":"Green-winged Teal" </v>
      </c>
      <c r="P302" s="16" t="str">
        <f t="shared" si="101"/>
        <v xml:space="preserve">,"Description":"" </v>
      </c>
      <c r="Q302" s="16" t="str">
        <f t="shared" si="102"/>
        <v xml:space="preserve">,"Country":"USA" </v>
      </c>
      <c r="R302" s="16" t="str">
        <f t="shared" si="103"/>
        <v xml:space="preserve">,"IsPostageStamp":true </v>
      </c>
      <c r="S302" s="16" t="str">
        <f t="shared" si="104"/>
        <v xml:space="preserve">,"ScottNumber":"RW6" </v>
      </c>
      <c r="T302" s="16" t="str">
        <f t="shared" si="105"/>
        <v xml:space="preserve">,"AlternateId":"" </v>
      </c>
      <c r="U302" s="16" t="str">
        <f t="shared" si="118"/>
        <v>,"IssueYearStart":1940</v>
      </c>
      <c r="V302" s="16" t="str">
        <f t="shared" si="119"/>
        <v>,"IssueYearEnd":0</v>
      </c>
      <c r="W302" s="16" t="str">
        <f t="shared" si="106"/>
        <v xml:space="preserve">,"FirstDayOfIssue":" " </v>
      </c>
      <c r="X302" s="16" t="str">
        <f t="shared" si="99"/>
        <v xml:space="preserve">,"Perforation":"" </v>
      </c>
      <c r="Y302" s="16" t="str">
        <f>",""IsWatermarked"":" &amp; IF(ISNUMBER(FIND("mk",#REF!)) =1,"true","false") &amp; " "</f>
        <v xml:space="preserve">,"IsWatermarked":false </v>
      </c>
      <c r="Z302" s="16" t="str">
        <f t="shared" si="107"/>
        <v xml:space="preserve">,"CatalogImageCode":"" </v>
      </c>
      <c r="AA302" s="16" t="str">
        <f t="shared" si="108"/>
        <v xml:space="preserve">,"Color":"" </v>
      </c>
      <c r="AB302" s="16" t="str">
        <f t="shared" si="109"/>
        <v xml:space="preserve">,"Denomination":"1" </v>
      </c>
      <c r="AD302" s="16" t="str">
        <f t="shared" si="110"/>
        <v/>
      </c>
      <c r="AE302" s="16" t="str">
        <f t="shared" si="111"/>
        <v>{"CollectableType":"HomeCollector.Models.StampBase, HomeCollector, Version=1.0.0.0, Culture=neutral, PublicKeyToken=null"</v>
      </c>
      <c r="AF302" s="16" t="str">
        <f t="shared" si="112"/>
        <v xml:space="preserve">,"ItemDetails":"" </v>
      </c>
      <c r="AG302" s="16" t="str">
        <f t="shared" si="113"/>
        <v xml:space="preserve">,"IsFavorite":false </v>
      </c>
      <c r="AH302" s="16" t="str">
        <f t="shared" si="114"/>
        <v xml:space="preserve">,"EstimatedValue":0 </v>
      </c>
      <c r="AI302" s="16" t="str">
        <f t="shared" si="115"/>
        <v xml:space="preserve">,"IsMintCondition":false </v>
      </c>
      <c r="AJ302" s="16" t="str">
        <f t="shared" si="116"/>
        <v xml:space="preserve">,"Condition":"UNDEFINED" </v>
      </c>
      <c r="AK302" s="16" t="str">
        <f xml:space="preserve"> IF($D302+$E302&gt;0,  CONCATENATE($AD302,$AE302,$AF302,$AG302,$AH302,$AI302,$AJ302) &amp; "} ]}","}")</f>
        <v>}</v>
      </c>
      <c r="AL302" s="16" t="str">
        <f t="shared" si="120"/>
        <v>,{"CollectableType":"HomeCollector.Models.StampBase, HomeCollector, Version=1.0.0.0, Culture=neutral, PublicKeyToken=null","DisplayName":"Green-winged Teal" ,"Description":"" ,"Country":"USA" ,"IsPostageStamp":true ,"ScottNumber":"RW6" ,"AlternateId":"" ,"IssueYearStart":1940,"IssueYearEnd":0,"FirstDayOfIssue":" " ,"Perforation":"" ,"IsWatermarked":false ,"CatalogImageCode":"" ,"Color":"" ,"Denomination":"1" }</v>
      </c>
    </row>
    <row r="303" spans="1:38" x14ac:dyDescent="0.25">
      <c r="A303" s="16" t="s">
        <v>378</v>
      </c>
      <c r="B303" s="48">
        <v>1</v>
      </c>
      <c r="H303" s="16" t="s">
        <v>497</v>
      </c>
      <c r="I303" s="16">
        <v>1941</v>
      </c>
      <c r="J303" s="16">
        <v>1941</v>
      </c>
      <c r="K303" s="16" t="s">
        <v>51</v>
      </c>
      <c r="N303" s="16" t="str">
        <f t="shared" si="117"/>
        <v>,{"CollectableType":"HomeCollector.Models.StampBase, HomeCollector, Version=1.0.0.0, Culture=neutral, PublicKeyToken=null"</v>
      </c>
      <c r="O303" s="16" t="str">
        <f t="shared" si="100"/>
        <v xml:space="preserve">,"DisplayName":"Black Mallards" </v>
      </c>
      <c r="P303" s="16" t="str">
        <f t="shared" si="101"/>
        <v xml:space="preserve">,"Description":"" </v>
      </c>
      <c r="Q303" s="16" t="str">
        <f t="shared" si="102"/>
        <v xml:space="preserve">,"Country":"USA" </v>
      </c>
      <c r="R303" s="16" t="str">
        <f t="shared" si="103"/>
        <v xml:space="preserve">,"IsPostageStamp":true </v>
      </c>
      <c r="S303" s="16" t="str">
        <f t="shared" si="104"/>
        <v xml:space="preserve">,"ScottNumber":"RW7" </v>
      </c>
      <c r="T303" s="16" t="str">
        <f t="shared" si="105"/>
        <v xml:space="preserve">,"AlternateId":"" </v>
      </c>
      <c r="U303" s="16" t="str">
        <f t="shared" si="118"/>
        <v>,"IssueYearStart":1941</v>
      </c>
      <c r="V303" s="16" t="str">
        <f t="shared" si="119"/>
        <v>,"IssueYearEnd":0</v>
      </c>
      <c r="W303" s="16" t="str">
        <f t="shared" si="106"/>
        <v xml:space="preserve">,"FirstDayOfIssue":" " </v>
      </c>
      <c r="X303" s="16" t="str">
        <f t="shared" si="99"/>
        <v xml:space="preserve">,"Perforation":"" </v>
      </c>
      <c r="Y303" s="16" t="str">
        <f>",""IsWatermarked"":" &amp; IF(ISNUMBER(FIND("mk",#REF!)) =1,"true","false") &amp; " "</f>
        <v xml:space="preserve">,"IsWatermarked":false </v>
      </c>
      <c r="Z303" s="16" t="str">
        <f t="shared" si="107"/>
        <v xml:space="preserve">,"CatalogImageCode":"" </v>
      </c>
      <c r="AA303" s="16" t="str">
        <f t="shared" si="108"/>
        <v xml:space="preserve">,"Color":"" </v>
      </c>
      <c r="AB303" s="16" t="str">
        <f t="shared" si="109"/>
        <v xml:space="preserve">,"Denomination":"1" </v>
      </c>
      <c r="AD303" s="16" t="str">
        <f t="shared" si="110"/>
        <v/>
      </c>
      <c r="AE303" s="16" t="str">
        <f t="shared" si="111"/>
        <v>{"CollectableType":"HomeCollector.Models.StampBase, HomeCollector, Version=1.0.0.0, Culture=neutral, PublicKeyToken=null"</v>
      </c>
      <c r="AF303" s="16" t="str">
        <f t="shared" si="112"/>
        <v xml:space="preserve">,"ItemDetails":"" </v>
      </c>
      <c r="AG303" s="16" t="str">
        <f t="shared" si="113"/>
        <v xml:space="preserve">,"IsFavorite":false </v>
      </c>
      <c r="AH303" s="16" t="str">
        <f t="shared" si="114"/>
        <v xml:space="preserve">,"EstimatedValue":0 </v>
      </c>
      <c r="AI303" s="16" t="str">
        <f t="shared" si="115"/>
        <v xml:space="preserve">,"IsMintCondition":false </v>
      </c>
      <c r="AJ303" s="16" t="str">
        <f t="shared" si="116"/>
        <v xml:space="preserve">,"Condition":"UNDEFINED" </v>
      </c>
      <c r="AK303" s="16" t="str">
        <f xml:space="preserve"> IF($D303+$E303&gt;0,  CONCATENATE($AD303,$AE303,$AF303,$AG303,$AH303,$AI303,$AJ303) &amp; "} ]}","}")</f>
        <v>}</v>
      </c>
      <c r="AL303" s="16" t="str">
        <f t="shared" si="120"/>
        <v>,{"CollectableType":"HomeCollector.Models.StampBase, HomeCollector, Version=1.0.0.0, Culture=neutral, PublicKeyToken=null","DisplayName":"Black Mallards" ,"Description":"" ,"Country":"USA" ,"IsPostageStamp":true ,"ScottNumber":"RW7" ,"AlternateId":"" ,"IssueYearStart":1941,"IssueYearEnd":0,"FirstDayOfIssue":" " ,"Perforation":"" ,"IsWatermarked":false ,"CatalogImageCode":"" ,"Color":"" ,"Denomination":"1" }</v>
      </c>
    </row>
    <row r="304" spans="1:38" x14ac:dyDescent="0.25">
      <c r="A304" s="16" t="s">
        <v>379</v>
      </c>
      <c r="B304" s="48">
        <v>1</v>
      </c>
      <c r="H304" s="16" t="s">
        <v>498</v>
      </c>
      <c r="I304" s="16">
        <v>1942</v>
      </c>
      <c r="J304" s="16">
        <v>1942</v>
      </c>
      <c r="K304" s="16" t="s">
        <v>51</v>
      </c>
      <c r="N304" s="16" t="str">
        <f t="shared" si="117"/>
        <v>,{"CollectableType":"HomeCollector.Models.StampBase, HomeCollector, Version=1.0.0.0, Culture=neutral, PublicKeyToken=null"</v>
      </c>
      <c r="O304" s="16" t="str">
        <f t="shared" si="100"/>
        <v xml:space="preserve">,"DisplayName":"Ruddy Ducks" </v>
      </c>
      <c r="P304" s="16" t="str">
        <f t="shared" si="101"/>
        <v xml:space="preserve">,"Description":"" </v>
      </c>
      <c r="Q304" s="16" t="str">
        <f t="shared" si="102"/>
        <v xml:space="preserve">,"Country":"USA" </v>
      </c>
      <c r="R304" s="16" t="str">
        <f t="shared" si="103"/>
        <v xml:space="preserve">,"IsPostageStamp":true </v>
      </c>
      <c r="S304" s="16" t="str">
        <f t="shared" si="104"/>
        <v xml:space="preserve">,"ScottNumber":"RW8" </v>
      </c>
      <c r="T304" s="16" t="str">
        <f t="shared" si="105"/>
        <v xml:space="preserve">,"AlternateId":"" </v>
      </c>
      <c r="U304" s="16" t="str">
        <f t="shared" si="118"/>
        <v>,"IssueYearStart":1942</v>
      </c>
      <c r="V304" s="16" t="str">
        <f t="shared" si="119"/>
        <v>,"IssueYearEnd":0</v>
      </c>
      <c r="W304" s="16" t="str">
        <f t="shared" si="106"/>
        <v xml:space="preserve">,"FirstDayOfIssue":" " </v>
      </c>
      <c r="X304" s="16" t="str">
        <f t="shared" si="99"/>
        <v xml:space="preserve">,"Perforation":"" </v>
      </c>
      <c r="Y304" s="16" t="str">
        <f>",""IsWatermarked"":" &amp; IF(ISNUMBER(FIND("mk",#REF!)) =1,"true","false") &amp; " "</f>
        <v xml:space="preserve">,"IsWatermarked":false </v>
      </c>
      <c r="Z304" s="16" t="str">
        <f t="shared" si="107"/>
        <v xml:space="preserve">,"CatalogImageCode":"" </v>
      </c>
      <c r="AA304" s="16" t="str">
        <f t="shared" si="108"/>
        <v xml:space="preserve">,"Color":"" </v>
      </c>
      <c r="AB304" s="16" t="str">
        <f t="shared" si="109"/>
        <v xml:space="preserve">,"Denomination":"1" </v>
      </c>
      <c r="AD304" s="16" t="str">
        <f t="shared" si="110"/>
        <v/>
      </c>
      <c r="AE304" s="16" t="str">
        <f t="shared" si="111"/>
        <v>{"CollectableType":"HomeCollector.Models.StampBase, HomeCollector, Version=1.0.0.0, Culture=neutral, PublicKeyToken=null"</v>
      </c>
      <c r="AF304" s="16" t="str">
        <f t="shared" si="112"/>
        <v xml:space="preserve">,"ItemDetails":"" </v>
      </c>
      <c r="AG304" s="16" t="str">
        <f t="shared" si="113"/>
        <v xml:space="preserve">,"IsFavorite":false </v>
      </c>
      <c r="AH304" s="16" t="str">
        <f t="shared" si="114"/>
        <v xml:space="preserve">,"EstimatedValue":0 </v>
      </c>
      <c r="AI304" s="16" t="str">
        <f t="shared" si="115"/>
        <v xml:space="preserve">,"IsMintCondition":false </v>
      </c>
      <c r="AJ304" s="16" t="str">
        <f t="shared" si="116"/>
        <v xml:space="preserve">,"Condition":"UNDEFINED" </v>
      </c>
      <c r="AK304" s="16" t="str">
        <f xml:space="preserve"> IF($D304+$E304&gt;0,  CONCATENATE($AD304,$AE304,$AF304,$AG304,$AH304,$AI304,$AJ304) &amp; "} ]}","}")</f>
        <v>}</v>
      </c>
      <c r="AL304" s="16" t="str">
        <f t="shared" si="120"/>
        <v>,{"CollectableType":"HomeCollector.Models.StampBase, HomeCollector, Version=1.0.0.0, Culture=neutral, PublicKeyToken=null","DisplayName":"Ruddy Ducks" ,"Description":"" ,"Country":"USA" ,"IsPostageStamp":true ,"ScottNumber":"RW8" ,"AlternateId":"" ,"IssueYearStart":1942,"IssueYearEnd":0,"FirstDayOfIssue":" " ,"Perforation":"" ,"IsWatermarked":false ,"CatalogImageCode":"" ,"Color":"" ,"Denomination":"1" }</v>
      </c>
    </row>
    <row r="305" spans="1:38" x14ac:dyDescent="0.25">
      <c r="A305" s="16" t="s">
        <v>380</v>
      </c>
      <c r="B305" s="48">
        <v>1</v>
      </c>
      <c r="H305" s="16" t="s">
        <v>499</v>
      </c>
      <c r="I305" s="16">
        <v>1943</v>
      </c>
      <c r="J305" s="16">
        <v>1943</v>
      </c>
      <c r="K305" s="16" t="s">
        <v>51</v>
      </c>
      <c r="N305" s="16" t="str">
        <f t="shared" si="117"/>
        <v>,{"CollectableType":"HomeCollector.Models.StampBase, HomeCollector, Version=1.0.0.0, Culture=neutral, PublicKeyToken=null"</v>
      </c>
      <c r="O305" s="16" t="str">
        <f t="shared" si="100"/>
        <v xml:space="preserve">,"DisplayName":"Baldpates" </v>
      </c>
      <c r="P305" s="16" t="str">
        <f t="shared" si="101"/>
        <v xml:space="preserve">,"Description":"" </v>
      </c>
      <c r="Q305" s="16" t="str">
        <f t="shared" si="102"/>
        <v xml:space="preserve">,"Country":"USA" </v>
      </c>
      <c r="R305" s="16" t="str">
        <f t="shared" si="103"/>
        <v xml:space="preserve">,"IsPostageStamp":true </v>
      </c>
      <c r="S305" s="16" t="str">
        <f t="shared" si="104"/>
        <v xml:space="preserve">,"ScottNumber":"RW9" </v>
      </c>
      <c r="T305" s="16" t="str">
        <f t="shared" si="105"/>
        <v xml:space="preserve">,"AlternateId":"" </v>
      </c>
      <c r="U305" s="16" t="str">
        <f t="shared" si="118"/>
        <v>,"IssueYearStart":1943</v>
      </c>
      <c r="V305" s="16" t="str">
        <f t="shared" si="119"/>
        <v>,"IssueYearEnd":0</v>
      </c>
      <c r="W305" s="16" t="str">
        <f t="shared" si="106"/>
        <v xml:space="preserve">,"FirstDayOfIssue":" " </v>
      </c>
      <c r="X305" s="16" t="str">
        <f t="shared" si="99"/>
        <v xml:space="preserve">,"Perforation":"" </v>
      </c>
      <c r="Y305" s="16" t="str">
        <f>",""IsWatermarked"":" &amp; IF(ISNUMBER(FIND("mk",#REF!)) =1,"true","false") &amp; " "</f>
        <v xml:space="preserve">,"IsWatermarked":false </v>
      </c>
      <c r="Z305" s="16" t="str">
        <f t="shared" si="107"/>
        <v xml:space="preserve">,"CatalogImageCode":"" </v>
      </c>
      <c r="AA305" s="16" t="str">
        <f t="shared" si="108"/>
        <v xml:space="preserve">,"Color":"" </v>
      </c>
      <c r="AB305" s="16" t="str">
        <f t="shared" si="109"/>
        <v xml:space="preserve">,"Denomination":"1" </v>
      </c>
      <c r="AD305" s="16" t="str">
        <f t="shared" si="110"/>
        <v/>
      </c>
      <c r="AE305" s="16" t="str">
        <f t="shared" si="111"/>
        <v>{"CollectableType":"HomeCollector.Models.StampBase, HomeCollector, Version=1.0.0.0, Culture=neutral, PublicKeyToken=null"</v>
      </c>
      <c r="AF305" s="16" t="str">
        <f t="shared" si="112"/>
        <v xml:space="preserve">,"ItemDetails":"" </v>
      </c>
      <c r="AG305" s="16" t="str">
        <f t="shared" si="113"/>
        <v xml:space="preserve">,"IsFavorite":false </v>
      </c>
      <c r="AH305" s="16" t="str">
        <f t="shared" si="114"/>
        <v xml:space="preserve">,"EstimatedValue":0 </v>
      </c>
      <c r="AI305" s="16" t="str">
        <f t="shared" si="115"/>
        <v xml:space="preserve">,"IsMintCondition":false </v>
      </c>
      <c r="AJ305" s="16" t="str">
        <f t="shared" si="116"/>
        <v xml:space="preserve">,"Condition":"UNDEFINED" </v>
      </c>
      <c r="AK305" s="16" t="str">
        <f xml:space="preserve"> IF($D305+$E305&gt;0,  CONCATENATE($AD305,$AE305,$AF305,$AG305,$AH305,$AI305,$AJ305) &amp; "} ]}","}")</f>
        <v>}</v>
      </c>
      <c r="AL305" s="16" t="str">
        <f t="shared" si="120"/>
        <v>,{"CollectableType":"HomeCollector.Models.StampBase, HomeCollector, Version=1.0.0.0, Culture=neutral, PublicKeyToken=null","DisplayName":"Baldpates" ,"Description":"" ,"Country":"USA" ,"IsPostageStamp":true ,"ScottNumber":"RW9" ,"AlternateId":"" ,"IssueYearStart":1943,"IssueYearEnd":0,"FirstDayOfIssue":" " ,"Perforation":"" ,"IsWatermarked":false ,"CatalogImageCode":"" ,"Color":"" ,"Denomination":"1" }</v>
      </c>
    </row>
    <row r="306" spans="1:38" x14ac:dyDescent="0.25">
      <c r="A306" s="16" t="s">
        <v>381</v>
      </c>
      <c r="B306" s="48">
        <v>1</v>
      </c>
      <c r="H306" s="16" t="s">
        <v>500</v>
      </c>
      <c r="I306" s="16">
        <v>1944</v>
      </c>
      <c r="J306" s="16">
        <v>1944</v>
      </c>
      <c r="K306" s="16" t="s">
        <v>51</v>
      </c>
      <c r="N306" s="16" t="str">
        <f t="shared" si="117"/>
        <v>,{"CollectableType":"HomeCollector.Models.StampBase, HomeCollector, Version=1.0.0.0, Culture=neutral, PublicKeyToken=null"</v>
      </c>
      <c r="O306" s="16" t="str">
        <f t="shared" si="100"/>
        <v xml:space="preserve">,"DisplayName":"Wood Ducks" </v>
      </c>
      <c r="P306" s="16" t="str">
        <f t="shared" si="101"/>
        <v xml:space="preserve">,"Description":"" </v>
      </c>
      <c r="Q306" s="16" t="str">
        <f t="shared" si="102"/>
        <v xml:space="preserve">,"Country":"USA" </v>
      </c>
      <c r="R306" s="16" t="str">
        <f t="shared" si="103"/>
        <v xml:space="preserve">,"IsPostageStamp":true </v>
      </c>
      <c r="S306" s="16" t="str">
        <f t="shared" si="104"/>
        <v xml:space="preserve">,"ScottNumber":"RW10" </v>
      </c>
      <c r="T306" s="16" t="str">
        <f t="shared" si="105"/>
        <v xml:space="preserve">,"AlternateId":"" </v>
      </c>
      <c r="U306" s="16" t="str">
        <f t="shared" si="118"/>
        <v>,"IssueYearStart":1944</v>
      </c>
      <c r="V306" s="16" t="str">
        <f t="shared" si="119"/>
        <v>,"IssueYearEnd":0</v>
      </c>
      <c r="W306" s="16" t="str">
        <f t="shared" si="106"/>
        <v xml:space="preserve">,"FirstDayOfIssue":" " </v>
      </c>
      <c r="X306" s="16" t="str">
        <f t="shared" si="99"/>
        <v xml:space="preserve">,"Perforation":"" </v>
      </c>
      <c r="Y306" s="16" t="str">
        <f>",""IsWatermarked"":" &amp; IF(ISNUMBER(FIND("mk",#REF!)) =1,"true","false") &amp; " "</f>
        <v xml:space="preserve">,"IsWatermarked":false </v>
      </c>
      <c r="Z306" s="16" t="str">
        <f t="shared" si="107"/>
        <v xml:space="preserve">,"CatalogImageCode":"" </v>
      </c>
      <c r="AA306" s="16" t="str">
        <f t="shared" si="108"/>
        <v xml:space="preserve">,"Color":"" </v>
      </c>
      <c r="AB306" s="16" t="str">
        <f t="shared" si="109"/>
        <v xml:space="preserve">,"Denomination":"1" </v>
      </c>
      <c r="AD306" s="16" t="str">
        <f t="shared" si="110"/>
        <v/>
      </c>
      <c r="AE306" s="16" t="str">
        <f t="shared" si="111"/>
        <v>{"CollectableType":"HomeCollector.Models.StampBase, HomeCollector, Version=1.0.0.0, Culture=neutral, PublicKeyToken=null"</v>
      </c>
      <c r="AF306" s="16" t="str">
        <f t="shared" si="112"/>
        <v xml:space="preserve">,"ItemDetails":"" </v>
      </c>
      <c r="AG306" s="16" t="str">
        <f t="shared" si="113"/>
        <v xml:space="preserve">,"IsFavorite":false </v>
      </c>
      <c r="AH306" s="16" t="str">
        <f t="shared" si="114"/>
        <v xml:space="preserve">,"EstimatedValue":0 </v>
      </c>
      <c r="AI306" s="16" t="str">
        <f t="shared" si="115"/>
        <v xml:space="preserve">,"IsMintCondition":false </v>
      </c>
      <c r="AJ306" s="16" t="str">
        <f t="shared" si="116"/>
        <v xml:space="preserve">,"Condition":"UNDEFINED" </v>
      </c>
      <c r="AK306" s="16" t="str">
        <f xml:space="preserve"> IF($D306+$E306&gt;0,  CONCATENATE($AD306,$AE306,$AF306,$AG306,$AH306,$AI306,$AJ306) &amp; "} ]}","}")</f>
        <v>}</v>
      </c>
      <c r="AL306" s="16" t="str">
        <f t="shared" si="120"/>
        <v>,{"CollectableType":"HomeCollector.Models.StampBase, HomeCollector, Version=1.0.0.0, Culture=neutral, PublicKeyToken=null","DisplayName":"Wood Ducks" ,"Description":"" ,"Country":"USA" ,"IsPostageStamp":true ,"ScottNumber":"RW10" ,"AlternateId":"" ,"IssueYearStart":1944,"IssueYearEnd":0,"FirstDayOfIssue":" " ,"Perforation":"" ,"IsWatermarked":false ,"CatalogImageCode":"" ,"Color":"" ,"Denomination":"1" }</v>
      </c>
    </row>
    <row r="307" spans="1:38" x14ac:dyDescent="0.25">
      <c r="A307" s="16" t="s">
        <v>382</v>
      </c>
      <c r="B307" s="48">
        <v>1</v>
      </c>
      <c r="H307" s="16" t="s">
        <v>501</v>
      </c>
      <c r="I307" s="16">
        <v>1945</v>
      </c>
      <c r="J307" s="16">
        <v>1945</v>
      </c>
      <c r="K307" s="16" t="s">
        <v>51</v>
      </c>
      <c r="N307" s="16" t="str">
        <f t="shared" si="117"/>
        <v>,{"CollectableType":"HomeCollector.Models.StampBase, HomeCollector, Version=1.0.0.0, Culture=neutral, PublicKeyToken=null"</v>
      </c>
      <c r="O307" s="16" t="str">
        <f t="shared" si="100"/>
        <v xml:space="preserve">,"DisplayName":"White-fronted Geese" </v>
      </c>
      <c r="P307" s="16" t="str">
        <f t="shared" si="101"/>
        <v xml:space="preserve">,"Description":"" </v>
      </c>
      <c r="Q307" s="16" t="str">
        <f t="shared" si="102"/>
        <v xml:space="preserve">,"Country":"USA" </v>
      </c>
      <c r="R307" s="16" t="str">
        <f t="shared" si="103"/>
        <v xml:space="preserve">,"IsPostageStamp":true </v>
      </c>
      <c r="S307" s="16" t="str">
        <f t="shared" si="104"/>
        <v xml:space="preserve">,"ScottNumber":"RW11" </v>
      </c>
      <c r="T307" s="16" t="str">
        <f t="shared" si="105"/>
        <v xml:space="preserve">,"AlternateId":"" </v>
      </c>
      <c r="U307" s="16" t="str">
        <f t="shared" si="118"/>
        <v>,"IssueYearStart":1945</v>
      </c>
      <c r="V307" s="16" t="str">
        <f t="shared" si="119"/>
        <v>,"IssueYearEnd":0</v>
      </c>
      <c r="W307" s="16" t="str">
        <f t="shared" si="106"/>
        <v xml:space="preserve">,"FirstDayOfIssue":" " </v>
      </c>
      <c r="X307" s="16" t="str">
        <f t="shared" si="99"/>
        <v xml:space="preserve">,"Perforation":"" </v>
      </c>
      <c r="Y307" s="16" t="str">
        <f>",""IsWatermarked"":" &amp; IF(ISNUMBER(FIND("mk",#REF!)) =1,"true","false") &amp; " "</f>
        <v xml:space="preserve">,"IsWatermarked":false </v>
      </c>
      <c r="Z307" s="16" t="str">
        <f t="shared" si="107"/>
        <v xml:space="preserve">,"CatalogImageCode":"" </v>
      </c>
      <c r="AA307" s="16" t="str">
        <f t="shared" si="108"/>
        <v xml:space="preserve">,"Color":"" </v>
      </c>
      <c r="AB307" s="16" t="str">
        <f t="shared" si="109"/>
        <v xml:space="preserve">,"Denomination":"1" </v>
      </c>
      <c r="AD307" s="16" t="str">
        <f t="shared" si="110"/>
        <v/>
      </c>
      <c r="AE307" s="16" t="str">
        <f t="shared" si="111"/>
        <v>{"CollectableType":"HomeCollector.Models.StampBase, HomeCollector, Version=1.0.0.0, Culture=neutral, PublicKeyToken=null"</v>
      </c>
      <c r="AF307" s="16" t="str">
        <f t="shared" si="112"/>
        <v xml:space="preserve">,"ItemDetails":"" </v>
      </c>
      <c r="AG307" s="16" t="str">
        <f t="shared" si="113"/>
        <v xml:space="preserve">,"IsFavorite":false </v>
      </c>
      <c r="AH307" s="16" t="str">
        <f t="shared" si="114"/>
        <v xml:space="preserve">,"EstimatedValue":0 </v>
      </c>
      <c r="AI307" s="16" t="str">
        <f t="shared" si="115"/>
        <v xml:space="preserve">,"IsMintCondition":false </v>
      </c>
      <c r="AJ307" s="16" t="str">
        <f t="shared" si="116"/>
        <v xml:space="preserve">,"Condition":"UNDEFINED" </v>
      </c>
      <c r="AK307" s="16" t="str">
        <f xml:space="preserve"> IF($D307+$E307&gt;0,  CONCATENATE($AD307,$AE307,$AF307,$AG307,$AH307,$AI307,$AJ307) &amp; "} ]}","}")</f>
        <v>}</v>
      </c>
      <c r="AL307" s="16" t="str">
        <f t="shared" si="120"/>
        <v>,{"CollectableType":"HomeCollector.Models.StampBase, HomeCollector, Version=1.0.0.0, Culture=neutral, PublicKeyToken=null","DisplayName":"White-fronted Geese" ,"Description":"" ,"Country":"USA" ,"IsPostageStamp":true ,"ScottNumber":"RW11" ,"AlternateId":"" ,"IssueYearStart":1945,"IssueYearEnd":0,"FirstDayOfIssue":" " ,"Perforation":"" ,"IsWatermarked":false ,"CatalogImageCode":"" ,"Color":"" ,"Denomination":"1" }</v>
      </c>
    </row>
    <row r="308" spans="1:38" x14ac:dyDescent="0.25">
      <c r="A308" s="16" t="s">
        <v>383</v>
      </c>
      <c r="B308" s="48">
        <v>1</v>
      </c>
      <c r="H308" s="16" t="s">
        <v>502</v>
      </c>
      <c r="I308" s="16">
        <v>1946</v>
      </c>
      <c r="J308" s="16">
        <v>1946</v>
      </c>
      <c r="K308" s="16" t="s">
        <v>51</v>
      </c>
      <c r="N308" s="16" t="str">
        <f t="shared" si="117"/>
        <v>,{"CollectableType":"HomeCollector.Models.StampBase, HomeCollector, Version=1.0.0.0, Culture=neutral, PublicKeyToken=null"</v>
      </c>
      <c r="O308" s="16" t="str">
        <f t="shared" si="100"/>
        <v xml:space="preserve">,"DisplayName":"Shoveller" </v>
      </c>
      <c r="P308" s="16" t="str">
        <f t="shared" si="101"/>
        <v xml:space="preserve">,"Description":"" </v>
      </c>
      <c r="Q308" s="16" t="str">
        <f t="shared" si="102"/>
        <v xml:space="preserve">,"Country":"USA" </v>
      </c>
      <c r="R308" s="16" t="str">
        <f t="shared" si="103"/>
        <v xml:space="preserve">,"IsPostageStamp":true </v>
      </c>
      <c r="S308" s="16" t="str">
        <f t="shared" si="104"/>
        <v xml:space="preserve">,"ScottNumber":"RW12" </v>
      </c>
      <c r="T308" s="16" t="str">
        <f t="shared" si="105"/>
        <v xml:space="preserve">,"AlternateId":"" </v>
      </c>
      <c r="U308" s="16" t="str">
        <f t="shared" si="118"/>
        <v>,"IssueYearStart":1946</v>
      </c>
      <c r="V308" s="16" t="str">
        <f t="shared" si="119"/>
        <v>,"IssueYearEnd":0</v>
      </c>
      <c r="W308" s="16" t="str">
        <f t="shared" si="106"/>
        <v xml:space="preserve">,"FirstDayOfIssue":" " </v>
      </c>
      <c r="X308" s="16" t="str">
        <f t="shared" si="99"/>
        <v xml:space="preserve">,"Perforation":"" </v>
      </c>
      <c r="Y308" s="16" t="str">
        <f>",""IsWatermarked"":" &amp; IF(ISNUMBER(FIND("mk",#REF!)) =1,"true","false") &amp; " "</f>
        <v xml:space="preserve">,"IsWatermarked":false </v>
      </c>
      <c r="Z308" s="16" t="str">
        <f t="shared" si="107"/>
        <v xml:space="preserve">,"CatalogImageCode":"" </v>
      </c>
      <c r="AA308" s="16" t="str">
        <f t="shared" si="108"/>
        <v xml:space="preserve">,"Color":"" </v>
      </c>
      <c r="AB308" s="16" t="str">
        <f t="shared" si="109"/>
        <v xml:space="preserve">,"Denomination":"1" </v>
      </c>
      <c r="AD308" s="16" t="str">
        <f t="shared" si="110"/>
        <v/>
      </c>
      <c r="AE308" s="16" t="str">
        <f t="shared" si="111"/>
        <v>{"CollectableType":"HomeCollector.Models.StampBase, HomeCollector, Version=1.0.0.0, Culture=neutral, PublicKeyToken=null"</v>
      </c>
      <c r="AF308" s="16" t="str">
        <f t="shared" si="112"/>
        <v xml:space="preserve">,"ItemDetails":"" </v>
      </c>
      <c r="AG308" s="16" t="str">
        <f t="shared" si="113"/>
        <v xml:space="preserve">,"IsFavorite":false </v>
      </c>
      <c r="AH308" s="16" t="str">
        <f t="shared" si="114"/>
        <v xml:space="preserve">,"EstimatedValue":0 </v>
      </c>
      <c r="AI308" s="16" t="str">
        <f t="shared" si="115"/>
        <v xml:space="preserve">,"IsMintCondition":false </v>
      </c>
      <c r="AJ308" s="16" t="str">
        <f t="shared" si="116"/>
        <v xml:space="preserve">,"Condition":"UNDEFINED" </v>
      </c>
      <c r="AK308" s="16" t="str">
        <f xml:space="preserve"> IF($D308+$E308&gt;0,  CONCATENATE($AD308,$AE308,$AF308,$AG308,$AH308,$AI308,$AJ308) &amp; "} ]}","}")</f>
        <v>}</v>
      </c>
      <c r="AL308" s="16" t="str">
        <f t="shared" si="120"/>
        <v>,{"CollectableType":"HomeCollector.Models.StampBase, HomeCollector, Version=1.0.0.0, Culture=neutral, PublicKeyToken=null","DisplayName":"Shoveller" ,"Description":"" ,"Country":"USA" ,"IsPostageStamp":true ,"ScottNumber":"RW12" ,"AlternateId":"" ,"IssueYearStart":1946,"IssueYearEnd":0,"FirstDayOfIssue":" " ,"Perforation":"" ,"IsWatermarked":false ,"CatalogImageCode":"" ,"Color":"" ,"Denomination":"1" }</v>
      </c>
    </row>
    <row r="309" spans="1:38" x14ac:dyDescent="0.25">
      <c r="A309" s="16" t="s">
        <v>384</v>
      </c>
      <c r="B309" s="48">
        <v>1</v>
      </c>
      <c r="H309" s="16" t="s">
        <v>503</v>
      </c>
      <c r="I309" s="16">
        <v>1947</v>
      </c>
      <c r="J309" s="16">
        <v>1947</v>
      </c>
      <c r="K309" s="16" t="s">
        <v>51</v>
      </c>
      <c r="N309" s="16" t="str">
        <f t="shared" si="117"/>
        <v>,{"CollectableType":"HomeCollector.Models.StampBase, HomeCollector, Version=1.0.0.0, Culture=neutral, PublicKeyToken=null"</v>
      </c>
      <c r="O309" s="16" t="str">
        <f t="shared" si="100"/>
        <v xml:space="preserve">,"DisplayName":"Redhead" </v>
      </c>
      <c r="P309" s="16" t="str">
        <f t="shared" si="101"/>
        <v xml:space="preserve">,"Description":"" </v>
      </c>
      <c r="Q309" s="16" t="str">
        <f t="shared" si="102"/>
        <v xml:space="preserve">,"Country":"USA" </v>
      </c>
      <c r="R309" s="16" t="str">
        <f t="shared" si="103"/>
        <v xml:space="preserve">,"IsPostageStamp":true </v>
      </c>
      <c r="S309" s="16" t="str">
        <f t="shared" si="104"/>
        <v xml:space="preserve">,"ScottNumber":"RW13" </v>
      </c>
      <c r="T309" s="16" t="str">
        <f t="shared" si="105"/>
        <v xml:space="preserve">,"AlternateId":"" </v>
      </c>
      <c r="U309" s="16" t="str">
        <f t="shared" si="118"/>
        <v>,"IssueYearStart":1947</v>
      </c>
      <c r="V309" s="16" t="str">
        <f t="shared" si="119"/>
        <v>,"IssueYearEnd":0</v>
      </c>
      <c r="W309" s="16" t="str">
        <f t="shared" si="106"/>
        <v xml:space="preserve">,"FirstDayOfIssue":" " </v>
      </c>
      <c r="X309" s="16" t="str">
        <f t="shared" si="99"/>
        <v xml:space="preserve">,"Perforation":"" </v>
      </c>
      <c r="Y309" s="16" t="str">
        <f>",""IsWatermarked"":" &amp; IF(ISNUMBER(FIND("mk",#REF!)) =1,"true","false") &amp; " "</f>
        <v xml:space="preserve">,"IsWatermarked":false </v>
      </c>
      <c r="Z309" s="16" t="str">
        <f t="shared" si="107"/>
        <v xml:space="preserve">,"CatalogImageCode":"" </v>
      </c>
      <c r="AA309" s="16" t="str">
        <f t="shared" si="108"/>
        <v xml:space="preserve">,"Color":"" </v>
      </c>
      <c r="AB309" s="16" t="str">
        <f t="shared" si="109"/>
        <v xml:space="preserve">,"Denomination":"1" </v>
      </c>
      <c r="AD309" s="16" t="str">
        <f t="shared" si="110"/>
        <v/>
      </c>
      <c r="AE309" s="16" t="str">
        <f t="shared" si="111"/>
        <v>{"CollectableType":"HomeCollector.Models.StampBase, HomeCollector, Version=1.0.0.0, Culture=neutral, PublicKeyToken=null"</v>
      </c>
      <c r="AF309" s="16" t="str">
        <f t="shared" si="112"/>
        <v xml:space="preserve">,"ItemDetails":"" </v>
      </c>
      <c r="AG309" s="16" t="str">
        <f t="shared" si="113"/>
        <v xml:space="preserve">,"IsFavorite":false </v>
      </c>
      <c r="AH309" s="16" t="str">
        <f t="shared" si="114"/>
        <v xml:space="preserve">,"EstimatedValue":0 </v>
      </c>
      <c r="AI309" s="16" t="str">
        <f t="shared" si="115"/>
        <v xml:space="preserve">,"IsMintCondition":false </v>
      </c>
      <c r="AJ309" s="16" t="str">
        <f t="shared" si="116"/>
        <v xml:space="preserve">,"Condition":"UNDEFINED" </v>
      </c>
      <c r="AK309" s="16" t="str">
        <f xml:space="preserve"> IF($D309+$E309&gt;0,  CONCATENATE($AD309,$AE309,$AF309,$AG309,$AH309,$AI309,$AJ309) &amp; "} ]}","}")</f>
        <v>}</v>
      </c>
      <c r="AL309" s="16" t="str">
        <f t="shared" si="120"/>
        <v>,{"CollectableType":"HomeCollector.Models.StampBase, HomeCollector, Version=1.0.0.0, Culture=neutral, PublicKeyToken=null","DisplayName":"Redhead" ,"Description":"" ,"Country":"USA" ,"IsPostageStamp":true ,"ScottNumber":"RW13" ,"AlternateId":"" ,"IssueYearStart":1947,"IssueYearEnd":0,"FirstDayOfIssue":" " ,"Perforation":"" ,"IsWatermarked":false ,"CatalogImageCode":"" ,"Color":"" ,"Denomination":"1" }</v>
      </c>
    </row>
    <row r="310" spans="1:38" x14ac:dyDescent="0.25">
      <c r="A310" s="16" t="s">
        <v>385</v>
      </c>
      <c r="B310" s="48">
        <v>1</v>
      </c>
      <c r="H310" s="16" t="s">
        <v>504</v>
      </c>
      <c r="I310" s="16">
        <v>1948</v>
      </c>
      <c r="J310" s="16">
        <v>1948</v>
      </c>
      <c r="K310" s="16" t="s">
        <v>51</v>
      </c>
      <c r="N310" s="16" t="str">
        <f t="shared" si="117"/>
        <v>,{"CollectableType":"HomeCollector.Models.StampBase, HomeCollector, Version=1.0.0.0, Culture=neutral, PublicKeyToken=null"</v>
      </c>
      <c r="O310" s="16" t="str">
        <f t="shared" si="100"/>
        <v xml:space="preserve">,"DisplayName":"Snow Geese" </v>
      </c>
      <c r="P310" s="16" t="str">
        <f t="shared" si="101"/>
        <v xml:space="preserve">,"Description":"" </v>
      </c>
      <c r="Q310" s="16" t="str">
        <f t="shared" si="102"/>
        <v xml:space="preserve">,"Country":"USA" </v>
      </c>
      <c r="R310" s="16" t="str">
        <f t="shared" si="103"/>
        <v xml:space="preserve">,"IsPostageStamp":true </v>
      </c>
      <c r="S310" s="16" t="str">
        <f t="shared" si="104"/>
        <v xml:space="preserve">,"ScottNumber":"RW14" </v>
      </c>
      <c r="T310" s="16" t="str">
        <f t="shared" si="105"/>
        <v xml:space="preserve">,"AlternateId":"" </v>
      </c>
      <c r="U310" s="16" t="str">
        <f t="shared" si="118"/>
        <v>,"IssueYearStart":1948</v>
      </c>
      <c r="V310" s="16" t="str">
        <f t="shared" si="119"/>
        <v>,"IssueYearEnd":0</v>
      </c>
      <c r="W310" s="16" t="str">
        <f t="shared" si="106"/>
        <v xml:space="preserve">,"FirstDayOfIssue":" " </v>
      </c>
      <c r="X310" s="16" t="str">
        <f t="shared" si="99"/>
        <v xml:space="preserve">,"Perforation":"" </v>
      </c>
      <c r="Y310" s="16" t="str">
        <f>",""IsWatermarked"":" &amp; IF(ISNUMBER(FIND("mk",#REF!)) =1,"true","false") &amp; " "</f>
        <v xml:space="preserve">,"IsWatermarked":false </v>
      </c>
      <c r="Z310" s="16" t="str">
        <f t="shared" si="107"/>
        <v xml:space="preserve">,"CatalogImageCode":"" </v>
      </c>
      <c r="AA310" s="16" t="str">
        <f t="shared" si="108"/>
        <v xml:space="preserve">,"Color":"" </v>
      </c>
      <c r="AB310" s="16" t="str">
        <f t="shared" si="109"/>
        <v xml:space="preserve">,"Denomination":"1" </v>
      </c>
      <c r="AD310" s="16" t="str">
        <f t="shared" si="110"/>
        <v/>
      </c>
      <c r="AE310" s="16" t="str">
        <f t="shared" si="111"/>
        <v>{"CollectableType":"HomeCollector.Models.StampBase, HomeCollector, Version=1.0.0.0, Culture=neutral, PublicKeyToken=null"</v>
      </c>
      <c r="AF310" s="16" t="str">
        <f t="shared" si="112"/>
        <v xml:space="preserve">,"ItemDetails":"" </v>
      </c>
      <c r="AG310" s="16" t="str">
        <f t="shared" si="113"/>
        <v xml:space="preserve">,"IsFavorite":false </v>
      </c>
      <c r="AH310" s="16" t="str">
        <f t="shared" si="114"/>
        <v xml:space="preserve">,"EstimatedValue":0 </v>
      </c>
      <c r="AI310" s="16" t="str">
        <f t="shared" si="115"/>
        <v xml:space="preserve">,"IsMintCondition":false </v>
      </c>
      <c r="AJ310" s="16" t="str">
        <f t="shared" si="116"/>
        <v xml:space="preserve">,"Condition":"UNDEFINED" </v>
      </c>
      <c r="AK310" s="16" t="str">
        <f xml:space="preserve"> IF($D310+$E310&gt;0,  CONCATENATE($AD310,$AE310,$AF310,$AG310,$AH310,$AI310,$AJ310) &amp; "} ]}","}")</f>
        <v>}</v>
      </c>
      <c r="AL310" s="16" t="str">
        <f t="shared" si="120"/>
        <v>,{"CollectableType":"HomeCollector.Models.StampBase, HomeCollector, Version=1.0.0.0, Culture=neutral, PublicKeyToken=null","DisplayName":"Snow Geese" ,"Description":"" ,"Country":"USA" ,"IsPostageStamp":true ,"ScottNumber":"RW14" ,"AlternateId":"" ,"IssueYearStart":1948,"IssueYearEnd":0,"FirstDayOfIssue":" " ,"Perforation":"" ,"IsWatermarked":false ,"CatalogImageCode":"" ,"Color":"" ,"Denomination":"1" }</v>
      </c>
    </row>
    <row r="311" spans="1:38" x14ac:dyDescent="0.25">
      <c r="A311" s="16" t="s">
        <v>386</v>
      </c>
      <c r="B311" s="48">
        <v>1</v>
      </c>
      <c r="H311" s="16" t="s">
        <v>505</v>
      </c>
      <c r="I311" s="16">
        <v>1949</v>
      </c>
      <c r="J311" s="16">
        <v>1949</v>
      </c>
      <c r="K311" s="16" t="s">
        <v>51</v>
      </c>
      <c r="N311" s="16" t="str">
        <f t="shared" si="117"/>
        <v>,{"CollectableType":"HomeCollector.Models.StampBase, HomeCollector, Version=1.0.0.0, Culture=neutral, PublicKeyToken=null"</v>
      </c>
      <c r="O311" s="16" t="str">
        <f t="shared" si="100"/>
        <v xml:space="preserve">,"DisplayName":"Buffleheads" </v>
      </c>
      <c r="P311" s="16" t="str">
        <f t="shared" si="101"/>
        <v xml:space="preserve">,"Description":"" </v>
      </c>
      <c r="Q311" s="16" t="str">
        <f t="shared" si="102"/>
        <v xml:space="preserve">,"Country":"USA" </v>
      </c>
      <c r="R311" s="16" t="str">
        <f t="shared" si="103"/>
        <v xml:space="preserve">,"IsPostageStamp":true </v>
      </c>
      <c r="S311" s="16" t="str">
        <f t="shared" si="104"/>
        <v xml:space="preserve">,"ScottNumber":"RW15" </v>
      </c>
      <c r="T311" s="16" t="str">
        <f t="shared" si="105"/>
        <v xml:space="preserve">,"AlternateId":"" </v>
      </c>
      <c r="U311" s="16" t="str">
        <f t="shared" si="118"/>
        <v>,"IssueYearStart":1949</v>
      </c>
      <c r="V311" s="16" t="str">
        <f t="shared" si="119"/>
        <v>,"IssueYearEnd":0</v>
      </c>
      <c r="W311" s="16" t="str">
        <f t="shared" si="106"/>
        <v xml:space="preserve">,"FirstDayOfIssue":" " </v>
      </c>
      <c r="X311" s="16" t="str">
        <f t="shared" si="99"/>
        <v xml:space="preserve">,"Perforation":"" </v>
      </c>
      <c r="Y311" s="16" t="str">
        <f>",""IsWatermarked"":" &amp; IF(ISNUMBER(FIND("mk",#REF!)) =1,"true","false") &amp; " "</f>
        <v xml:space="preserve">,"IsWatermarked":false </v>
      </c>
      <c r="Z311" s="16" t="str">
        <f t="shared" si="107"/>
        <v xml:space="preserve">,"CatalogImageCode":"" </v>
      </c>
      <c r="AA311" s="16" t="str">
        <f t="shared" si="108"/>
        <v xml:space="preserve">,"Color":"" </v>
      </c>
      <c r="AB311" s="16" t="str">
        <f t="shared" si="109"/>
        <v xml:space="preserve">,"Denomination":"1" </v>
      </c>
      <c r="AD311" s="16" t="str">
        <f t="shared" si="110"/>
        <v/>
      </c>
      <c r="AE311" s="16" t="str">
        <f t="shared" si="111"/>
        <v>{"CollectableType":"HomeCollector.Models.StampBase, HomeCollector, Version=1.0.0.0, Culture=neutral, PublicKeyToken=null"</v>
      </c>
      <c r="AF311" s="16" t="str">
        <f t="shared" si="112"/>
        <v xml:space="preserve">,"ItemDetails":"" </v>
      </c>
      <c r="AG311" s="16" t="str">
        <f t="shared" si="113"/>
        <v xml:space="preserve">,"IsFavorite":false </v>
      </c>
      <c r="AH311" s="16" t="str">
        <f t="shared" si="114"/>
        <v xml:space="preserve">,"EstimatedValue":0 </v>
      </c>
      <c r="AI311" s="16" t="str">
        <f t="shared" si="115"/>
        <v xml:space="preserve">,"IsMintCondition":false </v>
      </c>
      <c r="AJ311" s="16" t="str">
        <f t="shared" si="116"/>
        <v xml:space="preserve">,"Condition":"UNDEFINED" </v>
      </c>
      <c r="AK311" s="16" t="str">
        <f xml:space="preserve"> IF($D311+$E311&gt;0,  CONCATENATE($AD311,$AE311,$AF311,$AG311,$AH311,$AI311,$AJ311) &amp; "} ]}","}")</f>
        <v>}</v>
      </c>
      <c r="AL311" s="16" t="str">
        <f t="shared" si="120"/>
        <v>,{"CollectableType":"HomeCollector.Models.StampBase, HomeCollector, Version=1.0.0.0, Culture=neutral, PublicKeyToken=null","DisplayName":"Buffleheads" ,"Description":"" ,"Country":"USA" ,"IsPostageStamp":true ,"ScottNumber":"RW15" ,"AlternateId":"" ,"IssueYearStart":1949,"IssueYearEnd":0,"FirstDayOfIssue":" " ,"Perforation":"" ,"IsWatermarked":false ,"CatalogImageCode":"" ,"Color":"" ,"Denomination":"1" }</v>
      </c>
    </row>
    <row r="312" spans="1:38" x14ac:dyDescent="0.25">
      <c r="A312" s="16" t="s">
        <v>387</v>
      </c>
      <c r="B312" s="48">
        <v>2</v>
      </c>
      <c r="H312" s="16" t="s">
        <v>506</v>
      </c>
      <c r="I312" s="16">
        <v>1950</v>
      </c>
      <c r="J312" s="16">
        <v>1950</v>
      </c>
      <c r="K312" s="16" t="s">
        <v>51</v>
      </c>
      <c r="N312" s="16" t="str">
        <f t="shared" si="117"/>
        <v>,{"CollectableType":"HomeCollector.Models.StampBase, HomeCollector, Version=1.0.0.0, Culture=neutral, PublicKeyToken=null"</v>
      </c>
      <c r="O312" s="16" t="str">
        <f t="shared" si="100"/>
        <v xml:space="preserve">,"DisplayName":"Goldeneye Ducks" </v>
      </c>
      <c r="P312" s="16" t="str">
        <f t="shared" si="101"/>
        <v xml:space="preserve">,"Description":"" </v>
      </c>
      <c r="Q312" s="16" t="str">
        <f t="shared" si="102"/>
        <v xml:space="preserve">,"Country":"USA" </v>
      </c>
      <c r="R312" s="16" t="str">
        <f t="shared" si="103"/>
        <v xml:space="preserve">,"IsPostageStamp":true </v>
      </c>
      <c r="S312" s="16" t="str">
        <f t="shared" si="104"/>
        <v xml:space="preserve">,"ScottNumber":"RW16" </v>
      </c>
      <c r="T312" s="16" t="str">
        <f t="shared" si="105"/>
        <v xml:space="preserve">,"AlternateId":"" </v>
      </c>
      <c r="U312" s="16" t="str">
        <f t="shared" si="118"/>
        <v>,"IssueYearStart":1950</v>
      </c>
      <c r="V312" s="16" t="str">
        <f t="shared" si="119"/>
        <v>,"IssueYearEnd":0</v>
      </c>
      <c r="W312" s="16" t="str">
        <f t="shared" si="106"/>
        <v xml:space="preserve">,"FirstDayOfIssue":" " </v>
      </c>
      <c r="X312" s="16" t="str">
        <f t="shared" si="99"/>
        <v xml:space="preserve">,"Perforation":"" </v>
      </c>
      <c r="Y312" s="16" t="str">
        <f>",""IsWatermarked"":" &amp; IF(ISNUMBER(FIND("mk",#REF!)) =1,"true","false") &amp; " "</f>
        <v xml:space="preserve">,"IsWatermarked":false </v>
      </c>
      <c r="Z312" s="16" t="str">
        <f t="shared" si="107"/>
        <v xml:space="preserve">,"CatalogImageCode":"" </v>
      </c>
      <c r="AA312" s="16" t="str">
        <f t="shared" si="108"/>
        <v xml:space="preserve">,"Color":"" </v>
      </c>
      <c r="AB312" s="16" t="str">
        <f t="shared" si="109"/>
        <v xml:space="preserve">,"Denomination":"2" </v>
      </c>
      <c r="AD312" s="16" t="str">
        <f t="shared" si="110"/>
        <v/>
      </c>
      <c r="AE312" s="16" t="str">
        <f t="shared" si="111"/>
        <v>{"CollectableType":"HomeCollector.Models.StampBase, HomeCollector, Version=1.0.0.0, Culture=neutral, PublicKeyToken=null"</v>
      </c>
      <c r="AF312" s="16" t="str">
        <f t="shared" si="112"/>
        <v xml:space="preserve">,"ItemDetails":"" </v>
      </c>
      <c r="AG312" s="16" t="str">
        <f t="shared" si="113"/>
        <v xml:space="preserve">,"IsFavorite":false </v>
      </c>
      <c r="AH312" s="16" t="str">
        <f t="shared" si="114"/>
        <v xml:space="preserve">,"EstimatedValue":0 </v>
      </c>
      <c r="AI312" s="16" t="str">
        <f t="shared" si="115"/>
        <v xml:space="preserve">,"IsMintCondition":false </v>
      </c>
      <c r="AJ312" s="16" t="str">
        <f t="shared" si="116"/>
        <v xml:space="preserve">,"Condition":"UNDEFINED" </v>
      </c>
      <c r="AK312" s="16" t="str">
        <f xml:space="preserve"> IF($D312+$E312&gt;0,  CONCATENATE($AD312,$AE312,$AF312,$AG312,$AH312,$AI312,$AJ312) &amp; "} ]}","}")</f>
        <v>}</v>
      </c>
      <c r="AL312" s="16" t="str">
        <f t="shared" si="120"/>
        <v>,{"CollectableType":"HomeCollector.Models.StampBase, HomeCollector, Version=1.0.0.0, Culture=neutral, PublicKeyToken=null","DisplayName":"Goldeneye Ducks" ,"Description":"" ,"Country":"USA" ,"IsPostageStamp":true ,"ScottNumber":"RW16" ,"AlternateId":"" ,"IssueYearStart":1950,"IssueYearEnd":0,"FirstDayOfIssue":" " ,"Perforation":"" ,"IsWatermarked":false ,"CatalogImageCode":"" ,"Color":"" ,"Denomination":"2" }</v>
      </c>
    </row>
    <row r="313" spans="1:38" x14ac:dyDescent="0.25">
      <c r="A313" s="16" t="s">
        <v>388</v>
      </c>
      <c r="B313" s="48">
        <v>2</v>
      </c>
      <c r="H313" s="16" t="s">
        <v>507</v>
      </c>
      <c r="I313" s="16">
        <v>1951</v>
      </c>
      <c r="J313" s="16">
        <v>1951</v>
      </c>
      <c r="K313" s="16" t="s">
        <v>51</v>
      </c>
      <c r="N313" s="16" t="str">
        <f t="shared" si="117"/>
        <v>,{"CollectableType":"HomeCollector.Models.StampBase, HomeCollector, Version=1.0.0.0, Culture=neutral, PublicKeyToken=null"</v>
      </c>
      <c r="O313" s="16" t="str">
        <f t="shared" si="100"/>
        <v xml:space="preserve">,"DisplayName":"Trumpeter Swans" </v>
      </c>
      <c r="P313" s="16" t="str">
        <f t="shared" si="101"/>
        <v xml:space="preserve">,"Description":"" </v>
      </c>
      <c r="Q313" s="16" t="str">
        <f t="shared" si="102"/>
        <v xml:space="preserve">,"Country":"USA" </v>
      </c>
      <c r="R313" s="16" t="str">
        <f t="shared" si="103"/>
        <v xml:space="preserve">,"IsPostageStamp":true </v>
      </c>
      <c r="S313" s="16" t="str">
        <f t="shared" si="104"/>
        <v xml:space="preserve">,"ScottNumber":"RW17" </v>
      </c>
      <c r="T313" s="16" t="str">
        <f t="shared" si="105"/>
        <v xml:space="preserve">,"AlternateId":"" </v>
      </c>
      <c r="U313" s="16" t="str">
        <f t="shared" si="118"/>
        <v>,"IssueYearStart":1951</v>
      </c>
      <c r="V313" s="16" t="str">
        <f t="shared" si="119"/>
        <v>,"IssueYearEnd":0</v>
      </c>
      <c r="W313" s="16" t="str">
        <f t="shared" si="106"/>
        <v xml:space="preserve">,"FirstDayOfIssue":" " </v>
      </c>
      <c r="X313" s="16" t="str">
        <f t="shared" si="99"/>
        <v xml:space="preserve">,"Perforation":"" </v>
      </c>
      <c r="Y313" s="16" t="str">
        <f>",""IsWatermarked"":" &amp; IF(ISNUMBER(FIND("mk",#REF!)) =1,"true","false") &amp; " "</f>
        <v xml:space="preserve">,"IsWatermarked":false </v>
      </c>
      <c r="Z313" s="16" t="str">
        <f t="shared" si="107"/>
        <v xml:space="preserve">,"CatalogImageCode":"" </v>
      </c>
      <c r="AA313" s="16" t="str">
        <f t="shared" si="108"/>
        <v xml:space="preserve">,"Color":"" </v>
      </c>
      <c r="AB313" s="16" t="str">
        <f t="shared" si="109"/>
        <v xml:space="preserve">,"Denomination":"2" </v>
      </c>
      <c r="AD313" s="16" t="str">
        <f t="shared" si="110"/>
        <v/>
      </c>
      <c r="AE313" s="16" t="str">
        <f t="shared" si="111"/>
        <v>{"CollectableType":"HomeCollector.Models.StampBase, HomeCollector, Version=1.0.0.0, Culture=neutral, PublicKeyToken=null"</v>
      </c>
      <c r="AF313" s="16" t="str">
        <f t="shared" si="112"/>
        <v xml:space="preserve">,"ItemDetails":"" </v>
      </c>
      <c r="AG313" s="16" t="str">
        <f t="shared" si="113"/>
        <v xml:space="preserve">,"IsFavorite":false </v>
      </c>
      <c r="AH313" s="16" t="str">
        <f t="shared" si="114"/>
        <v xml:space="preserve">,"EstimatedValue":0 </v>
      </c>
      <c r="AI313" s="16" t="str">
        <f t="shared" si="115"/>
        <v xml:space="preserve">,"IsMintCondition":false </v>
      </c>
      <c r="AJ313" s="16" t="str">
        <f t="shared" si="116"/>
        <v xml:space="preserve">,"Condition":"UNDEFINED" </v>
      </c>
      <c r="AK313" s="16" t="str">
        <f xml:space="preserve"> IF($D313+$E313&gt;0,  CONCATENATE($AD313,$AE313,$AF313,$AG313,$AH313,$AI313,$AJ313) &amp; "} ]}","}")</f>
        <v>}</v>
      </c>
      <c r="AL313" s="16" t="str">
        <f t="shared" si="120"/>
        <v>,{"CollectableType":"HomeCollector.Models.StampBase, HomeCollector, Version=1.0.0.0, Culture=neutral, PublicKeyToken=null","DisplayName":"Trumpeter Swans" ,"Description":"" ,"Country":"USA" ,"IsPostageStamp":true ,"ScottNumber":"RW17" ,"AlternateId":"" ,"IssueYearStart":1951,"IssueYearEnd":0,"FirstDayOfIssue":" " ,"Perforation":"" ,"IsWatermarked":false ,"CatalogImageCode":"" ,"Color":"" ,"Denomination":"2" }</v>
      </c>
    </row>
    <row r="314" spans="1:38" x14ac:dyDescent="0.25">
      <c r="A314" s="16" t="s">
        <v>389</v>
      </c>
      <c r="B314" s="48">
        <v>2</v>
      </c>
      <c r="H314" s="16" t="s">
        <v>508</v>
      </c>
      <c r="I314" s="16">
        <v>1952</v>
      </c>
      <c r="J314" s="16">
        <v>1952</v>
      </c>
      <c r="K314" s="16" t="s">
        <v>51</v>
      </c>
      <c r="N314" s="16" t="str">
        <f t="shared" si="117"/>
        <v>,{"CollectableType":"HomeCollector.Models.StampBase, HomeCollector, Version=1.0.0.0, Culture=neutral, PublicKeyToken=null"</v>
      </c>
      <c r="O314" s="16" t="str">
        <f t="shared" si="100"/>
        <v xml:space="preserve">,"DisplayName":"Gadwall" </v>
      </c>
      <c r="P314" s="16" t="str">
        <f t="shared" si="101"/>
        <v xml:space="preserve">,"Description":"" </v>
      </c>
      <c r="Q314" s="16" t="str">
        <f t="shared" si="102"/>
        <v xml:space="preserve">,"Country":"USA" </v>
      </c>
      <c r="R314" s="16" t="str">
        <f t="shared" si="103"/>
        <v xml:space="preserve">,"IsPostageStamp":true </v>
      </c>
      <c r="S314" s="16" t="str">
        <f t="shared" si="104"/>
        <v xml:space="preserve">,"ScottNumber":"RW18" </v>
      </c>
      <c r="T314" s="16" t="str">
        <f t="shared" si="105"/>
        <v xml:space="preserve">,"AlternateId":"" </v>
      </c>
      <c r="U314" s="16" t="str">
        <f t="shared" si="118"/>
        <v>,"IssueYearStart":1952</v>
      </c>
      <c r="V314" s="16" t="str">
        <f t="shared" si="119"/>
        <v>,"IssueYearEnd":0</v>
      </c>
      <c r="W314" s="16" t="str">
        <f t="shared" si="106"/>
        <v xml:space="preserve">,"FirstDayOfIssue":" " </v>
      </c>
      <c r="X314" s="16" t="str">
        <f t="shared" si="99"/>
        <v xml:space="preserve">,"Perforation":"" </v>
      </c>
      <c r="Y314" s="16" t="str">
        <f>",""IsWatermarked"":" &amp; IF(ISNUMBER(FIND("mk",#REF!)) =1,"true","false") &amp; " "</f>
        <v xml:space="preserve">,"IsWatermarked":false </v>
      </c>
      <c r="Z314" s="16" t="str">
        <f t="shared" si="107"/>
        <v xml:space="preserve">,"CatalogImageCode":"" </v>
      </c>
      <c r="AA314" s="16" t="str">
        <f t="shared" si="108"/>
        <v xml:space="preserve">,"Color":"" </v>
      </c>
      <c r="AB314" s="16" t="str">
        <f t="shared" si="109"/>
        <v xml:space="preserve">,"Denomination":"2" </v>
      </c>
      <c r="AD314" s="16" t="str">
        <f t="shared" si="110"/>
        <v/>
      </c>
      <c r="AE314" s="16" t="str">
        <f t="shared" si="111"/>
        <v>{"CollectableType":"HomeCollector.Models.StampBase, HomeCollector, Version=1.0.0.0, Culture=neutral, PublicKeyToken=null"</v>
      </c>
      <c r="AF314" s="16" t="str">
        <f t="shared" si="112"/>
        <v xml:space="preserve">,"ItemDetails":"" </v>
      </c>
      <c r="AG314" s="16" t="str">
        <f t="shared" si="113"/>
        <v xml:space="preserve">,"IsFavorite":false </v>
      </c>
      <c r="AH314" s="16" t="str">
        <f t="shared" si="114"/>
        <v xml:space="preserve">,"EstimatedValue":0 </v>
      </c>
      <c r="AI314" s="16" t="str">
        <f t="shared" si="115"/>
        <v xml:space="preserve">,"IsMintCondition":false </v>
      </c>
      <c r="AJ314" s="16" t="str">
        <f t="shared" si="116"/>
        <v xml:space="preserve">,"Condition":"UNDEFINED" </v>
      </c>
      <c r="AK314" s="16" t="str">
        <f xml:space="preserve"> IF($D314+$E314&gt;0,  CONCATENATE($AD314,$AE314,$AF314,$AG314,$AH314,$AI314,$AJ314) &amp; "} ]}","}")</f>
        <v>}</v>
      </c>
      <c r="AL314" s="16" t="str">
        <f t="shared" si="120"/>
        <v>,{"CollectableType":"HomeCollector.Models.StampBase, HomeCollector, Version=1.0.0.0, Culture=neutral, PublicKeyToken=null","DisplayName":"Gadwall" ,"Description":"" ,"Country":"USA" ,"IsPostageStamp":true ,"ScottNumber":"RW18" ,"AlternateId":"" ,"IssueYearStart":1952,"IssueYearEnd":0,"FirstDayOfIssue":" " ,"Perforation":"" ,"IsWatermarked":false ,"CatalogImageCode":"" ,"Color":"" ,"Denomination":"2" }</v>
      </c>
    </row>
    <row r="315" spans="1:38" x14ac:dyDescent="0.25">
      <c r="A315" s="16" t="s">
        <v>390</v>
      </c>
      <c r="B315" s="48">
        <v>2</v>
      </c>
      <c r="H315" s="16" t="s">
        <v>509</v>
      </c>
      <c r="I315" s="16">
        <v>1953</v>
      </c>
      <c r="J315" s="16">
        <v>1953</v>
      </c>
      <c r="K315" s="16" t="s">
        <v>51</v>
      </c>
      <c r="N315" s="16" t="str">
        <f t="shared" si="117"/>
        <v>,{"CollectableType":"HomeCollector.Models.StampBase, HomeCollector, Version=1.0.0.0, Culture=neutral, PublicKeyToken=null"</v>
      </c>
      <c r="O315" s="16" t="str">
        <f t="shared" si="100"/>
        <v xml:space="preserve">,"DisplayName":"Harlequin" </v>
      </c>
      <c r="P315" s="16" t="str">
        <f t="shared" si="101"/>
        <v xml:space="preserve">,"Description":"" </v>
      </c>
      <c r="Q315" s="16" t="str">
        <f t="shared" si="102"/>
        <v xml:space="preserve">,"Country":"USA" </v>
      </c>
      <c r="R315" s="16" t="str">
        <f t="shared" si="103"/>
        <v xml:space="preserve">,"IsPostageStamp":true </v>
      </c>
      <c r="S315" s="16" t="str">
        <f t="shared" si="104"/>
        <v xml:space="preserve">,"ScottNumber":"RW19" </v>
      </c>
      <c r="T315" s="16" t="str">
        <f t="shared" si="105"/>
        <v xml:space="preserve">,"AlternateId":"" </v>
      </c>
      <c r="U315" s="16" t="str">
        <f t="shared" si="118"/>
        <v>,"IssueYearStart":1953</v>
      </c>
      <c r="V315" s="16" t="str">
        <f t="shared" si="119"/>
        <v>,"IssueYearEnd":0</v>
      </c>
      <c r="W315" s="16" t="str">
        <f t="shared" si="106"/>
        <v xml:space="preserve">,"FirstDayOfIssue":" " </v>
      </c>
      <c r="X315" s="16" t="str">
        <f t="shared" ref="X315:X354" si="121">",""Perforation"":""" &amp; IF(ISBLANK($F315)=1,"",$F315) &amp; """ "</f>
        <v xml:space="preserve">,"Perforation":"" </v>
      </c>
      <c r="Y315" s="16" t="str">
        <f>",""IsWatermarked"":" &amp; IF(ISNUMBER(FIND("mk",#REF!)) =1,"true","false") &amp; " "</f>
        <v xml:space="preserve">,"IsWatermarked":false </v>
      </c>
      <c r="Z315" s="16" t="str">
        <f t="shared" si="107"/>
        <v xml:space="preserve">,"CatalogImageCode":"" </v>
      </c>
      <c r="AA315" s="16" t="str">
        <f t="shared" si="108"/>
        <v xml:space="preserve">,"Color":"" </v>
      </c>
      <c r="AB315" s="16" t="str">
        <f t="shared" si="109"/>
        <v xml:space="preserve">,"Denomination":"2" </v>
      </c>
      <c r="AD315" s="16" t="str">
        <f t="shared" si="110"/>
        <v/>
      </c>
      <c r="AE315" s="16" t="str">
        <f t="shared" si="111"/>
        <v>{"CollectableType":"HomeCollector.Models.StampBase, HomeCollector, Version=1.0.0.0, Culture=neutral, PublicKeyToken=null"</v>
      </c>
      <c r="AF315" s="16" t="str">
        <f t="shared" si="112"/>
        <v xml:space="preserve">,"ItemDetails":"" </v>
      </c>
      <c r="AG315" s="16" t="str">
        <f t="shared" si="113"/>
        <v xml:space="preserve">,"IsFavorite":false </v>
      </c>
      <c r="AH315" s="16" t="str">
        <f t="shared" si="114"/>
        <v xml:space="preserve">,"EstimatedValue":0 </v>
      </c>
      <c r="AI315" s="16" t="str">
        <f t="shared" si="115"/>
        <v xml:space="preserve">,"IsMintCondition":false </v>
      </c>
      <c r="AJ315" s="16" t="str">
        <f t="shared" si="116"/>
        <v xml:space="preserve">,"Condition":"UNDEFINED" </v>
      </c>
      <c r="AK315" s="16" t="str">
        <f xml:space="preserve"> IF($D315+$E315&gt;0,  CONCATENATE($AD315,$AE315,$AF315,$AG315,$AH315,$AI315,$AJ315) &amp; "} ]}","}")</f>
        <v>}</v>
      </c>
      <c r="AL315" s="16" t="str">
        <f t="shared" si="120"/>
        <v>,{"CollectableType":"HomeCollector.Models.StampBase, HomeCollector, Version=1.0.0.0, Culture=neutral, PublicKeyToken=null","DisplayName":"Harlequin" ,"Description":"" ,"Country":"USA" ,"IsPostageStamp":true ,"ScottNumber":"RW19" ,"AlternateId":"" ,"IssueYearStart":1953,"IssueYearEnd":0,"FirstDayOfIssue":" " ,"Perforation":"" ,"IsWatermarked":false ,"CatalogImageCode":"" ,"Color":"" ,"Denomination":"2" }</v>
      </c>
    </row>
    <row r="316" spans="1:38" x14ac:dyDescent="0.25">
      <c r="A316" s="16" t="s">
        <v>391</v>
      </c>
      <c r="B316" s="48">
        <v>2</v>
      </c>
      <c r="H316" s="16" t="s">
        <v>510</v>
      </c>
      <c r="I316" s="16">
        <v>1954</v>
      </c>
      <c r="J316" s="16">
        <v>1954</v>
      </c>
      <c r="K316" s="16" t="s">
        <v>51</v>
      </c>
      <c r="N316" s="16" t="str">
        <f t="shared" si="117"/>
        <v>,{"CollectableType":"HomeCollector.Models.StampBase, HomeCollector, Version=1.0.0.0, Culture=neutral, PublicKeyToken=null"</v>
      </c>
      <c r="O316" s="16" t="str">
        <f t="shared" ref="O316:O354" si="122">",""DisplayName"":""" &amp; $H316 &amp; """ "</f>
        <v xml:space="preserve">,"DisplayName":"Blue-winged Teal" </v>
      </c>
      <c r="P316" s="16" t="str">
        <f t="shared" ref="P316:P354" si="123">",""Description"":""" &amp; IF(ISBLANK($G316),"",$G316) &amp; """ "</f>
        <v xml:space="preserve">,"Description":"" </v>
      </c>
      <c r="Q316" s="16" t="str">
        <f t="shared" ref="Q316:Q354" si="124">",""Country"":""" &amp; $B$1 &amp; """ "</f>
        <v xml:space="preserve">,"Country":"USA" </v>
      </c>
      <c r="R316" s="16" t="str">
        <f t="shared" ref="R316:R354" si="125">",""IsPostageStamp"":" &amp; "true" &amp; " "</f>
        <v xml:space="preserve">,"IsPostageStamp":true </v>
      </c>
      <c r="S316" s="16" t="str">
        <f t="shared" ref="S316:S354" si="126">",""ScottNumber"":""" &amp; $A316 &amp; """ "</f>
        <v xml:space="preserve">,"ScottNumber":"RW20" </v>
      </c>
      <c r="T316" s="16" t="str">
        <f t="shared" ref="T316:T354" si="127">",""AlternateId"":""" &amp; "" &amp; """ "</f>
        <v xml:space="preserve">,"AlternateId":"" </v>
      </c>
      <c r="U316" s="16" t="str">
        <f t="shared" si="118"/>
        <v>,"IssueYearStart":1954</v>
      </c>
      <c r="V316" s="16" t="str">
        <f t="shared" si="119"/>
        <v>,"IssueYearEnd":0</v>
      </c>
      <c r="W316" s="16" t="str">
        <f t="shared" ref="W316:W354" si="128">",""FirstDayOfIssue"":""" &amp; " " &amp; """ "</f>
        <v xml:space="preserve">,"FirstDayOfIssue":" " </v>
      </c>
      <c r="X316" s="16" t="str">
        <f t="shared" si="121"/>
        <v xml:space="preserve">,"Perforation":"" </v>
      </c>
      <c r="Y316" s="16" t="str">
        <f>",""IsWatermarked"":" &amp; IF(ISNUMBER(FIND("mk",#REF!)) =1,"true","false") &amp; " "</f>
        <v xml:space="preserve">,"IsWatermarked":false </v>
      </c>
      <c r="Z316" s="16" t="str">
        <f t="shared" ref="Z316:Z354" si="129">",""CatalogImageCode"":""" &amp; "" &amp; """ "</f>
        <v xml:space="preserve">,"CatalogImageCode":"" </v>
      </c>
      <c r="AA316" s="16" t="str">
        <f t="shared" ref="AA316:AA354" si="130">",""Color"":""" &amp; IF(ISBLANK($C316)=1,"",$C316) &amp; """ "</f>
        <v xml:space="preserve">,"Color":"" </v>
      </c>
      <c r="AB316" s="16" t="str">
        <f t="shared" ref="AB316:AB354" si="131">",""Denomination"":""" &amp; IF(ISNUMBER($B316),TEXT($B316,"0"),$B316) &amp; """ "</f>
        <v xml:space="preserve">,"Denomination":"2" </v>
      </c>
      <c r="AD316" s="16" t="str">
        <f t="shared" ref="AD316:AD354" si="132" xml:space="preserve"> IF($D316 + $E316 &gt; 0,",""ItemInstances"":[","")</f>
        <v/>
      </c>
      <c r="AE316" s="16" t="str">
        <f t="shared" ref="AE316:AE354" si="133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316" s="16" t="str">
        <f t="shared" ref="AF316:AF354" si="134">",""ItemDetails"":""" &amp; IF(ISBLANK($G316)=1,"",$G316) &amp; """ "</f>
        <v xml:space="preserve">,"ItemDetails":"" </v>
      </c>
      <c r="AG316" s="16" t="str">
        <f t="shared" ref="AG316:AG354" si="135">",""IsFavorite"":" &amp; "false" &amp; " "</f>
        <v xml:space="preserve">,"IsFavorite":false </v>
      </c>
      <c r="AH316" s="16" t="str">
        <f t="shared" ref="AH316:AH354" si="136">",""EstimatedValue"":" &amp; "0" &amp; " "</f>
        <v xml:space="preserve">,"EstimatedValue":0 </v>
      </c>
      <c r="AI316" s="16" t="str">
        <f t="shared" ref="AI316:AI354" si="137">",""IsMintCondition"":" &amp; IF($D316&gt;0,"true","false") &amp; " "</f>
        <v xml:space="preserve">,"IsMintCondition":false </v>
      </c>
      <c r="AJ316" s="16" t="str">
        <f t="shared" ref="AJ316:AJ354" si="138">",""Condition"":" &amp; """UNDEFINED""" &amp; " "</f>
        <v xml:space="preserve">,"Condition":"UNDEFINED" </v>
      </c>
      <c r="AK316" s="16" t="str">
        <f xml:space="preserve"> IF($D316+$E316&gt;0,  CONCATENATE($AD316,$AE316,$AF316,$AG316,$AH316,$AI316,$AJ316) &amp; "} ]}","}")</f>
        <v>}</v>
      </c>
      <c r="AL316" s="16" t="str">
        <f t="shared" si="120"/>
        <v>,{"CollectableType":"HomeCollector.Models.StampBase, HomeCollector, Version=1.0.0.0, Culture=neutral, PublicKeyToken=null","DisplayName":"Blue-winged Teal" ,"Description":"" ,"Country":"USA" ,"IsPostageStamp":true ,"ScottNumber":"RW20" ,"AlternateId":"" ,"IssueYearStart":1954,"IssueYearEnd":0,"FirstDayOfIssue":" " ,"Perforation":"" ,"IsWatermarked":false ,"CatalogImageCode":"" ,"Color":"" ,"Denomination":"2" }</v>
      </c>
    </row>
    <row r="317" spans="1:38" x14ac:dyDescent="0.25">
      <c r="A317" s="16" t="s">
        <v>392</v>
      </c>
      <c r="B317" s="48">
        <v>2</v>
      </c>
      <c r="H317" s="16" t="s">
        <v>511</v>
      </c>
      <c r="I317" s="16">
        <v>1955</v>
      </c>
      <c r="J317" s="16">
        <v>1955</v>
      </c>
      <c r="K317" s="16" t="s">
        <v>51</v>
      </c>
      <c r="N317" s="16" t="str">
        <f t="shared" ref="N317:N354" si="139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317" s="16" t="str">
        <f t="shared" si="122"/>
        <v xml:space="preserve">,"DisplayName":"Ring-necked Ducks" </v>
      </c>
      <c r="P317" s="16" t="str">
        <f t="shared" si="123"/>
        <v xml:space="preserve">,"Description":"" </v>
      </c>
      <c r="Q317" s="16" t="str">
        <f t="shared" si="124"/>
        <v xml:space="preserve">,"Country":"USA" </v>
      </c>
      <c r="R317" s="16" t="str">
        <f t="shared" si="125"/>
        <v xml:space="preserve">,"IsPostageStamp":true </v>
      </c>
      <c r="S317" s="16" t="str">
        <f t="shared" si="126"/>
        <v xml:space="preserve">,"ScottNumber":"RW21" </v>
      </c>
      <c r="T317" s="16" t="str">
        <f t="shared" si="127"/>
        <v xml:space="preserve">,"AlternateId":"" </v>
      </c>
      <c r="U317" s="16" t="str">
        <f t="shared" si="118"/>
        <v>,"IssueYearStart":1955</v>
      </c>
      <c r="V317" s="16" t="str">
        <f t="shared" si="119"/>
        <v>,"IssueYearEnd":0</v>
      </c>
      <c r="W317" s="16" t="str">
        <f t="shared" si="128"/>
        <v xml:space="preserve">,"FirstDayOfIssue":" " </v>
      </c>
      <c r="X317" s="16" t="str">
        <f t="shared" si="121"/>
        <v xml:space="preserve">,"Perforation":"" </v>
      </c>
      <c r="Y317" s="16" t="str">
        <f>",""IsWatermarked"":" &amp; IF(ISNUMBER(FIND("mk",#REF!)) =1,"true","false") &amp; " "</f>
        <v xml:space="preserve">,"IsWatermarked":false </v>
      </c>
      <c r="Z317" s="16" t="str">
        <f t="shared" si="129"/>
        <v xml:space="preserve">,"CatalogImageCode":"" </v>
      </c>
      <c r="AA317" s="16" t="str">
        <f t="shared" si="130"/>
        <v xml:space="preserve">,"Color":"" </v>
      </c>
      <c r="AB317" s="16" t="str">
        <f t="shared" si="131"/>
        <v xml:space="preserve">,"Denomination":"2" </v>
      </c>
      <c r="AD317" s="16" t="str">
        <f t="shared" si="132"/>
        <v/>
      </c>
      <c r="AE317" s="16" t="str">
        <f t="shared" si="133"/>
        <v>{"CollectableType":"HomeCollector.Models.StampBase, HomeCollector, Version=1.0.0.0, Culture=neutral, PublicKeyToken=null"</v>
      </c>
      <c r="AF317" s="16" t="str">
        <f t="shared" si="134"/>
        <v xml:space="preserve">,"ItemDetails":"" </v>
      </c>
      <c r="AG317" s="16" t="str">
        <f t="shared" si="135"/>
        <v xml:space="preserve">,"IsFavorite":false </v>
      </c>
      <c r="AH317" s="16" t="str">
        <f t="shared" si="136"/>
        <v xml:space="preserve">,"EstimatedValue":0 </v>
      </c>
      <c r="AI317" s="16" t="str">
        <f t="shared" si="137"/>
        <v xml:space="preserve">,"IsMintCondition":false </v>
      </c>
      <c r="AJ317" s="16" t="str">
        <f t="shared" si="138"/>
        <v xml:space="preserve">,"Condition":"UNDEFINED" </v>
      </c>
      <c r="AK317" s="16" t="str">
        <f xml:space="preserve"> IF($D317+$E317&gt;0,  CONCATENATE($AD317,$AE317,$AF317,$AG317,$AH317,$AI317,$AJ317) &amp; "} ]}","}")</f>
        <v>}</v>
      </c>
      <c r="AL317" s="16" t="str">
        <f t="shared" si="120"/>
        <v>,{"CollectableType":"HomeCollector.Models.StampBase, HomeCollector, Version=1.0.0.0, Culture=neutral, PublicKeyToken=null","DisplayName":"Ring-necked Ducks" ,"Description":"" ,"Country":"USA" ,"IsPostageStamp":true ,"ScottNumber":"RW21" ,"AlternateId":"" ,"IssueYearStart":1955,"IssueYearEnd":0,"FirstDayOfIssue":" " ,"Perforation":"" ,"IsWatermarked":false ,"CatalogImageCode":"" ,"Color":"" ,"Denomination":"2" }</v>
      </c>
    </row>
    <row r="318" spans="1:38" x14ac:dyDescent="0.25">
      <c r="A318" s="16" t="s">
        <v>393</v>
      </c>
      <c r="B318" s="48">
        <v>2</v>
      </c>
      <c r="H318" s="16" t="s">
        <v>512</v>
      </c>
      <c r="I318" s="16">
        <v>1956</v>
      </c>
      <c r="J318" s="16">
        <v>1956</v>
      </c>
      <c r="K318" s="16" t="s">
        <v>51</v>
      </c>
      <c r="N318" s="16" t="str">
        <f t="shared" si="139"/>
        <v>,{"CollectableType":"HomeCollector.Models.StampBase, HomeCollector, Version=1.0.0.0, Culture=neutral, PublicKeyToken=null"</v>
      </c>
      <c r="O318" s="16" t="str">
        <f t="shared" si="122"/>
        <v xml:space="preserve">,"DisplayName":"Blue Geese" </v>
      </c>
      <c r="P318" s="16" t="str">
        <f t="shared" si="123"/>
        <v xml:space="preserve">,"Description":"" </v>
      </c>
      <c r="Q318" s="16" t="str">
        <f t="shared" si="124"/>
        <v xml:space="preserve">,"Country":"USA" </v>
      </c>
      <c r="R318" s="16" t="str">
        <f t="shared" si="125"/>
        <v xml:space="preserve">,"IsPostageStamp":true </v>
      </c>
      <c r="S318" s="16" t="str">
        <f t="shared" si="126"/>
        <v xml:space="preserve">,"ScottNumber":"RW22" </v>
      </c>
      <c r="T318" s="16" t="str">
        <f t="shared" si="127"/>
        <v xml:space="preserve">,"AlternateId":"" </v>
      </c>
      <c r="U318" s="16" t="str">
        <f t="shared" si="118"/>
        <v>,"IssueYearStart":1956</v>
      </c>
      <c r="V318" s="16" t="str">
        <f t="shared" si="119"/>
        <v>,"IssueYearEnd":0</v>
      </c>
      <c r="W318" s="16" t="str">
        <f t="shared" si="128"/>
        <v xml:space="preserve">,"FirstDayOfIssue":" " </v>
      </c>
      <c r="X318" s="16" t="str">
        <f t="shared" si="121"/>
        <v xml:space="preserve">,"Perforation":"" </v>
      </c>
      <c r="Y318" s="16" t="str">
        <f>",""IsWatermarked"":" &amp; IF(ISNUMBER(FIND("mk",#REF!)) =1,"true","false") &amp; " "</f>
        <v xml:space="preserve">,"IsWatermarked":false </v>
      </c>
      <c r="Z318" s="16" t="str">
        <f t="shared" si="129"/>
        <v xml:space="preserve">,"CatalogImageCode":"" </v>
      </c>
      <c r="AA318" s="16" t="str">
        <f t="shared" si="130"/>
        <v xml:space="preserve">,"Color":"" </v>
      </c>
      <c r="AB318" s="16" t="str">
        <f t="shared" si="131"/>
        <v xml:space="preserve">,"Denomination":"2" </v>
      </c>
      <c r="AD318" s="16" t="str">
        <f t="shared" si="132"/>
        <v/>
      </c>
      <c r="AE318" s="16" t="str">
        <f t="shared" si="133"/>
        <v>{"CollectableType":"HomeCollector.Models.StampBase, HomeCollector, Version=1.0.0.0, Culture=neutral, PublicKeyToken=null"</v>
      </c>
      <c r="AF318" s="16" t="str">
        <f t="shared" si="134"/>
        <v xml:space="preserve">,"ItemDetails":"" </v>
      </c>
      <c r="AG318" s="16" t="str">
        <f t="shared" si="135"/>
        <v xml:space="preserve">,"IsFavorite":false </v>
      </c>
      <c r="AH318" s="16" t="str">
        <f t="shared" si="136"/>
        <v xml:space="preserve">,"EstimatedValue":0 </v>
      </c>
      <c r="AI318" s="16" t="str">
        <f t="shared" si="137"/>
        <v xml:space="preserve">,"IsMintCondition":false </v>
      </c>
      <c r="AJ318" s="16" t="str">
        <f t="shared" si="138"/>
        <v xml:space="preserve">,"Condition":"UNDEFINED" </v>
      </c>
      <c r="AK318" s="16" t="str">
        <f xml:space="preserve"> IF($D318+$E318&gt;0,  CONCATENATE($AD318,$AE318,$AF318,$AG318,$AH318,$AI318,$AJ318) &amp; "} ]}","}")</f>
        <v>}</v>
      </c>
      <c r="AL318" s="16" t="str">
        <f t="shared" si="120"/>
        <v>,{"CollectableType":"HomeCollector.Models.StampBase, HomeCollector, Version=1.0.0.0, Culture=neutral, PublicKeyToken=null","DisplayName":"Blue Geese" ,"Description":"" ,"Country":"USA" ,"IsPostageStamp":true ,"ScottNumber":"RW22" ,"AlternateId":"" ,"IssueYearStart":1956,"IssueYearEnd":0,"FirstDayOfIssue":" " ,"Perforation":"" ,"IsWatermarked":false ,"CatalogImageCode":"" ,"Color":"" ,"Denomination":"2" }</v>
      </c>
    </row>
    <row r="319" spans="1:38" x14ac:dyDescent="0.25">
      <c r="A319" s="16" t="s">
        <v>394</v>
      </c>
      <c r="B319" s="48">
        <v>2</v>
      </c>
      <c r="H319" s="16" t="s">
        <v>513</v>
      </c>
      <c r="I319" s="16">
        <v>1957</v>
      </c>
      <c r="J319" s="16">
        <v>1957</v>
      </c>
      <c r="K319" s="16" t="s">
        <v>51</v>
      </c>
      <c r="N319" s="16" t="str">
        <f t="shared" si="139"/>
        <v>,{"CollectableType":"HomeCollector.Models.StampBase, HomeCollector, Version=1.0.0.0, Culture=neutral, PublicKeyToken=null"</v>
      </c>
      <c r="O319" s="16" t="str">
        <f t="shared" si="122"/>
        <v xml:space="preserve">,"DisplayName":"Am. Merganser" </v>
      </c>
      <c r="P319" s="16" t="str">
        <f t="shared" si="123"/>
        <v xml:space="preserve">,"Description":"" </v>
      </c>
      <c r="Q319" s="16" t="str">
        <f t="shared" si="124"/>
        <v xml:space="preserve">,"Country":"USA" </v>
      </c>
      <c r="R319" s="16" t="str">
        <f t="shared" si="125"/>
        <v xml:space="preserve">,"IsPostageStamp":true </v>
      </c>
      <c r="S319" s="16" t="str">
        <f t="shared" si="126"/>
        <v xml:space="preserve">,"ScottNumber":"RW23" </v>
      </c>
      <c r="T319" s="16" t="str">
        <f t="shared" si="127"/>
        <v xml:space="preserve">,"AlternateId":"" </v>
      </c>
      <c r="U319" s="16" t="str">
        <f t="shared" si="118"/>
        <v>,"IssueYearStart":1957</v>
      </c>
      <c r="V319" s="16" t="str">
        <f t="shared" si="119"/>
        <v>,"IssueYearEnd":0</v>
      </c>
      <c r="W319" s="16" t="str">
        <f t="shared" si="128"/>
        <v xml:space="preserve">,"FirstDayOfIssue":" " </v>
      </c>
      <c r="X319" s="16" t="str">
        <f t="shared" si="121"/>
        <v xml:space="preserve">,"Perforation":"" </v>
      </c>
      <c r="Y319" s="16" t="str">
        <f>",""IsWatermarked"":" &amp; IF(ISNUMBER(FIND("mk",#REF!)) =1,"true","false") &amp; " "</f>
        <v xml:space="preserve">,"IsWatermarked":false </v>
      </c>
      <c r="Z319" s="16" t="str">
        <f t="shared" si="129"/>
        <v xml:space="preserve">,"CatalogImageCode":"" </v>
      </c>
      <c r="AA319" s="16" t="str">
        <f t="shared" si="130"/>
        <v xml:space="preserve">,"Color":"" </v>
      </c>
      <c r="AB319" s="16" t="str">
        <f t="shared" si="131"/>
        <v xml:space="preserve">,"Denomination":"2" </v>
      </c>
      <c r="AD319" s="16" t="str">
        <f t="shared" si="132"/>
        <v/>
      </c>
      <c r="AE319" s="16" t="str">
        <f t="shared" si="133"/>
        <v>{"CollectableType":"HomeCollector.Models.StampBase, HomeCollector, Version=1.0.0.0, Culture=neutral, PublicKeyToken=null"</v>
      </c>
      <c r="AF319" s="16" t="str">
        <f t="shared" si="134"/>
        <v xml:space="preserve">,"ItemDetails":"" </v>
      </c>
      <c r="AG319" s="16" t="str">
        <f t="shared" si="135"/>
        <v xml:space="preserve">,"IsFavorite":false </v>
      </c>
      <c r="AH319" s="16" t="str">
        <f t="shared" si="136"/>
        <v xml:space="preserve">,"EstimatedValue":0 </v>
      </c>
      <c r="AI319" s="16" t="str">
        <f t="shared" si="137"/>
        <v xml:space="preserve">,"IsMintCondition":false </v>
      </c>
      <c r="AJ319" s="16" t="str">
        <f t="shared" si="138"/>
        <v xml:space="preserve">,"Condition":"UNDEFINED" </v>
      </c>
      <c r="AK319" s="16" t="str">
        <f xml:space="preserve"> IF($D319+$E319&gt;0,  CONCATENATE($AD319,$AE319,$AF319,$AG319,$AH319,$AI319,$AJ319) &amp; "} ]}","}")</f>
        <v>}</v>
      </c>
      <c r="AL319" s="16" t="str">
        <f t="shared" si="120"/>
        <v>,{"CollectableType":"HomeCollector.Models.StampBase, HomeCollector, Version=1.0.0.0, Culture=neutral, PublicKeyToken=null","DisplayName":"Am. Merganser" ,"Description":"" ,"Country":"USA" ,"IsPostageStamp":true ,"ScottNumber":"RW23" ,"AlternateId":"" ,"IssueYearStart":1957,"IssueYearEnd":0,"FirstDayOfIssue":" " ,"Perforation":"" ,"IsWatermarked":false ,"CatalogImageCode":"" ,"Color":"" ,"Denomination":"2" }</v>
      </c>
    </row>
    <row r="320" spans="1:38" x14ac:dyDescent="0.25">
      <c r="A320" s="16" t="s">
        <v>395</v>
      </c>
      <c r="B320" s="48">
        <v>2</v>
      </c>
      <c r="H320" s="16" t="s">
        <v>514</v>
      </c>
      <c r="I320" s="16">
        <v>1958</v>
      </c>
      <c r="J320" s="16">
        <v>1958</v>
      </c>
      <c r="K320" s="16" t="s">
        <v>51</v>
      </c>
      <c r="N320" s="16" t="str">
        <f t="shared" si="139"/>
        <v>,{"CollectableType":"HomeCollector.Models.StampBase, HomeCollector, Version=1.0.0.0, Culture=neutral, PublicKeyToken=null"</v>
      </c>
      <c r="O320" s="16" t="str">
        <f t="shared" si="122"/>
        <v xml:space="preserve">,"DisplayName":"Am. Eider" </v>
      </c>
      <c r="P320" s="16" t="str">
        <f t="shared" si="123"/>
        <v xml:space="preserve">,"Description":"" </v>
      </c>
      <c r="Q320" s="16" t="str">
        <f t="shared" si="124"/>
        <v xml:space="preserve">,"Country":"USA" </v>
      </c>
      <c r="R320" s="16" t="str">
        <f t="shared" si="125"/>
        <v xml:space="preserve">,"IsPostageStamp":true </v>
      </c>
      <c r="S320" s="16" t="str">
        <f t="shared" si="126"/>
        <v xml:space="preserve">,"ScottNumber":"RW24" </v>
      </c>
      <c r="T320" s="16" t="str">
        <f t="shared" si="127"/>
        <v xml:space="preserve">,"AlternateId":"" </v>
      </c>
      <c r="U320" s="16" t="str">
        <f t="shared" si="118"/>
        <v>,"IssueYearStart":1958</v>
      </c>
      <c r="V320" s="16" t="str">
        <f t="shared" si="119"/>
        <v>,"IssueYearEnd":0</v>
      </c>
      <c r="W320" s="16" t="str">
        <f t="shared" si="128"/>
        <v xml:space="preserve">,"FirstDayOfIssue":" " </v>
      </c>
      <c r="X320" s="16" t="str">
        <f t="shared" si="121"/>
        <v xml:space="preserve">,"Perforation":"" </v>
      </c>
      <c r="Y320" s="16" t="str">
        <f>",""IsWatermarked"":" &amp; IF(ISNUMBER(FIND("mk",#REF!)) =1,"true","false") &amp; " "</f>
        <v xml:space="preserve">,"IsWatermarked":false </v>
      </c>
      <c r="Z320" s="16" t="str">
        <f t="shared" si="129"/>
        <v xml:space="preserve">,"CatalogImageCode":"" </v>
      </c>
      <c r="AA320" s="16" t="str">
        <f t="shared" si="130"/>
        <v xml:space="preserve">,"Color":"" </v>
      </c>
      <c r="AB320" s="16" t="str">
        <f t="shared" si="131"/>
        <v xml:space="preserve">,"Denomination":"2" </v>
      </c>
      <c r="AD320" s="16" t="str">
        <f t="shared" si="132"/>
        <v/>
      </c>
      <c r="AE320" s="16" t="str">
        <f t="shared" si="133"/>
        <v>{"CollectableType":"HomeCollector.Models.StampBase, HomeCollector, Version=1.0.0.0, Culture=neutral, PublicKeyToken=null"</v>
      </c>
      <c r="AF320" s="16" t="str">
        <f t="shared" si="134"/>
        <v xml:space="preserve">,"ItemDetails":"" </v>
      </c>
      <c r="AG320" s="16" t="str">
        <f t="shared" si="135"/>
        <v xml:space="preserve">,"IsFavorite":false </v>
      </c>
      <c r="AH320" s="16" t="str">
        <f t="shared" si="136"/>
        <v xml:space="preserve">,"EstimatedValue":0 </v>
      </c>
      <c r="AI320" s="16" t="str">
        <f t="shared" si="137"/>
        <v xml:space="preserve">,"IsMintCondition":false </v>
      </c>
      <c r="AJ320" s="16" t="str">
        <f t="shared" si="138"/>
        <v xml:space="preserve">,"Condition":"UNDEFINED" </v>
      </c>
      <c r="AK320" s="16" t="str">
        <f xml:space="preserve"> IF($D320+$E320&gt;0,  CONCATENATE($AD320,$AE320,$AF320,$AG320,$AH320,$AI320,$AJ320) &amp; "} ]}","}")</f>
        <v>}</v>
      </c>
      <c r="AL320" s="16" t="str">
        <f t="shared" si="120"/>
        <v>,{"CollectableType":"HomeCollector.Models.StampBase, HomeCollector, Version=1.0.0.0, Culture=neutral, PublicKeyToken=null","DisplayName":"Am. Eider" ,"Description":"" ,"Country":"USA" ,"IsPostageStamp":true ,"ScottNumber":"RW24" ,"AlternateId":"" ,"IssueYearStart":1958,"IssueYearEnd":0,"FirstDayOfIssue":" " ,"Perforation":"" ,"IsWatermarked":false ,"CatalogImageCode":"" ,"Color":"" ,"Denomination":"2" }</v>
      </c>
    </row>
    <row r="321" spans="1:38" x14ac:dyDescent="0.25">
      <c r="A321" s="16" t="s">
        <v>396</v>
      </c>
      <c r="B321" s="48">
        <v>2</v>
      </c>
      <c r="H321" s="16" t="s">
        <v>493</v>
      </c>
      <c r="I321" s="16">
        <v>1959</v>
      </c>
      <c r="J321" s="16">
        <v>1959</v>
      </c>
      <c r="K321" s="16" t="s">
        <v>51</v>
      </c>
      <c r="N321" s="16" t="str">
        <f t="shared" si="139"/>
        <v>,{"CollectableType":"HomeCollector.Models.StampBase, HomeCollector, Version=1.0.0.0, Culture=neutral, PublicKeyToken=null"</v>
      </c>
      <c r="O321" s="16" t="str">
        <f t="shared" si="122"/>
        <v xml:space="preserve">,"DisplayName":"Canada Geese" </v>
      </c>
      <c r="P321" s="16" t="str">
        <f t="shared" si="123"/>
        <v xml:space="preserve">,"Description":"" </v>
      </c>
      <c r="Q321" s="16" t="str">
        <f t="shared" si="124"/>
        <v xml:space="preserve">,"Country":"USA" </v>
      </c>
      <c r="R321" s="16" t="str">
        <f t="shared" si="125"/>
        <v xml:space="preserve">,"IsPostageStamp":true </v>
      </c>
      <c r="S321" s="16" t="str">
        <f t="shared" si="126"/>
        <v xml:space="preserve">,"ScottNumber":"RW25" </v>
      </c>
      <c r="T321" s="16" t="str">
        <f t="shared" si="127"/>
        <v xml:space="preserve">,"AlternateId":"" </v>
      </c>
      <c r="U321" s="16" t="str">
        <f t="shared" si="118"/>
        <v>,"IssueYearStart":1959</v>
      </c>
      <c r="V321" s="16" t="str">
        <f t="shared" si="119"/>
        <v>,"IssueYearEnd":0</v>
      </c>
      <c r="W321" s="16" t="str">
        <f t="shared" si="128"/>
        <v xml:space="preserve">,"FirstDayOfIssue":" " </v>
      </c>
      <c r="X321" s="16" t="str">
        <f t="shared" si="121"/>
        <v xml:space="preserve">,"Perforation":"" </v>
      </c>
      <c r="Y321" s="16" t="str">
        <f>",""IsWatermarked"":" &amp; IF(ISNUMBER(FIND("mk",#REF!)) =1,"true","false") &amp; " "</f>
        <v xml:space="preserve">,"IsWatermarked":false </v>
      </c>
      <c r="Z321" s="16" t="str">
        <f t="shared" si="129"/>
        <v xml:space="preserve">,"CatalogImageCode":"" </v>
      </c>
      <c r="AA321" s="16" t="str">
        <f t="shared" si="130"/>
        <v xml:space="preserve">,"Color":"" </v>
      </c>
      <c r="AB321" s="16" t="str">
        <f t="shared" si="131"/>
        <v xml:space="preserve">,"Denomination":"2" </v>
      </c>
      <c r="AD321" s="16" t="str">
        <f t="shared" si="132"/>
        <v/>
      </c>
      <c r="AE321" s="16" t="str">
        <f t="shared" si="133"/>
        <v>{"CollectableType":"HomeCollector.Models.StampBase, HomeCollector, Version=1.0.0.0, Culture=neutral, PublicKeyToken=null"</v>
      </c>
      <c r="AF321" s="16" t="str">
        <f t="shared" si="134"/>
        <v xml:space="preserve">,"ItemDetails":"" </v>
      </c>
      <c r="AG321" s="16" t="str">
        <f t="shared" si="135"/>
        <v xml:space="preserve">,"IsFavorite":false </v>
      </c>
      <c r="AH321" s="16" t="str">
        <f t="shared" si="136"/>
        <v xml:space="preserve">,"EstimatedValue":0 </v>
      </c>
      <c r="AI321" s="16" t="str">
        <f t="shared" si="137"/>
        <v xml:space="preserve">,"IsMintCondition":false </v>
      </c>
      <c r="AJ321" s="16" t="str">
        <f t="shared" si="138"/>
        <v xml:space="preserve">,"Condition":"UNDEFINED" </v>
      </c>
      <c r="AK321" s="16" t="str">
        <f xml:space="preserve"> IF($D321+$E321&gt;0,  CONCATENATE($AD321,$AE321,$AF321,$AG321,$AH321,$AI321,$AJ321) &amp; "} ]}","}")</f>
        <v>}</v>
      </c>
      <c r="AL321" s="16" t="str">
        <f t="shared" si="120"/>
        <v>,{"CollectableType":"HomeCollector.Models.StampBase, HomeCollector, Version=1.0.0.0, Culture=neutral, PublicKeyToken=null","DisplayName":"Canada Geese" ,"Description":"" ,"Country":"USA" ,"IsPostageStamp":true ,"ScottNumber":"RW25" ,"AlternateId":"" ,"IssueYearStart":1959,"IssueYearEnd":0,"FirstDayOfIssue":" " ,"Perforation":"" ,"IsWatermarked":false ,"CatalogImageCode":"" ,"Color":"" ,"Denomination":"2" }</v>
      </c>
    </row>
    <row r="322" spans="1:38" x14ac:dyDescent="0.25">
      <c r="A322" s="16" t="s">
        <v>397</v>
      </c>
      <c r="B322" s="48">
        <v>3</v>
      </c>
      <c r="H322" s="16" t="s">
        <v>515</v>
      </c>
      <c r="I322" s="16">
        <v>1960</v>
      </c>
      <c r="J322" s="16">
        <v>1960</v>
      </c>
      <c r="K322" s="16" t="s">
        <v>51</v>
      </c>
      <c r="N322" s="16" t="str">
        <f t="shared" si="139"/>
        <v>,{"CollectableType":"HomeCollector.Models.StampBase, HomeCollector, Version=1.0.0.0, Culture=neutral, PublicKeyToken=null"</v>
      </c>
      <c r="O322" s="16" t="str">
        <f t="shared" si="122"/>
        <v xml:space="preserve">,"DisplayName":"Labrador" </v>
      </c>
      <c r="P322" s="16" t="str">
        <f t="shared" si="123"/>
        <v xml:space="preserve">,"Description":"" </v>
      </c>
      <c r="Q322" s="16" t="str">
        <f t="shared" si="124"/>
        <v xml:space="preserve">,"Country":"USA" </v>
      </c>
      <c r="R322" s="16" t="str">
        <f t="shared" si="125"/>
        <v xml:space="preserve">,"IsPostageStamp":true </v>
      </c>
      <c r="S322" s="16" t="str">
        <f t="shared" si="126"/>
        <v xml:space="preserve">,"ScottNumber":"RW26" </v>
      </c>
      <c r="T322" s="16" t="str">
        <f t="shared" si="127"/>
        <v xml:space="preserve">,"AlternateId":"" </v>
      </c>
      <c r="U322" s="16" t="str">
        <f t="shared" si="118"/>
        <v>,"IssueYearStart":1960</v>
      </c>
      <c r="V322" s="16" t="str">
        <f t="shared" si="119"/>
        <v>,"IssueYearEnd":0</v>
      </c>
      <c r="W322" s="16" t="str">
        <f t="shared" si="128"/>
        <v xml:space="preserve">,"FirstDayOfIssue":" " </v>
      </c>
      <c r="X322" s="16" t="str">
        <f t="shared" si="121"/>
        <v xml:space="preserve">,"Perforation":"" </v>
      </c>
      <c r="Y322" s="16" t="str">
        <f>",""IsWatermarked"":" &amp; IF(ISNUMBER(FIND("mk",#REF!)) =1,"true","false") &amp; " "</f>
        <v xml:space="preserve">,"IsWatermarked":false </v>
      </c>
      <c r="Z322" s="16" t="str">
        <f t="shared" si="129"/>
        <v xml:space="preserve">,"CatalogImageCode":"" </v>
      </c>
      <c r="AA322" s="16" t="str">
        <f t="shared" si="130"/>
        <v xml:space="preserve">,"Color":"" </v>
      </c>
      <c r="AB322" s="16" t="str">
        <f t="shared" si="131"/>
        <v xml:space="preserve">,"Denomination":"3" </v>
      </c>
      <c r="AD322" s="16" t="str">
        <f t="shared" si="132"/>
        <v/>
      </c>
      <c r="AE322" s="16" t="str">
        <f t="shared" si="133"/>
        <v>{"CollectableType":"HomeCollector.Models.StampBase, HomeCollector, Version=1.0.0.0, Culture=neutral, PublicKeyToken=null"</v>
      </c>
      <c r="AF322" s="16" t="str">
        <f t="shared" si="134"/>
        <v xml:space="preserve">,"ItemDetails":"" </v>
      </c>
      <c r="AG322" s="16" t="str">
        <f t="shared" si="135"/>
        <v xml:space="preserve">,"IsFavorite":false </v>
      </c>
      <c r="AH322" s="16" t="str">
        <f t="shared" si="136"/>
        <v xml:space="preserve">,"EstimatedValue":0 </v>
      </c>
      <c r="AI322" s="16" t="str">
        <f t="shared" si="137"/>
        <v xml:space="preserve">,"IsMintCondition":false </v>
      </c>
      <c r="AJ322" s="16" t="str">
        <f t="shared" si="138"/>
        <v xml:space="preserve">,"Condition":"UNDEFINED" </v>
      </c>
      <c r="AK322" s="16" t="str">
        <f xml:space="preserve"> IF($D322+$E322&gt;0,  CONCATENATE($AD322,$AE322,$AF322,$AG322,$AH322,$AI322,$AJ322) &amp; "} ]}","}")</f>
        <v>}</v>
      </c>
      <c r="AL322" s="16" t="str">
        <f t="shared" si="120"/>
        <v>,{"CollectableType":"HomeCollector.Models.StampBase, HomeCollector, Version=1.0.0.0, Culture=neutral, PublicKeyToken=null","DisplayName":"Labrador" ,"Description":"" ,"Country":"USA" ,"IsPostageStamp":true ,"ScottNumber":"RW26" ,"AlternateId":"" ,"IssueYearStart":1960,"IssueYearEnd":0,"FirstDayOfIssue":" " ,"Perforation":"" ,"IsWatermarked":false ,"CatalogImageCode":"" ,"Color":"" ,"Denomination":"3" }</v>
      </c>
    </row>
    <row r="323" spans="1:38" x14ac:dyDescent="0.25">
      <c r="A323" s="16" t="s">
        <v>398</v>
      </c>
      <c r="B323" s="48">
        <v>3</v>
      </c>
      <c r="H323" s="16" t="s">
        <v>516</v>
      </c>
      <c r="I323" s="16">
        <v>1961</v>
      </c>
      <c r="J323" s="16">
        <v>1961</v>
      </c>
      <c r="K323" s="16" t="s">
        <v>51</v>
      </c>
      <c r="N323" s="16" t="str">
        <f t="shared" si="139"/>
        <v>,{"CollectableType":"HomeCollector.Models.StampBase, HomeCollector, Version=1.0.0.0, Culture=neutral, PublicKeyToken=null"</v>
      </c>
      <c r="O323" s="16" t="str">
        <f t="shared" si="122"/>
        <v xml:space="preserve">,"DisplayName":"Redhead Ducks" </v>
      </c>
      <c r="P323" s="16" t="str">
        <f t="shared" si="123"/>
        <v xml:space="preserve">,"Description":"" </v>
      </c>
      <c r="Q323" s="16" t="str">
        <f t="shared" si="124"/>
        <v xml:space="preserve">,"Country":"USA" </v>
      </c>
      <c r="R323" s="16" t="str">
        <f t="shared" si="125"/>
        <v xml:space="preserve">,"IsPostageStamp":true </v>
      </c>
      <c r="S323" s="16" t="str">
        <f t="shared" si="126"/>
        <v xml:space="preserve">,"ScottNumber":"RW27" </v>
      </c>
      <c r="T323" s="16" t="str">
        <f t="shared" si="127"/>
        <v xml:space="preserve">,"AlternateId":"" </v>
      </c>
      <c r="U323" s="16" t="str">
        <f t="shared" si="118"/>
        <v>,"IssueYearStart":1961</v>
      </c>
      <c r="V323" s="16" t="str">
        <f t="shared" si="119"/>
        <v>,"IssueYearEnd":0</v>
      </c>
      <c r="W323" s="16" t="str">
        <f t="shared" si="128"/>
        <v xml:space="preserve">,"FirstDayOfIssue":" " </v>
      </c>
      <c r="X323" s="16" t="str">
        <f t="shared" si="121"/>
        <v xml:space="preserve">,"Perforation":"" </v>
      </c>
      <c r="Y323" s="16" t="str">
        <f>",""IsWatermarked"":" &amp; IF(ISNUMBER(FIND("mk",#REF!)) =1,"true","false") &amp; " "</f>
        <v xml:space="preserve">,"IsWatermarked":false </v>
      </c>
      <c r="Z323" s="16" t="str">
        <f t="shared" si="129"/>
        <v xml:space="preserve">,"CatalogImageCode":"" </v>
      </c>
      <c r="AA323" s="16" t="str">
        <f t="shared" si="130"/>
        <v xml:space="preserve">,"Color":"" </v>
      </c>
      <c r="AB323" s="16" t="str">
        <f t="shared" si="131"/>
        <v xml:space="preserve">,"Denomination":"3" </v>
      </c>
      <c r="AD323" s="16" t="str">
        <f t="shared" si="132"/>
        <v/>
      </c>
      <c r="AE323" s="16" t="str">
        <f t="shared" si="133"/>
        <v>{"CollectableType":"HomeCollector.Models.StampBase, HomeCollector, Version=1.0.0.0, Culture=neutral, PublicKeyToken=null"</v>
      </c>
      <c r="AF323" s="16" t="str">
        <f t="shared" si="134"/>
        <v xml:space="preserve">,"ItemDetails":"" </v>
      </c>
      <c r="AG323" s="16" t="str">
        <f t="shared" si="135"/>
        <v xml:space="preserve">,"IsFavorite":false </v>
      </c>
      <c r="AH323" s="16" t="str">
        <f t="shared" si="136"/>
        <v xml:space="preserve">,"EstimatedValue":0 </v>
      </c>
      <c r="AI323" s="16" t="str">
        <f t="shared" si="137"/>
        <v xml:space="preserve">,"IsMintCondition":false </v>
      </c>
      <c r="AJ323" s="16" t="str">
        <f t="shared" si="138"/>
        <v xml:space="preserve">,"Condition":"UNDEFINED" </v>
      </c>
      <c r="AK323" s="16" t="str">
        <f xml:space="preserve"> IF($D323+$E323&gt;0,  CONCATENATE($AD323,$AE323,$AF323,$AG323,$AH323,$AI323,$AJ323) &amp; "} ]}","}")</f>
        <v>}</v>
      </c>
      <c r="AL323" s="16" t="str">
        <f t="shared" si="120"/>
        <v>,{"CollectableType":"HomeCollector.Models.StampBase, HomeCollector, Version=1.0.0.0, Culture=neutral, PublicKeyToken=null","DisplayName":"Redhead Ducks" ,"Description":"" ,"Country":"USA" ,"IsPostageStamp":true ,"ScottNumber":"RW27" ,"AlternateId":"" ,"IssueYearStart":1961,"IssueYearEnd":0,"FirstDayOfIssue":" " ,"Perforation":"" ,"IsWatermarked":false ,"CatalogImageCode":"" ,"Color":"" ,"Denomination":"3" }</v>
      </c>
    </row>
    <row r="324" spans="1:38" x14ac:dyDescent="0.25">
      <c r="A324" s="16" t="s">
        <v>399</v>
      </c>
      <c r="B324" s="48">
        <v>3</v>
      </c>
      <c r="H324" s="16" t="s">
        <v>517</v>
      </c>
      <c r="I324" s="16">
        <v>1962</v>
      </c>
      <c r="J324" s="16">
        <v>1962</v>
      </c>
      <c r="K324" s="16" t="s">
        <v>51</v>
      </c>
      <c r="N324" s="16" t="str">
        <f t="shared" si="139"/>
        <v>,{"CollectableType":"HomeCollector.Models.StampBase, HomeCollector, Version=1.0.0.0, Culture=neutral, PublicKeyToken=null"</v>
      </c>
      <c r="O324" s="16" t="str">
        <f t="shared" si="122"/>
        <v xml:space="preserve">,"DisplayName":"Mallard Hen" </v>
      </c>
      <c r="P324" s="16" t="str">
        <f t="shared" si="123"/>
        <v xml:space="preserve">,"Description":"" </v>
      </c>
      <c r="Q324" s="16" t="str">
        <f t="shared" si="124"/>
        <v xml:space="preserve">,"Country":"USA" </v>
      </c>
      <c r="R324" s="16" t="str">
        <f t="shared" si="125"/>
        <v xml:space="preserve">,"IsPostageStamp":true </v>
      </c>
      <c r="S324" s="16" t="str">
        <f t="shared" si="126"/>
        <v xml:space="preserve">,"ScottNumber":"RW28" </v>
      </c>
      <c r="T324" s="16" t="str">
        <f t="shared" si="127"/>
        <v xml:space="preserve">,"AlternateId":"" </v>
      </c>
      <c r="U324" s="16" t="str">
        <f t="shared" si="118"/>
        <v>,"IssueYearStart":1962</v>
      </c>
      <c r="V324" s="16" t="str">
        <f t="shared" si="119"/>
        <v>,"IssueYearEnd":0</v>
      </c>
      <c r="W324" s="16" t="str">
        <f t="shared" si="128"/>
        <v xml:space="preserve">,"FirstDayOfIssue":" " </v>
      </c>
      <c r="X324" s="16" t="str">
        <f t="shared" si="121"/>
        <v xml:space="preserve">,"Perforation":"" </v>
      </c>
      <c r="Y324" s="16" t="str">
        <f>",""IsWatermarked"":" &amp; IF(ISNUMBER(FIND("mk",#REF!)) =1,"true","false") &amp; " "</f>
        <v xml:space="preserve">,"IsWatermarked":false </v>
      </c>
      <c r="Z324" s="16" t="str">
        <f t="shared" si="129"/>
        <v xml:space="preserve">,"CatalogImageCode":"" </v>
      </c>
      <c r="AA324" s="16" t="str">
        <f t="shared" si="130"/>
        <v xml:space="preserve">,"Color":"" </v>
      </c>
      <c r="AB324" s="16" t="str">
        <f t="shared" si="131"/>
        <v xml:space="preserve">,"Denomination":"3" </v>
      </c>
      <c r="AD324" s="16" t="str">
        <f t="shared" si="132"/>
        <v/>
      </c>
      <c r="AE324" s="16" t="str">
        <f t="shared" si="133"/>
        <v>{"CollectableType":"HomeCollector.Models.StampBase, HomeCollector, Version=1.0.0.0, Culture=neutral, PublicKeyToken=null"</v>
      </c>
      <c r="AF324" s="16" t="str">
        <f t="shared" si="134"/>
        <v xml:space="preserve">,"ItemDetails":"" </v>
      </c>
      <c r="AG324" s="16" t="str">
        <f t="shared" si="135"/>
        <v xml:space="preserve">,"IsFavorite":false </v>
      </c>
      <c r="AH324" s="16" t="str">
        <f t="shared" si="136"/>
        <v xml:space="preserve">,"EstimatedValue":0 </v>
      </c>
      <c r="AI324" s="16" t="str">
        <f t="shared" si="137"/>
        <v xml:space="preserve">,"IsMintCondition":false </v>
      </c>
      <c r="AJ324" s="16" t="str">
        <f t="shared" si="138"/>
        <v xml:space="preserve">,"Condition":"UNDEFINED" </v>
      </c>
      <c r="AK324" s="16" t="str">
        <f xml:space="preserve"> IF($D324+$E324&gt;0,  CONCATENATE($AD324,$AE324,$AF324,$AG324,$AH324,$AI324,$AJ324) &amp; "} ]}","}")</f>
        <v>}</v>
      </c>
      <c r="AL324" s="16" t="str">
        <f t="shared" si="120"/>
        <v>,{"CollectableType":"HomeCollector.Models.StampBase, HomeCollector, Version=1.0.0.0, Culture=neutral, PublicKeyToken=null","DisplayName":"Mallard Hen" ,"Description":"" ,"Country":"USA" ,"IsPostageStamp":true ,"ScottNumber":"RW28" ,"AlternateId":"" ,"IssueYearStart":1962,"IssueYearEnd":0,"FirstDayOfIssue":" " ,"Perforation":"" ,"IsWatermarked":false ,"CatalogImageCode":"" ,"Color":"" ,"Denomination":"3" }</v>
      </c>
    </row>
    <row r="325" spans="1:38" x14ac:dyDescent="0.25">
      <c r="A325" s="16" t="s">
        <v>400</v>
      </c>
      <c r="B325" s="48">
        <v>3</v>
      </c>
      <c r="H325" s="16" t="s">
        <v>518</v>
      </c>
      <c r="I325" s="16">
        <v>1963</v>
      </c>
      <c r="J325" s="16">
        <v>1963</v>
      </c>
      <c r="K325" s="16" t="s">
        <v>51</v>
      </c>
      <c r="N325" s="16" t="str">
        <f t="shared" si="139"/>
        <v>,{"CollectableType":"HomeCollector.Models.StampBase, HomeCollector, Version=1.0.0.0, Culture=neutral, PublicKeyToken=null"</v>
      </c>
      <c r="O325" s="16" t="str">
        <f t="shared" si="122"/>
        <v xml:space="preserve">,"DisplayName":"Pintail Drakes" </v>
      </c>
      <c r="P325" s="16" t="str">
        <f t="shared" si="123"/>
        <v xml:space="preserve">,"Description":"" </v>
      </c>
      <c r="Q325" s="16" t="str">
        <f t="shared" si="124"/>
        <v xml:space="preserve">,"Country":"USA" </v>
      </c>
      <c r="R325" s="16" t="str">
        <f t="shared" si="125"/>
        <v xml:space="preserve">,"IsPostageStamp":true </v>
      </c>
      <c r="S325" s="16" t="str">
        <f t="shared" si="126"/>
        <v xml:space="preserve">,"ScottNumber":"RW29" </v>
      </c>
      <c r="T325" s="16" t="str">
        <f t="shared" si="127"/>
        <v xml:space="preserve">,"AlternateId":"" </v>
      </c>
      <c r="U325" s="16" t="str">
        <f t="shared" si="118"/>
        <v>,"IssueYearStart":1963</v>
      </c>
      <c r="V325" s="16" t="str">
        <f t="shared" si="119"/>
        <v>,"IssueYearEnd":0</v>
      </c>
      <c r="W325" s="16" t="str">
        <f t="shared" si="128"/>
        <v xml:space="preserve">,"FirstDayOfIssue":" " </v>
      </c>
      <c r="X325" s="16" t="str">
        <f t="shared" si="121"/>
        <v xml:space="preserve">,"Perforation":"" </v>
      </c>
      <c r="Y325" s="16" t="str">
        <f>",""IsWatermarked"":" &amp; IF(ISNUMBER(FIND("mk",#REF!)) =1,"true","false") &amp; " "</f>
        <v xml:space="preserve">,"IsWatermarked":false </v>
      </c>
      <c r="Z325" s="16" t="str">
        <f t="shared" si="129"/>
        <v xml:space="preserve">,"CatalogImageCode":"" </v>
      </c>
      <c r="AA325" s="16" t="str">
        <f t="shared" si="130"/>
        <v xml:space="preserve">,"Color":"" </v>
      </c>
      <c r="AB325" s="16" t="str">
        <f t="shared" si="131"/>
        <v xml:space="preserve">,"Denomination":"3" </v>
      </c>
      <c r="AD325" s="16" t="str">
        <f t="shared" si="132"/>
        <v/>
      </c>
      <c r="AE325" s="16" t="str">
        <f t="shared" si="133"/>
        <v>{"CollectableType":"HomeCollector.Models.StampBase, HomeCollector, Version=1.0.0.0, Culture=neutral, PublicKeyToken=null"</v>
      </c>
      <c r="AF325" s="16" t="str">
        <f t="shared" si="134"/>
        <v xml:space="preserve">,"ItemDetails":"" </v>
      </c>
      <c r="AG325" s="16" t="str">
        <f t="shared" si="135"/>
        <v xml:space="preserve">,"IsFavorite":false </v>
      </c>
      <c r="AH325" s="16" t="str">
        <f t="shared" si="136"/>
        <v xml:space="preserve">,"EstimatedValue":0 </v>
      </c>
      <c r="AI325" s="16" t="str">
        <f t="shared" si="137"/>
        <v xml:space="preserve">,"IsMintCondition":false </v>
      </c>
      <c r="AJ325" s="16" t="str">
        <f t="shared" si="138"/>
        <v xml:space="preserve">,"Condition":"UNDEFINED" </v>
      </c>
      <c r="AK325" s="16" t="str">
        <f xml:space="preserve"> IF($D325+$E325&gt;0,  CONCATENATE($AD325,$AE325,$AF325,$AG325,$AH325,$AI325,$AJ325) &amp; "} ]}","}")</f>
        <v>}</v>
      </c>
      <c r="AL325" s="16" t="str">
        <f t="shared" si="120"/>
        <v>,{"CollectableType":"HomeCollector.Models.StampBase, HomeCollector, Version=1.0.0.0, Culture=neutral, PublicKeyToken=null","DisplayName":"Pintail Drakes" ,"Description":"" ,"Country":"USA" ,"IsPostageStamp":true ,"ScottNumber":"RW29" ,"AlternateId":"" ,"IssueYearStart":1963,"IssueYearEnd":0,"FirstDayOfIssue":" " ,"Perforation":"" ,"IsWatermarked":false ,"CatalogImageCode":"" ,"Color":"" ,"Denomination":"3" }</v>
      </c>
    </row>
    <row r="326" spans="1:38" x14ac:dyDescent="0.25">
      <c r="A326" s="16" t="s">
        <v>401</v>
      </c>
      <c r="B326" s="48">
        <v>3</v>
      </c>
      <c r="H326" s="16" t="s">
        <v>519</v>
      </c>
      <c r="I326" s="16">
        <v>1964</v>
      </c>
      <c r="J326" s="16">
        <v>1964</v>
      </c>
      <c r="K326" s="16" t="s">
        <v>51</v>
      </c>
      <c r="N326" s="16" t="str">
        <f t="shared" si="139"/>
        <v>,{"CollectableType":"HomeCollector.Models.StampBase, HomeCollector, Version=1.0.0.0, Culture=neutral, PublicKeyToken=null"</v>
      </c>
      <c r="O326" s="16" t="str">
        <f t="shared" si="122"/>
        <v xml:space="preserve">,"DisplayName":"Brant Landing" </v>
      </c>
      <c r="P326" s="16" t="str">
        <f t="shared" si="123"/>
        <v xml:space="preserve">,"Description":"" </v>
      </c>
      <c r="Q326" s="16" t="str">
        <f t="shared" si="124"/>
        <v xml:space="preserve">,"Country":"USA" </v>
      </c>
      <c r="R326" s="16" t="str">
        <f t="shared" si="125"/>
        <v xml:space="preserve">,"IsPostageStamp":true </v>
      </c>
      <c r="S326" s="16" t="str">
        <f t="shared" si="126"/>
        <v xml:space="preserve">,"ScottNumber":"RW30" </v>
      </c>
      <c r="T326" s="16" t="str">
        <f t="shared" si="127"/>
        <v xml:space="preserve">,"AlternateId":"" </v>
      </c>
      <c r="U326" s="16" t="str">
        <f t="shared" si="118"/>
        <v>,"IssueYearStart":1964</v>
      </c>
      <c r="V326" s="16" t="str">
        <f t="shared" si="119"/>
        <v>,"IssueYearEnd":0</v>
      </c>
      <c r="W326" s="16" t="str">
        <f t="shared" si="128"/>
        <v xml:space="preserve">,"FirstDayOfIssue":" " </v>
      </c>
      <c r="X326" s="16" t="str">
        <f t="shared" si="121"/>
        <v xml:space="preserve">,"Perforation":"" </v>
      </c>
      <c r="Y326" s="16" t="str">
        <f>",""IsWatermarked"":" &amp; IF(ISNUMBER(FIND("mk",#REF!)) =1,"true","false") &amp; " "</f>
        <v xml:space="preserve">,"IsWatermarked":false </v>
      </c>
      <c r="Z326" s="16" t="str">
        <f t="shared" si="129"/>
        <v xml:space="preserve">,"CatalogImageCode":"" </v>
      </c>
      <c r="AA326" s="16" t="str">
        <f t="shared" si="130"/>
        <v xml:space="preserve">,"Color":"" </v>
      </c>
      <c r="AB326" s="16" t="str">
        <f t="shared" si="131"/>
        <v xml:space="preserve">,"Denomination":"3" </v>
      </c>
      <c r="AD326" s="16" t="str">
        <f t="shared" si="132"/>
        <v/>
      </c>
      <c r="AE326" s="16" t="str">
        <f t="shared" si="133"/>
        <v>{"CollectableType":"HomeCollector.Models.StampBase, HomeCollector, Version=1.0.0.0, Culture=neutral, PublicKeyToken=null"</v>
      </c>
      <c r="AF326" s="16" t="str">
        <f t="shared" si="134"/>
        <v xml:space="preserve">,"ItemDetails":"" </v>
      </c>
      <c r="AG326" s="16" t="str">
        <f t="shared" si="135"/>
        <v xml:space="preserve">,"IsFavorite":false </v>
      </c>
      <c r="AH326" s="16" t="str">
        <f t="shared" si="136"/>
        <v xml:space="preserve">,"EstimatedValue":0 </v>
      </c>
      <c r="AI326" s="16" t="str">
        <f t="shared" si="137"/>
        <v xml:space="preserve">,"IsMintCondition":false </v>
      </c>
      <c r="AJ326" s="16" t="str">
        <f t="shared" si="138"/>
        <v xml:space="preserve">,"Condition":"UNDEFINED" </v>
      </c>
      <c r="AK326" s="16" t="str">
        <f xml:space="preserve"> IF($D326+$E326&gt;0,  CONCATENATE($AD326,$AE326,$AF326,$AG326,$AH326,$AI326,$AJ326) &amp; "} ]}","}")</f>
        <v>}</v>
      </c>
      <c r="AL326" s="16" t="str">
        <f t="shared" si="120"/>
        <v>,{"CollectableType":"HomeCollector.Models.StampBase, HomeCollector, Version=1.0.0.0, Culture=neutral, PublicKeyToken=null","DisplayName":"Brant Landing" ,"Description":"" ,"Country":"USA" ,"IsPostageStamp":true ,"ScottNumber":"RW30" ,"AlternateId":"" ,"IssueYearStart":1964,"IssueYearEnd":0,"FirstDayOfIssue":" " ,"Perforation":"" ,"IsWatermarked":false ,"CatalogImageCode":"" ,"Color":"" ,"Denomination":"3" }</v>
      </c>
    </row>
    <row r="327" spans="1:38" x14ac:dyDescent="0.25">
      <c r="A327" s="16" t="s">
        <v>402</v>
      </c>
      <c r="B327" s="48">
        <v>3</v>
      </c>
      <c r="H327" s="16" t="s">
        <v>520</v>
      </c>
      <c r="I327" s="16">
        <v>1965</v>
      </c>
      <c r="J327" s="16">
        <v>1965</v>
      </c>
      <c r="K327" s="16" t="s">
        <v>51</v>
      </c>
      <c r="N327" s="16" t="str">
        <f t="shared" si="139"/>
        <v>,{"CollectableType":"HomeCollector.Models.StampBase, HomeCollector, Version=1.0.0.0, Culture=neutral, PublicKeyToken=null"</v>
      </c>
      <c r="O327" s="16" t="str">
        <f t="shared" si="122"/>
        <v xml:space="preserve">,"DisplayName":"Haw. Nene Geese" </v>
      </c>
      <c r="P327" s="16" t="str">
        <f t="shared" si="123"/>
        <v xml:space="preserve">,"Description":"" </v>
      </c>
      <c r="Q327" s="16" t="str">
        <f t="shared" si="124"/>
        <v xml:space="preserve">,"Country":"USA" </v>
      </c>
      <c r="R327" s="16" t="str">
        <f t="shared" si="125"/>
        <v xml:space="preserve">,"IsPostageStamp":true </v>
      </c>
      <c r="S327" s="16" t="str">
        <f t="shared" si="126"/>
        <v xml:space="preserve">,"ScottNumber":"RW31" </v>
      </c>
      <c r="T327" s="16" t="str">
        <f t="shared" si="127"/>
        <v xml:space="preserve">,"AlternateId":"" </v>
      </c>
      <c r="U327" s="16" t="str">
        <f t="shared" si="118"/>
        <v>,"IssueYearStart":1965</v>
      </c>
      <c r="V327" s="16" t="str">
        <f t="shared" si="119"/>
        <v>,"IssueYearEnd":0</v>
      </c>
      <c r="W327" s="16" t="str">
        <f t="shared" si="128"/>
        <v xml:space="preserve">,"FirstDayOfIssue":" " </v>
      </c>
      <c r="X327" s="16" t="str">
        <f t="shared" si="121"/>
        <v xml:space="preserve">,"Perforation":"" </v>
      </c>
      <c r="Y327" s="16" t="str">
        <f>",""IsWatermarked"":" &amp; IF(ISNUMBER(FIND("mk",#REF!)) =1,"true","false") &amp; " "</f>
        <v xml:space="preserve">,"IsWatermarked":false </v>
      </c>
      <c r="Z327" s="16" t="str">
        <f t="shared" si="129"/>
        <v xml:space="preserve">,"CatalogImageCode":"" </v>
      </c>
      <c r="AA327" s="16" t="str">
        <f t="shared" si="130"/>
        <v xml:space="preserve">,"Color":"" </v>
      </c>
      <c r="AB327" s="16" t="str">
        <f t="shared" si="131"/>
        <v xml:space="preserve">,"Denomination":"3" </v>
      </c>
      <c r="AD327" s="16" t="str">
        <f t="shared" si="132"/>
        <v/>
      </c>
      <c r="AE327" s="16" t="str">
        <f t="shared" si="133"/>
        <v>{"CollectableType":"HomeCollector.Models.StampBase, HomeCollector, Version=1.0.0.0, Culture=neutral, PublicKeyToken=null"</v>
      </c>
      <c r="AF327" s="16" t="str">
        <f t="shared" si="134"/>
        <v xml:space="preserve">,"ItemDetails":"" </v>
      </c>
      <c r="AG327" s="16" t="str">
        <f t="shared" si="135"/>
        <v xml:space="preserve">,"IsFavorite":false </v>
      </c>
      <c r="AH327" s="16" t="str">
        <f t="shared" si="136"/>
        <v xml:space="preserve">,"EstimatedValue":0 </v>
      </c>
      <c r="AI327" s="16" t="str">
        <f t="shared" si="137"/>
        <v xml:space="preserve">,"IsMintCondition":false </v>
      </c>
      <c r="AJ327" s="16" t="str">
        <f t="shared" si="138"/>
        <v xml:space="preserve">,"Condition":"UNDEFINED" </v>
      </c>
      <c r="AK327" s="16" t="str">
        <f xml:space="preserve"> IF($D327+$E327&gt;0,  CONCATENATE($AD327,$AE327,$AF327,$AG327,$AH327,$AI327,$AJ327) &amp; "} ]}","}")</f>
        <v>}</v>
      </c>
      <c r="AL327" s="16" t="str">
        <f t="shared" si="120"/>
        <v>,{"CollectableType":"HomeCollector.Models.StampBase, HomeCollector, Version=1.0.0.0, Culture=neutral, PublicKeyToken=null","DisplayName":"Haw. Nene Geese" ,"Description":"" ,"Country":"USA" ,"IsPostageStamp":true ,"ScottNumber":"RW31" ,"AlternateId":"" ,"IssueYearStart":1965,"IssueYearEnd":0,"FirstDayOfIssue":" " ,"Perforation":"" ,"IsWatermarked":false ,"CatalogImageCode":"" ,"Color":"" ,"Denomination":"3" }</v>
      </c>
    </row>
    <row r="328" spans="1:38" x14ac:dyDescent="0.25">
      <c r="A328" s="16" t="s">
        <v>403</v>
      </c>
      <c r="B328" s="48">
        <v>3</v>
      </c>
      <c r="E328" s="16">
        <v>1</v>
      </c>
      <c r="H328" s="16" t="s">
        <v>521</v>
      </c>
      <c r="I328" s="16">
        <v>1966</v>
      </c>
      <c r="J328" s="16">
        <v>1966</v>
      </c>
      <c r="K328" s="16" t="s">
        <v>51</v>
      </c>
      <c r="N328" s="16" t="str">
        <f t="shared" si="139"/>
        <v>,{"CollectableType":"HomeCollector.Models.StampBase, HomeCollector, Version=1.0.0.0, Culture=neutral, PublicKeyToken=null"</v>
      </c>
      <c r="O328" s="16" t="str">
        <f t="shared" si="122"/>
        <v xml:space="preserve">,"DisplayName":"Canvasback" </v>
      </c>
      <c r="P328" s="16" t="str">
        <f t="shared" si="123"/>
        <v xml:space="preserve">,"Description":"" </v>
      </c>
      <c r="Q328" s="16" t="str">
        <f t="shared" si="124"/>
        <v xml:space="preserve">,"Country":"USA" </v>
      </c>
      <c r="R328" s="16" t="str">
        <f t="shared" si="125"/>
        <v xml:space="preserve">,"IsPostageStamp":true </v>
      </c>
      <c r="S328" s="16" t="str">
        <f t="shared" si="126"/>
        <v xml:space="preserve">,"ScottNumber":"RW32" </v>
      </c>
      <c r="T328" s="16" t="str">
        <f t="shared" si="127"/>
        <v xml:space="preserve">,"AlternateId":"" </v>
      </c>
      <c r="U328" s="16" t="str">
        <f t="shared" si="118"/>
        <v>,"IssueYearStart":1966</v>
      </c>
      <c r="V328" s="16" t="str">
        <f t="shared" si="119"/>
        <v>,"IssueYearEnd":0</v>
      </c>
      <c r="W328" s="16" t="str">
        <f t="shared" si="128"/>
        <v xml:space="preserve">,"FirstDayOfIssue":" " </v>
      </c>
      <c r="X328" s="16" t="str">
        <f t="shared" si="121"/>
        <v xml:space="preserve">,"Perforation":"" </v>
      </c>
      <c r="Y328" s="16" t="str">
        <f>",""IsWatermarked"":" &amp; IF(ISNUMBER(FIND("mk",#REF!)) =1,"true","false") &amp; " "</f>
        <v xml:space="preserve">,"IsWatermarked":false </v>
      </c>
      <c r="Z328" s="16" t="str">
        <f t="shared" si="129"/>
        <v xml:space="preserve">,"CatalogImageCode":"" </v>
      </c>
      <c r="AA328" s="16" t="str">
        <f t="shared" si="130"/>
        <v xml:space="preserve">,"Color":"" </v>
      </c>
      <c r="AB328" s="16" t="str">
        <f t="shared" si="131"/>
        <v xml:space="preserve">,"Denomination":"3" </v>
      </c>
      <c r="AD328" s="16" t="str">
        <f t="shared" si="132"/>
        <v>,"ItemInstances":[</v>
      </c>
      <c r="AE328" s="16" t="str">
        <f t="shared" si="133"/>
        <v>{"CollectableType":"HomeCollector.Models.StampBase, HomeCollector, Version=1.0.0.0, Culture=neutral, PublicKeyToken=null"</v>
      </c>
      <c r="AF328" s="16" t="str">
        <f t="shared" si="134"/>
        <v xml:space="preserve">,"ItemDetails":"" </v>
      </c>
      <c r="AG328" s="16" t="str">
        <f t="shared" si="135"/>
        <v xml:space="preserve">,"IsFavorite":false </v>
      </c>
      <c r="AH328" s="16" t="str">
        <f t="shared" si="136"/>
        <v xml:space="preserve">,"EstimatedValue":0 </v>
      </c>
      <c r="AI328" s="16" t="str">
        <f t="shared" si="137"/>
        <v xml:space="preserve">,"IsMintCondition":false </v>
      </c>
      <c r="AJ328" s="16" t="str">
        <f t="shared" si="138"/>
        <v xml:space="preserve">,"Condition":"UNDEFINED" </v>
      </c>
      <c r="AK328" s="16" t="str">
        <f xml:space="preserve"> IF($D328+$E328&gt;0,  CONCATENATE($AD328,$AE328,$AF328,$AG328,$AH328,$AI328,$AJ328)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28" s="16" t="str">
        <f t="shared" si="120"/>
        <v>,{"CollectableType":"HomeCollector.Models.StampBase, HomeCollector, Version=1.0.0.0, Culture=neutral, PublicKeyToken=null","DisplayName":"Canvasback" ,"Description":"" ,"Country":"USA" ,"IsPostageStamp":true ,"ScottNumber":"RW32" ,"AlternateId":"" ,"IssueYearStart":1966,"IssueYearEnd":0,"FirstDayOfIssue":"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29" spans="1:38" x14ac:dyDescent="0.25">
      <c r="A329" s="16" t="s">
        <v>404</v>
      </c>
      <c r="B329" s="48">
        <v>3</v>
      </c>
      <c r="H329" s="16" t="s">
        <v>522</v>
      </c>
      <c r="I329" s="16">
        <v>1967</v>
      </c>
      <c r="J329" s="16">
        <v>1967</v>
      </c>
      <c r="K329" s="16" t="s">
        <v>51</v>
      </c>
      <c r="N329" s="16" t="str">
        <f t="shared" si="139"/>
        <v>,{"CollectableType":"HomeCollector.Models.StampBase, HomeCollector, Version=1.0.0.0, Culture=neutral, PublicKeyToken=null"</v>
      </c>
      <c r="O329" s="16" t="str">
        <f t="shared" si="122"/>
        <v xml:space="preserve">,"DisplayName":"Swans" </v>
      </c>
      <c r="P329" s="16" t="str">
        <f t="shared" si="123"/>
        <v xml:space="preserve">,"Description":"" </v>
      </c>
      <c r="Q329" s="16" t="str">
        <f t="shared" si="124"/>
        <v xml:space="preserve">,"Country":"USA" </v>
      </c>
      <c r="R329" s="16" t="str">
        <f t="shared" si="125"/>
        <v xml:space="preserve">,"IsPostageStamp":true </v>
      </c>
      <c r="S329" s="16" t="str">
        <f t="shared" si="126"/>
        <v xml:space="preserve">,"ScottNumber":"RW33" </v>
      </c>
      <c r="T329" s="16" t="str">
        <f t="shared" si="127"/>
        <v xml:space="preserve">,"AlternateId":"" </v>
      </c>
      <c r="U329" s="16" t="str">
        <f t="shared" si="118"/>
        <v>,"IssueYearStart":1967</v>
      </c>
      <c r="V329" s="16" t="str">
        <f t="shared" si="119"/>
        <v>,"IssueYearEnd":0</v>
      </c>
      <c r="W329" s="16" t="str">
        <f t="shared" si="128"/>
        <v xml:space="preserve">,"FirstDayOfIssue":" " </v>
      </c>
      <c r="X329" s="16" t="str">
        <f t="shared" si="121"/>
        <v xml:space="preserve">,"Perforation":"" </v>
      </c>
      <c r="Y329" s="16" t="str">
        <f>",""IsWatermarked"":" &amp; IF(ISNUMBER(FIND("mk",#REF!)) =1,"true","false") &amp; " "</f>
        <v xml:space="preserve">,"IsWatermarked":false </v>
      </c>
      <c r="Z329" s="16" t="str">
        <f t="shared" si="129"/>
        <v xml:space="preserve">,"CatalogImageCode":"" </v>
      </c>
      <c r="AA329" s="16" t="str">
        <f t="shared" si="130"/>
        <v xml:space="preserve">,"Color":"" </v>
      </c>
      <c r="AB329" s="16" t="str">
        <f t="shared" si="131"/>
        <v xml:space="preserve">,"Denomination":"3" </v>
      </c>
      <c r="AD329" s="16" t="str">
        <f t="shared" si="132"/>
        <v/>
      </c>
      <c r="AE329" s="16" t="str">
        <f t="shared" si="133"/>
        <v>{"CollectableType":"HomeCollector.Models.StampBase, HomeCollector, Version=1.0.0.0, Culture=neutral, PublicKeyToken=null"</v>
      </c>
      <c r="AF329" s="16" t="str">
        <f t="shared" si="134"/>
        <v xml:space="preserve">,"ItemDetails":"" </v>
      </c>
      <c r="AG329" s="16" t="str">
        <f t="shared" si="135"/>
        <v xml:space="preserve">,"IsFavorite":false </v>
      </c>
      <c r="AH329" s="16" t="str">
        <f t="shared" si="136"/>
        <v xml:space="preserve">,"EstimatedValue":0 </v>
      </c>
      <c r="AI329" s="16" t="str">
        <f t="shared" si="137"/>
        <v xml:space="preserve">,"IsMintCondition":false </v>
      </c>
      <c r="AJ329" s="16" t="str">
        <f t="shared" si="138"/>
        <v xml:space="preserve">,"Condition":"UNDEFINED" </v>
      </c>
      <c r="AK329" s="16" t="str">
        <f xml:space="preserve"> IF($D329+$E329&gt;0,  CONCATENATE($AD329,$AE329,$AF329,$AG329,$AH329,$AI329,$AJ329) &amp; "} ]}","}")</f>
        <v>}</v>
      </c>
      <c r="AL329" s="16" t="str">
        <f t="shared" si="120"/>
        <v>,{"CollectableType":"HomeCollector.Models.StampBase, HomeCollector, Version=1.0.0.0, Culture=neutral, PublicKeyToken=null","DisplayName":"Swans" ,"Description":"" ,"Country":"USA" ,"IsPostageStamp":true ,"ScottNumber":"RW33" ,"AlternateId":"" ,"IssueYearStart":1967,"IssueYearEnd":0,"FirstDayOfIssue":" " ,"Perforation":"" ,"IsWatermarked":false ,"CatalogImageCode":"" ,"Color":"" ,"Denomination":"3" }</v>
      </c>
    </row>
    <row r="330" spans="1:38" x14ac:dyDescent="0.25">
      <c r="A330" s="16" t="s">
        <v>405</v>
      </c>
      <c r="B330" s="48">
        <v>3</v>
      </c>
      <c r="H330" s="16" t="s">
        <v>523</v>
      </c>
      <c r="I330" s="16">
        <v>1968</v>
      </c>
      <c r="J330" s="16">
        <v>1968</v>
      </c>
      <c r="K330" s="16" t="s">
        <v>51</v>
      </c>
      <c r="N330" s="16" t="str">
        <f t="shared" si="139"/>
        <v>,{"CollectableType":"HomeCollector.Models.StampBase, HomeCollector, Version=1.0.0.0, Culture=neutral, PublicKeyToken=null"</v>
      </c>
      <c r="O330" s="16" t="str">
        <f t="shared" si="122"/>
        <v xml:space="preserve">,"DisplayName":"Squaw Ducks" </v>
      </c>
      <c r="P330" s="16" t="str">
        <f t="shared" si="123"/>
        <v xml:space="preserve">,"Description":"" </v>
      </c>
      <c r="Q330" s="16" t="str">
        <f t="shared" si="124"/>
        <v xml:space="preserve">,"Country":"USA" </v>
      </c>
      <c r="R330" s="16" t="str">
        <f t="shared" si="125"/>
        <v xml:space="preserve">,"IsPostageStamp":true </v>
      </c>
      <c r="S330" s="16" t="str">
        <f t="shared" si="126"/>
        <v xml:space="preserve">,"ScottNumber":"RW34" </v>
      </c>
      <c r="T330" s="16" t="str">
        <f t="shared" si="127"/>
        <v xml:space="preserve">,"AlternateId":"" </v>
      </c>
      <c r="U330" s="16" t="str">
        <f t="shared" si="118"/>
        <v>,"IssueYearStart":1968</v>
      </c>
      <c r="V330" s="16" t="str">
        <f t="shared" si="119"/>
        <v>,"IssueYearEnd":0</v>
      </c>
      <c r="W330" s="16" t="str">
        <f t="shared" si="128"/>
        <v xml:space="preserve">,"FirstDayOfIssue":" " </v>
      </c>
      <c r="X330" s="16" t="str">
        <f t="shared" si="121"/>
        <v xml:space="preserve">,"Perforation":"" </v>
      </c>
      <c r="Y330" s="16" t="str">
        <f>",""IsWatermarked"":" &amp; IF(ISNUMBER(FIND("mk",#REF!)) =1,"true","false") &amp; " "</f>
        <v xml:space="preserve">,"IsWatermarked":false </v>
      </c>
      <c r="Z330" s="16" t="str">
        <f t="shared" si="129"/>
        <v xml:space="preserve">,"CatalogImageCode":"" </v>
      </c>
      <c r="AA330" s="16" t="str">
        <f t="shared" si="130"/>
        <v xml:space="preserve">,"Color":"" </v>
      </c>
      <c r="AB330" s="16" t="str">
        <f t="shared" si="131"/>
        <v xml:space="preserve">,"Denomination":"3" </v>
      </c>
      <c r="AD330" s="16" t="str">
        <f t="shared" si="132"/>
        <v/>
      </c>
      <c r="AE330" s="16" t="str">
        <f t="shared" si="133"/>
        <v>{"CollectableType":"HomeCollector.Models.StampBase, HomeCollector, Version=1.0.0.0, Culture=neutral, PublicKeyToken=null"</v>
      </c>
      <c r="AF330" s="16" t="str">
        <f t="shared" si="134"/>
        <v xml:space="preserve">,"ItemDetails":"" </v>
      </c>
      <c r="AG330" s="16" t="str">
        <f t="shared" si="135"/>
        <v xml:space="preserve">,"IsFavorite":false </v>
      </c>
      <c r="AH330" s="16" t="str">
        <f t="shared" si="136"/>
        <v xml:space="preserve">,"EstimatedValue":0 </v>
      </c>
      <c r="AI330" s="16" t="str">
        <f t="shared" si="137"/>
        <v xml:space="preserve">,"IsMintCondition":false </v>
      </c>
      <c r="AJ330" s="16" t="str">
        <f t="shared" si="138"/>
        <v xml:space="preserve">,"Condition":"UNDEFINED" </v>
      </c>
      <c r="AK330" s="16" t="str">
        <f xml:space="preserve"> IF($D330+$E330&gt;0,  CONCATENATE($AD330,$AE330,$AF330,$AG330,$AH330,$AI330,$AJ330) &amp; "} ]}","}")</f>
        <v>}</v>
      </c>
      <c r="AL330" s="16" t="str">
        <f t="shared" si="120"/>
        <v>,{"CollectableType":"HomeCollector.Models.StampBase, HomeCollector, Version=1.0.0.0, Culture=neutral, PublicKeyToken=null","DisplayName":"Squaw Ducks" ,"Description":"" ,"Country":"USA" ,"IsPostageStamp":true ,"ScottNumber":"RW34" ,"AlternateId":"" ,"IssueYearStart":1968,"IssueYearEnd":0,"FirstDayOfIssue":" " ,"Perforation":"" ,"IsWatermarked":false ,"CatalogImageCode":"" ,"Color":"" ,"Denomination":"3" }</v>
      </c>
    </row>
    <row r="331" spans="1:38" x14ac:dyDescent="0.25">
      <c r="A331" s="16" t="s">
        <v>406</v>
      </c>
      <c r="B331" s="48">
        <v>3</v>
      </c>
      <c r="D331" s="16">
        <v>1</v>
      </c>
      <c r="H331" s="16" t="s">
        <v>524</v>
      </c>
      <c r="I331" s="16">
        <v>1969</v>
      </c>
      <c r="J331" s="16">
        <v>1969</v>
      </c>
      <c r="K331" s="16" t="s">
        <v>51</v>
      </c>
      <c r="N331" s="16" t="str">
        <f t="shared" si="139"/>
        <v>,{"CollectableType":"HomeCollector.Models.StampBase, HomeCollector, Version=1.0.0.0, Culture=neutral, PublicKeyToken=null"</v>
      </c>
      <c r="O331" s="16" t="str">
        <f t="shared" si="122"/>
        <v xml:space="preserve">,"DisplayName":"Hooded Mergansers" </v>
      </c>
      <c r="P331" s="16" t="str">
        <f t="shared" si="123"/>
        <v xml:space="preserve">,"Description":"" </v>
      </c>
      <c r="Q331" s="16" t="str">
        <f t="shared" si="124"/>
        <v xml:space="preserve">,"Country":"USA" </v>
      </c>
      <c r="R331" s="16" t="str">
        <f t="shared" si="125"/>
        <v xml:space="preserve">,"IsPostageStamp":true </v>
      </c>
      <c r="S331" s="16" t="str">
        <f t="shared" si="126"/>
        <v xml:space="preserve">,"ScottNumber":"RW35" </v>
      </c>
      <c r="T331" s="16" t="str">
        <f t="shared" si="127"/>
        <v xml:space="preserve">,"AlternateId":"" </v>
      </c>
      <c r="U331" s="16" t="str">
        <f t="shared" si="118"/>
        <v>,"IssueYearStart":1969</v>
      </c>
      <c r="V331" s="16" t="str">
        <f t="shared" si="119"/>
        <v>,"IssueYearEnd":0</v>
      </c>
      <c r="W331" s="16" t="str">
        <f t="shared" si="128"/>
        <v xml:space="preserve">,"FirstDayOfIssue":" " </v>
      </c>
      <c r="X331" s="16" t="str">
        <f t="shared" si="121"/>
        <v xml:space="preserve">,"Perforation":"" </v>
      </c>
      <c r="Y331" s="16" t="str">
        <f>",""IsWatermarked"":" &amp; IF(ISNUMBER(FIND("mk",#REF!)) =1,"true","false") &amp; " "</f>
        <v xml:space="preserve">,"IsWatermarked":false </v>
      </c>
      <c r="Z331" s="16" t="str">
        <f t="shared" si="129"/>
        <v xml:space="preserve">,"CatalogImageCode":"" </v>
      </c>
      <c r="AA331" s="16" t="str">
        <f t="shared" si="130"/>
        <v xml:space="preserve">,"Color":"" </v>
      </c>
      <c r="AB331" s="16" t="str">
        <f t="shared" si="131"/>
        <v xml:space="preserve">,"Denomination":"3" </v>
      </c>
      <c r="AD331" s="16" t="str">
        <f t="shared" si="132"/>
        <v>,"ItemInstances":[</v>
      </c>
      <c r="AE331" s="16" t="str">
        <f t="shared" si="133"/>
        <v>{"CollectableType":"HomeCollector.Models.StampBase, HomeCollector, Version=1.0.0.0, Culture=neutral, PublicKeyToken=null"</v>
      </c>
      <c r="AF331" s="16" t="str">
        <f t="shared" si="134"/>
        <v xml:space="preserve">,"ItemDetails":"" </v>
      </c>
      <c r="AG331" s="16" t="str">
        <f t="shared" si="135"/>
        <v xml:space="preserve">,"IsFavorite":false </v>
      </c>
      <c r="AH331" s="16" t="str">
        <f t="shared" si="136"/>
        <v xml:space="preserve">,"EstimatedValue":0 </v>
      </c>
      <c r="AI331" s="16" t="str">
        <f t="shared" si="137"/>
        <v xml:space="preserve">,"IsMintCondition":true </v>
      </c>
      <c r="AJ331" s="16" t="str">
        <f t="shared" si="138"/>
        <v xml:space="preserve">,"Condition":"UNDEFINED" </v>
      </c>
      <c r="AK331" s="16" t="str">
        <f xml:space="preserve"> IF($D331+$E331&gt;0,  CONCATENATE($AD331,$AE331,$AF331,$AG331,$AH331,$AI331,$AJ331)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331" s="16" t="str">
        <f t="shared" si="120"/>
        <v>,{"CollectableType":"HomeCollector.Models.StampBase, HomeCollector, Version=1.0.0.0, Culture=neutral, PublicKeyToken=null","DisplayName":"Hooded Mergansers" ,"Description":"" ,"Country":"USA" ,"IsPostageStamp":true ,"ScottNumber":"RW35" ,"AlternateId":"" ,"IssueYearStart":1969,"IssueYearEnd":0,"FirstDayOfIssue":"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332" spans="1:38" x14ac:dyDescent="0.25">
      <c r="A332" s="16" t="s">
        <v>407</v>
      </c>
      <c r="B332" s="48">
        <v>3</v>
      </c>
      <c r="E332" s="16">
        <v>1</v>
      </c>
      <c r="H332" s="16" t="s">
        <v>525</v>
      </c>
      <c r="I332" s="16">
        <v>1970</v>
      </c>
      <c r="J332" s="16">
        <v>1970</v>
      </c>
      <c r="K332" s="16" t="s">
        <v>51</v>
      </c>
      <c r="N332" s="16" t="str">
        <f t="shared" si="139"/>
        <v>,{"CollectableType":"HomeCollector.Models.StampBase, HomeCollector, Version=1.0.0.0, Culture=neutral, PublicKeyToken=null"</v>
      </c>
      <c r="O332" s="16" t="str">
        <f t="shared" si="122"/>
        <v xml:space="preserve">,"DisplayName":"Scoters" </v>
      </c>
      <c r="P332" s="16" t="str">
        <f t="shared" si="123"/>
        <v xml:space="preserve">,"Description":"" </v>
      </c>
      <c r="Q332" s="16" t="str">
        <f t="shared" si="124"/>
        <v xml:space="preserve">,"Country":"USA" </v>
      </c>
      <c r="R332" s="16" t="str">
        <f t="shared" si="125"/>
        <v xml:space="preserve">,"IsPostageStamp":true </v>
      </c>
      <c r="S332" s="16" t="str">
        <f t="shared" si="126"/>
        <v xml:space="preserve">,"ScottNumber":"RW36" </v>
      </c>
      <c r="T332" s="16" t="str">
        <f t="shared" si="127"/>
        <v xml:space="preserve">,"AlternateId":"" </v>
      </c>
      <c r="U332" s="16" t="str">
        <f t="shared" si="118"/>
        <v>,"IssueYearStart":1970</v>
      </c>
      <c r="V332" s="16" t="str">
        <f t="shared" si="119"/>
        <v>,"IssueYearEnd":0</v>
      </c>
      <c r="W332" s="16" t="str">
        <f t="shared" si="128"/>
        <v xml:space="preserve">,"FirstDayOfIssue":" " </v>
      </c>
      <c r="X332" s="16" t="str">
        <f t="shared" si="121"/>
        <v xml:space="preserve">,"Perforation":"" </v>
      </c>
      <c r="Y332" s="16" t="str">
        <f>",""IsWatermarked"":" &amp; IF(ISNUMBER(FIND("mk",#REF!)) =1,"true","false") &amp; " "</f>
        <v xml:space="preserve">,"IsWatermarked":false </v>
      </c>
      <c r="Z332" s="16" t="str">
        <f t="shared" si="129"/>
        <v xml:space="preserve">,"CatalogImageCode":"" </v>
      </c>
      <c r="AA332" s="16" t="str">
        <f t="shared" si="130"/>
        <v xml:space="preserve">,"Color":"" </v>
      </c>
      <c r="AB332" s="16" t="str">
        <f t="shared" si="131"/>
        <v xml:space="preserve">,"Denomination":"3" </v>
      </c>
      <c r="AD332" s="16" t="str">
        <f t="shared" si="132"/>
        <v>,"ItemInstances":[</v>
      </c>
      <c r="AE332" s="16" t="str">
        <f t="shared" si="133"/>
        <v>{"CollectableType":"HomeCollector.Models.StampBase, HomeCollector, Version=1.0.0.0, Culture=neutral, PublicKeyToken=null"</v>
      </c>
      <c r="AF332" s="16" t="str">
        <f t="shared" si="134"/>
        <v xml:space="preserve">,"ItemDetails":"" </v>
      </c>
      <c r="AG332" s="16" t="str">
        <f t="shared" si="135"/>
        <v xml:space="preserve">,"IsFavorite":false </v>
      </c>
      <c r="AH332" s="16" t="str">
        <f t="shared" si="136"/>
        <v xml:space="preserve">,"EstimatedValue":0 </v>
      </c>
      <c r="AI332" s="16" t="str">
        <f t="shared" si="137"/>
        <v xml:space="preserve">,"IsMintCondition":false </v>
      </c>
      <c r="AJ332" s="16" t="str">
        <f t="shared" si="138"/>
        <v xml:space="preserve">,"Condition":"UNDEFINED" </v>
      </c>
      <c r="AK332" s="16" t="str">
        <f xml:space="preserve"> IF($D332+$E332&gt;0,  CONCATENATE($AD332,$AE332,$AF332,$AG332,$AH332,$AI332,$AJ332)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32" s="16" t="str">
        <f t="shared" si="120"/>
        <v>,{"CollectableType":"HomeCollector.Models.StampBase, HomeCollector, Version=1.0.0.0, Culture=neutral, PublicKeyToken=null","DisplayName":"Scoters" ,"Description":"" ,"Country":"USA" ,"IsPostageStamp":true ,"ScottNumber":"RW36" ,"AlternateId":"" ,"IssueYearStart":1970,"IssueYearEnd":0,"FirstDayOfIssue":"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33" spans="1:38" x14ac:dyDescent="0.25">
      <c r="A333" s="16" t="s">
        <v>408</v>
      </c>
      <c r="B333" s="48">
        <v>3</v>
      </c>
      <c r="E333" s="16">
        <v>1</v>
      </c>
      <c r="H333" s="16" t="s">
        <v>526</v>
      </c>
      <c r="I333" s="16">
        <v>1971</v>
      </c>
      <c r="J333" s="16">
        <v>1971</v>
      </c>
      <c r="K333" s="16" t="s">
        <v>51</v>
      </c>
      <c r="N333" s="16" t="str">
        <f t="shared" si="139"/>
        <v>,{"CollectableType":"HomeCollector.Models.StampBase, HomeCollector, Version=1.0.0.0, Culture=neutral, PublicKeyToken=null"</v>
      </c>
      <c r="O333" s="16" t="str">
        <f t="shared" si="122"/>
        <v xml:space="preserve">,"DisplayName":"Ross's Geese" </v>
      </c>
      <c r="P333" s="16" t="str">
        <f t="shared" si="123"/>
        <v xml:space="preserve">,"Description":"" </v>
      </c>
      <c r="Q333" s="16" t="str">
        <f t="shared" si="124"/>
        <v xml:space="preserve">,"Country":"USA" </v>
      </c>
      <c r="R333" s="16" t="str">
        <f t="shared" si="125"/>
        <v xml:space="preserve">,"IsPostageStamp":true </v>
      </c>
      <c r="S333" s="16" t="str">
        <f t="shared" si="126"/>
        <v xml:space="preserve">,"ScottNumber":"RW37" </v>
      </c>
      <c r="T333" s="16" t="str">
        <f t="shared" si="127"/>
        <v xml:space="preserve">,"AlternateId":"" </v>
      </c>
      <c r="U333" s="16" t="str">
        <f t="shared" si="118"/>
        <v>,"IssueYearStart":1971</v>
      </c>
      <c r="V333" s="16" t="str">
        <f t="shared" si="119"/>
        <v>,"IssueYearEnd":0</v>
      </c>
      <c r="W333" s="16" t="str">
        <f t="shared" si="128"/>
        <v xml:space="preserve">,"FirstDayOfIssue":" " </v>
      </c>
      <c r="X333" s="16" t="str">
        <f t="shared" si="121"/>
        <v xml:space="preserve">,"Perforation":"" </v>
      </c>
      <c r="Y333" s="16" t="str">
        <f>",""IsWatermarked"":" &amp; IF(ISNUMBER(FIND("mk",#REF!)) =1,"true","false") &amp; " "</f>
        <v xml:space="preserve">,"IsWatermarked":false </v>
      </c>
      <c r="Z333" s="16" t="str">
        <f t="shared" si="129"/>
        <v xml:space="preserve">,"CatalogImageCode":"" </v>
      </c>
      <c r="AA333" s="16" t="str">
        <f t="shared" si="130"/>
        <v xml:space="preserve">,"Color":"" </v>
      </c>
      <c r="AB333" s="16" t="str">
        <f t="shared" si="131"/>
        <v xml:space="preserve">,"Denomination":"3" </v>
      </c>
      <c r="AD333" s="16" t="str">
        <f t="shared" si="132"/>
        <v>,"ItemInstances":[</v>
      </c>
      <c r="AE333" s="16" t="str">
        <f t="shared" si="133"/>
        <v>{"CollectableType":"HomeCollector.Models.StampBase, HomeCollector, Version=1.0.0.0, Culture=neutral, PublicKeyToken=null"</v>
      </c>
      <c r="AF333" s="16" t="str">
        <f t="shared" si="134"/>
        <v xml:space="preserve">,"ItemDetails":"" </v>
      </c>
      <c r="AG333" s="16" t="str">
        <f t="shared" si="135"/>
        <v xml:space="preserve">,"IsFavorite":false </v>
      </c>
      <c r="AH333" s="16" t="str">
        <f t="shared" si="136"/>
        <v xml:space="preserve">,"EstimatedValue":0 </v>
      </c>
      <c r="AI333" s="16" t="str">
        <f t="shared" si="137"/>
        <v xml:space="preserve">,"IsMintCondition":false </v>
      </c>
      <c r="AJ333" s="16" t="str">
        <f t="shared" si="138"/>
        <v xml:space="preserve">,"Condition":"UNDEFINED" </v>
      </c>
      <c r="AK333" s="16" t="str">
        <f xml:space="preserve"> IF($D333+$E333&gt;0,  CONCATENATE($AD333,$AE333,$AF333,$AG333,$AH333,$AI333,$AJ333)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33" s="16" t="str">
        <f t="shared" si="120"/>
        <v>,{"CollectableType":"HomeCollector.Models.StampBase, HomeCollector, Version=1.0.0.0, Culture=neutral, PublicKeyToken=null","DisplayName":"Ross's Geese" ,"Description":"" ,"Country":"USA" ,"IsPostageStamp":true ,"ScottNumber":"RW37" ,"AlternateId":"" ,"IssueYearStart":1971,"IssueYearEnd":0,"FirstDayOfIssue":"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34" spans="1:38" x14ac:dyDescent="0.25">
      <c r="A334" s="16" t="s">
        <v>409</v>
      </c>
      <c r="B334" s="48">
        <v>3</v>
      </c>
      <c r="H334" s="16" t="s">
        <v>527</v>
      </c>
      <c r="I334" s="16">
        <v>1972</v>
      </c>
      <c r="J334" s="16">
        <v>1972</v>
      </c>
      <c r="K334" s="16" t="s">
        <v>51</v>
      </c>
      <c r="N334" s="16" t="str">
        <f t="shared" si="139"/>
        <v>,{"CollectableType":"HomeCollector.Models.StampBase, HomeCollector, Version=1.0.0.0, Culture=neutral, PublicKeyToken=null"</v>
      </c>
      <c r="O334" s="16" t="str">
        <f t="shared" si="122"/>
        <v xml:space="preserve">,"DisplayName":"Cinnamon Teal" </v>
      </c>
      <c r="P334" s="16" t="str">
        <f t="shared" si="123"/>
        <v xml:space="preserve">,"Description":"" </v>
      </c>
      <c r="Q334" s="16" t="str">
        <f t="shared" si="124"/>
        <v xml:space="preserve">,"Country":"USA" </v>
      </c>
      <c r="R334" s="16" t="str">
        <f t="shared" si="125"/>
        <v xml:space="preserve">,"IsPostageStamp":true </v>
      </c>
      <c r="S334" s="16" t="str">
        <f t="shared" si="126"/>
        <v xml:space="preserve">,"ScottNumber":"RW38" </v>
      </c>
      <c r="T334" s="16" t="str">
        <f t="shared" si="127"/>
        <v xml:space="preserve">,"AlternateId":"" </v>
      </c>
      <c r="U334" s="16" t="str">
        <f t="shared" si="118"/>
        <v>,"IssueYearStart":1972</v>
      </c>
      <c r="V334" s="16" t="str">
        <f t="shared" si="119"/>
        <v>,"IssueYearEnd":0</v>
      </c>
      <c r="W334" s="16" t="str">
        <f t="shared" si="128"/>
        <v xml:space="preserve">,"FirstDayOfIssue":" " </v>
      </c>
      <c r="X334" s="16" t="str">
        <f t="shared" si="121"/>
        <v xml:space="preserve">,"Perforation":"" </v>
      </c>
      <c r="Y334" s="16" t="str">
        <f>",""IsWatermarked"":" &amp; IF(ISNUMBER(FIND("mk",#REF!)) =1,"true","false") &amp; " "</f>
        <v xml:space="preserve">,"IsWatermarked":false </v>
      </c>
      <c r="Z334" s="16" t="str">
        <f t="shared" si="129"/>
        <v xml:space="preserve">,"CatalogImageCode":"" </v>
      </c>
      <c r="AA334" s="16" t="str">
        <f t="shared" si="130"/>
        <v xml:space="preserve">,"Color":"" </v>
      </c>
      <c r="AB334" s="16" t="str">
        <f t="shared" si="131"/>
        <v xml:space="preserve">,"Denomination":"3" </v>
      </c>
      <c r="AD334" s="16" t="str">
        <f t="shared" si="132"/>
        <v/>
      </c>
      <c r="AE334" s="16" t="str">
        <f t="shared" si="133"/>
        <v>{"CollectableType":"HomeCollector.Models.StampBase, HomeCollector, Version=1.0.0.0, Culture=neutral, PublicKeyToken=null"</v>
      </c>
      <c r="AF334" s="16" t="str">
        <f t="shared" si="134"/>
        <v xml:space="preserve">,"ItemDetails":"" </v>
      </c>
      <c r="AG334" s="16" t="str">
        <f t="shared" si="135"/>
        <v xml:space="preserve">,"IsFavorite":false </v>
      </c>
      <c r="AH334" s="16" t="str">
        <f t="shared" si="136"/>
        <v xml:space="preserve">,"EstimatedValue":0 </v>
      </c>
      <c r="AI334" s="16" t="str">
        <f t="shared" si="137"/>
        <v xml:space="preserve">,"IsMintCondition":false </v>
      </c>
      <c r="AJ334" s="16" t="str">
        <f t="shared" si="138"/>
        <v xml:space="preserve">,"Condition":"UNDEFINED" </v>
      </c>
      <c r="AK334" s="16" t="str">
        <f xml:space="preserve"> IF($D334+$E334&gt;0,  CONCATENATE($AD334,$AE334,$AF334,$AG334,$AH334,$AI334,$AJ334) &amp; "} ]}","}")</f>
        <v>}</v>
      </c>
      <c r="AL334" s="16" t="str">
        <f t="shared" si="120"/>
        <v>,{"CollectableType":"HomeCollector.Models.StampBase, HomeCollector, Version=1.0.0.0, Culture=neutral, PublicKeyToken=null","DisplayName":"Cinnamon Teal" ,"Description":"" ,"Country":"USA" ,"IsPostageStamp":true ,"ScottNumber":"RW38" ,"AlternateId":"" ,"IssueYearStart":1972,"IssueYearEnd":0,"FirstDayOfIssue":" " ,"Perforation":"" ,"IsWatermarked":false ,"CatalogImageCode":"" ,"Color":"" ,"Denomination":"3" }</v>
      </c>
    </row>
    <row r="335" spans="1:38" x14ac:dyDescent="0.25">
      <c r="A335" s="16" t="s">
        <v>410</v>
      </c>
      <c r="B335" s="48">
        <v>5</v>
      </c>
      <c r="H335" s="16" t="s">
        <v>528</v>
      </c>
      <c r="I335" s="16">
        <v>1973</v>
      </c>
      <c r="J335" s="16">
        <v>1973</v>
      </c>
      <c r="K335" s="16" t="s">
        <v>51</v>
      </c>
      <c r="N335" s="16" t="str">
        <f t="shared" si="139"/>
        <v>,{"CollectableType":"HomeCollector.Models.StampBase, HomeCollector, Version=1.0.0.0, Culture=neutral, PublicKeyToken=null"</v>
      </c>
      <c r="O335" s="16" t="str">
        <f t="shared" si="122"/>
        <v xml:space="preserve">,"DisplayName":"Emperor Geese" </v>
      </c>
      <c r="P335" s="16" t="str">
        <f t="shared" si="123"/>
        <v xml:space="preserve">,"Description":"" </v>
      </c>
      <c r="Q335" s="16" t="str">
        <f t="shared" si="124"/>
        <v xml:space="preserve">,"Country":"USA" </v>
      </c>
      <c r="R335" s="16" t="str">
        <f t="shared" si="125"/>
        <v xml:space="preserve">,"IsPostageStamp":true </v>
      </c>
      <c r="S335" s="16" t="str">
        <f t="shared" si="126"/>
        <v xml:space="preserve">,"ScottNumber":"RW39" </v>
      </c>
      <c r="T335" s="16" t="str">
        <f t="shared" si="127"/>
        <v xml:space="preserve">,"AlternateId":"" </v>
      </c>
      <c r="U335" s="16" t="str">
        <f t="shared" si="118"/>
        <v>,"IssueYearStart":1973</v>
      </c>
      <c r="V335" s="16" t="str">
        <f t="shared" si="119"/>
        <v>,"IssueYearEnd":0</v>
      </c>
      <c r="W335" s="16" t="str">
        <f t="shared" si="128"/>
        <v xml:space="preserve">,"FirstDayOfIssue":" " </v>
      </c>
      <c r="X335" s="16" t="str">
        <f t="shared" si="121"/>
        <v xml:space="preserve">,"Perforation":"" </v>
      </c>
      <c r="Y335" s="16" t="str">
        <f>",""IsWatermarked"":" &amp; IF(ISNUMBER(FIND("mk",#REF!)) =1,"true","false") &amp; " "</f>
        <v xml:space="preserve">,"IsWatermarked":false </v>
      </c>
      <c r="Z335" s="16" t="str">
        <f t="shared" si="129"/>
        <v xml:space="preserve">,"CatalogImageCode":"" </v>
      </c>
      <c r="AA335" s="16" t="str">
        <f t="shared" si="130"/>
        <v xml:space="preserve">,"Color":"" </v>
      </c>
      <c r="AB335" s="16" t="str">
        <f t="shared" si="131"/>
        <v xml:space="preserve">,"Denomination":"5" </v>
      </c>
      <c r="AD335" s="16" t="str">
        <f t="shared" si="132"/>
        <v/>
      </c>
      <c r="AE335" s="16" t="str">
        <f t="shared" si="133"/>
        <v>{"CollectableType":"HomeCollector.Models.StampBase, HomeCollector, Version=1.0.0.0, Culture=neutral, PublicKeyToken=null"</v>
      </c>
      <c r="AF335" s="16" t="str">
        <f t="shared" si="134"/>
        <v xml:space="preserve">,"ItemDetails":"" </v>
      </c>
      <c r="AG335" s="16" t="str">
        <f t="shared" si="135"/>
        <v xml:space="preserve">,"IsFavorite":false </v>
      </c>
      <c r="AH335" s="16" t="str">
        <f t="shared" si="136"/>
        <v xml:space="preserve">,"EstimatedValue":0 </v>
      </c>
      <c r="AI335" s="16" t="str">
        <f t="shared" si="137"/>
        <v xml:space="preserve">,"IsMintCondition":false </v>
      </c>
      <c r="AJ335" s="16" t="str">
        <f t="shared" si="138"/>
        <v xml:space="preserve">,"Condition":"UNDEFINED" </v>
      </c>
      <c r="AK335" s="16" t="str">
        <f xml:space="preserve"> IF($D335+$E335&gt;0,  CONCATENATE($AD335,$AE335,$AF335,$AG335,$AH335,$AI335,$AJ335) &amp; "} ]}","}")</f>
        <v>}</v>
      </c>
      <c r="AL335" s="16" t="str">
        <f t="shared" si="120"/>
        <v>,{"CollectableType":"HomeCollector.Models.StampBase, HomeCollector, Version=1.0.0.0, Culture=neutral, PublicKeyToken=null","DisplayName":"Emperor Geese" ,"Description":"" ,"Country":"USA" ,"IsPostageStamp":true ,"ScottNumber":"RW39" ,"AlternateId":"" ,"IssueYearStart":1973,"IssueYearEnd":0,"FirstDayOfIssue":" " ,"Perforation":"" ,"IsWatermarked":false ,"CatalogImageCode":"" ,"Color":"" ,"Denomination":"5" }</v>
      </c>
    </row>
    <row r="336" spans="1:38" x14ac:dyDescent="0.25">
      <c r="A336" s="16" t="s">
        <v>411</v>
      </c>
      <c r="B336" s="48">
        <v>5</v>
      </c>
      <c r="H336" s="16" t="s">
        <v>529</v>
      </c>
      <c r="I336" s="16">
        <v>1974</v>
      </c>
      <c r="J336" s="16">
        <v>1974</v>
      </c>
      <c r="K336" s="16" t="s">
        <v>51</v>
      </c>
      <c r="N336" s="16" t="str">
        <f t="shared" si="139"/>
        <v>,{"CollectableType":"HomeCollector.Models.StampBase, HomeCollector, Version=1.0.0.0, Culture=neutral, PublicKeyToken=null"</v>
      </c>
      <c r="O336" s="16" t="str">
        <f t="shared" si="122"/>
        <v xml:space="preserve">,"DisplayName":"Steeler's Elders" </v>
      </c>
      <c r="P336" s="16" t="str">
        <f t="shared" si="123"/>
        <v xml:space="preserve">,"Description":"" </v>
      </c>
      <c r="Q336" s="16" t="str">
        <f t="shared" si="124"/>
        <v xml:space="preserve">,"Country":"USA" </v>
      </c>
      <c r="R336" s="16" t="str">
        <f t="shared" si="125"/>
        <v xml:space="preserve">,"IsPostageStamp":true </v>
      </c>
      <c r="S336" s="16" t="str">
        <f t="shared" si="126"/>
        <v xml:space="preserve">,"ScottNumber":"RW40" </v>
      </c>
      <c r="T336" s="16" t="str">
        <f t="shared" si="127"/>
        <v xml:space="preserve">,"AlternateId":"" </v>
      </c>
      <c r="U336" s="16" t="str">
        <f t="shared" si="118"/>
        <v>,"IssueYearStart":1974</v>
      </c>
      <c r="V336" s="16" t="str">
        <f t="shared" si="119"/>
        <v>,"IssueYearEnd":0</v>
      </c>
      <c r="W336" s="16" t="str">
        <f t="shared" si="128"/>
        <v xml:space="preserve">,"FirstDayOfIssue":" " </v>
      </c>
      <c r="X336" s="16" t="str">
        <f t="shared" si="121"/>
        <v xml:space="preserve">,"Perforation":"" </v>
      </c>
      <c r="Y336" s="16" t="str">
        <f>",""IsWatermarked"":" &amp; IF(ISNUMBER(FIND("mk",#REF!)) =1,"true","false") &amp; " "</f>
        <v xml:space="preserve">,"IsWatermarked":false </v>
      </c>
      <c r="Z336" s="16" t="str">
        <f t="shared" si="129"/>
        <v xml:space="preserve">,"CatalogImageCode":"" </v>
      </c>
      <c r="AA336" s="16" t="str">
        <f t="shared" si="130"/>
        <v xml:space="preserve">,"Color":"" </v>
      </c>
      <c r="AB336" s="16" t="str">
        <f t="shared" si="131"/>
        <v xml:space="preserve">,"Denomination":"5" </v>
      </c>
      <c r="AD336" s="16" t="str">
        <f t="shared" si="132"/>
        <v/>
      </c>
      <c r="AE336" s="16" t="str">
        <f t="shared" si="133"/>
        <v>{"CollectableType":"HomeCollector.Models.StampBase, HomeCollector, Version=1.0.0.0, Culture=neutral, PublicKeyToken=null"</v>
      </c>
      <c r="AF336" s="16" t="str">
        <f t="shared" si="134"/>
        <v xml:space="preserve">,"ItemDetails":"" </v>
      </c>
      <c r="AG336" s="16" t="str">
        <f t="shared" si="135"/>
        <v xml:space="preserve">,"IsFavorite":false </v>
      </c>
      <c r="AH336" s="16" t="str">
        <f t="shared" si="136"/>
        <v xml:space="preserve">,"EstimatedValue":0 </v>
      </c>
      <c r="AI336" s="16" t="str">
        <f t="shared" si="137"/>
        <v xml:space="preserve">,"IsMintCondition":false </v>
      </c>
      <c r="AJ336" s="16" t="str">
        <f t="shared" si="138"/>
        <v xml:space="preserve">,"Condition":"UNDEFINED" </v>
      </c>
      <c r="AK336" s="16" t="str">
        <f xml:space="preserve"> IF($D336+$E336&gt;0,  CONCATENATE($AD336,$AE336,$AF336,$AG336,$AH336,$AI336,$AJ336) &amp; "} ]}","}")</f>
        <v>}</v>
      </c>
      <c r="AL336" s="16" t="str">
        <f t="shared" si="120"/>
        <v>,{"CollectableType":"HomeCollector.Models.StampBase, HomeCollector, Version=1.0.0.0, Culture=neutral, PublicKeyToken=null","DisplayName":"Steeler's Elders" ,"Description":"" ,"Country":"USA" ,"IsPostageStamp":true ,"ScottNumber":"RW40" ,"AlternateId":"" ,"IssueYearStart":1974,"IssueYearEnd":0,"FirstDayOfIssue":" " ,"Perforation":"" ,"IsWatermarked":false ,"CatalogImageCode":"" ,"Color":"" ,"Denomination":"5" }</v>
      </c>
    </row>
    <row r="337" spans="1:38" x14ac:dyDescent="0.25">
      <c r="A337" s="16" t="s">
        <v>412</v>
      </c>
      <c r="B337" s="48">
        <v>5</v>
      </c>
      <c r="H337" s="16" t="s">
        <v>500</v>
      </c>
      <c r="I337" s="16">
        <v>1975</v>
      </c>
      <c r="J337" s="16">
        <v>1975</v>
      </c>
      <c r="K337" s="16" t="s">
        <v>51</v>
      </c>
      <c r="N337" s="16" t="str">
        <f t="shared" si="139"/>
        <v>,{"CollectableType":"HomeCollector.Models.StampBase, HomeCollector, Version=1.0.0.0, Culture=neutral, PublicKeyToken=null"</v>
      </c>
      <c r="O337" s="16" t="str">
        <f t="shared" si="122"/>
        <v xml:space="preserve">,"DisplayName":"Wood Ducks" </v>
      </c>
      <c r="P337" s="16" t="str">
        <f t="shared" si="123"/>
        <v xml:space="preserve">,"Description":"" </v>
      </c>
      <c r="Q337" s="16" t="str">
        <f t="shared" si="124"/>
        <v xml:space="preserve">,"Country":"USA" </v>
      </c>
      <c r="R337" s="16" t="str">
        <f t="shared" si="125"/>
        <v xml:space="preserve">,"IsPostageStamp":true </v>
      </c>
      <c r="S337" s="16" t="str">
        <f t="shared" si="126"/>
        <v xml:space="preserve">,"ScottNumber":"RW41" </v>
      </c>
      <c r="T337" s="16" t="str">
        <f t="shared" si="127"/>
        <v xml:space="preserve">,"AlternateId":"" </v>
      </c>
      <c r="U337" s="16" t="str">
        <f t="shared" si="118"/>
        <v>,"IssueYearStart":1975</v>
      </c>
      <c r="V337" s="16" t="str">
        <f t="shared" si="119"/>
        <v>,"IssueYearEnd":0</v>
      </c>
      <c r="W337" s="16" t="str">
        <f t="shared" si="128"/>
        <v xml:space="preserve">,"FirstDayOfIssue":" " </v>
      </c>
      <c r="X337" s="16" t="str">
        <f t="shared" si="121"/>
        <v xml:space="preserve">,"Perforation":"" </v>
      </c>
      <c r="Y337" s="16" t="str">
        <f>",""IsWatermarked"":" &amp; IF(ISNUMBER(FIND("mk",#REF!)) =1,"true","false") &amp; " "</f>
        <v xml:space="preserve">,"IsWatermarked":false </v>
      </c>
      <c r="Z337" s="16" t="str">
        <f t="shared" si="129"/>
        <v xml:space="preserve">,"CatalogImageCode":"" </v>
      </c>
      <c r="AA337" s="16" t="str">
        <f t="shared" si="130"/>
        <v xml:space="preserve">,"Color":"" </v>
      </c>
      <c r="AB337" s="16" t="str">
        <f t="shared" si="131"/>
        <v xml:space="preserve">,"Denomination":"5" </v>
      </c>
      <c r="AD337" s="16" t="str">
        <f t="shared" si="132"/>
        <v/>
      </c>
      <c r="AE337" s="16" t="str">
        <f t="shared" si="133"/>
        <v>{"CollectableType":"HomeCollector.Models.StampBase, HomeCollector, Version=1.0.0.0, Culture=neutral, PublicKeyToken=null"</v>
      </c>
      <c r="AF337" s="16" t="str">
        <f t="shared" si="134"/>
        <v xml:space="preserve">,"ItemDetails":"" </v>
      </c>
      <c r="AG337" s="16" t="str">
        <f t="shared" si="135"/>
        <v xml:space="preserve">,"IsFavorite":false </v>
      </c>
      <c r="AH337" s="16" t="str">
        <f t="shared" si="136"/>
        <v xml:space="preserve">,"EstimatedValue":0 </v>
      </c>
      <c r="AI337" s="16" t="str">
        <f t="shared" si="137"/>
        <v xml:space="preserve">,"IsMintCondition":false </v>
      </c>
      <c r="AJ337" s="16" t="str">
        <f t="shared" si="138"/>
        <v xml:space="preserve">,"Condition":"UNDEFINED" </v>
      </c>
      <c r="AK337" s="16" t="str">
        <f xml:space="preserve"> IF($D337+$E337&gt;0,  CONCATENATE($AD337,$AE337,$AF337,$AG337,$AH337,$AI337,$AJ337) &amp; "} ]}","}")</f>
        <v>}</v>
      </c>
      <c r="AL337" s="16" t="str">
        <f t="shared" si="120"/>
        <v>,{"CollectableType":"HomeCollector.Models.StampBase, HomeCollector, Version=1.0.0.0, Culture=neutral, PublicKeyToken=null","DisplayName":"Wood Ducks" ,"Description":"" ,"Country":"USA" ,"IsPostageStamp":true ,"ScottNumber":"RW41" ,"AlternateId":"" ,"IssueYearStart":1975,"IssueYearEnd":0,"FirstDayOfIssue":" " ,"Perforation":"" ,"IsWatermarked":false ,"CatalogImageCode":"" ,"Color":"" ,"Denomination":"5" }</v>
      </c>
    </row>
    <row r="338" spans="1:38" x14ac:dyDescent="0.25">
      <c r="A338" s="16" t="s">
        <v>413</v>
      </c>
      <c r="B338" s="48">
        <v>5</v>
      </c>
      <c r="H338" s="16" t="s">
        <v>530</v>
      </c>
      <c r="I338" s="16">
        <v>1976</v>
      </c>
      <c r="J338" s="16">
        <v>1976</v>
      </c>
      <c r="K338" s="16" t="s">
        <v>51</v>
      </c>
      <c r="N338" s="16" t="str">
        <f t="shared" si="139"/>
        <v>,{"CollectableType":"HomeCollector.Models.StampBase, HomeCollector, Version=1.0.0.0, Culture=neutral, PublicKeyToken=null"</v>
      </c>
      <c r="O338" s="16" t="str">
        <f t="shared" si="122"/>
        <v xml:space="preserve">,"DisplayName":"Canvasback Decoy" </v>
      </c>
      <c r="P338" s="16" t="str">
        <f t="shared" si="123"/>
        <v xml:space="preserve">,"Description":"" </v>
      </c>
      <c r="Q338" s="16" t="str">
        <f t="shared" si="124"/>
        <v xml:space="preserve">,"Country":"USA" </v>
      </c>
      <c r="R338" s="16" t="str">
        <f t="shared" si="125"/>
        <v xml:space="preserve">,"IsPostageStamp":true </v>
      </c>
      <c r="S338" s="16" t="str">
        <f t="shared" si="126"/>
        <v xml:space="preserve">,"ScottNumber":"RW42" </v>
      </c>
      <c r="T338" s="16" t="str">
        <f t="shared" si="127"/>
        <v xml:space="preserve">,"AlternateId":"" </v>
      </c>
      <c r="U338" s="16" t="str">
        <f t="shared" si="118"/>
        <v>,"IssueYearStart":1976</v>
      </c>
      <c r="V338" s="16" t="str">
        <f t="shared" si="119"/>
        <v>,"IssueYearEnd":0</v>
      </c>
      <c r="W338" s="16" t="str">
        <f t="shared" si="128"/>
        <v xml:space="preserve">,"FirstDayOfIssue":" " </v>
      </c>
      <c r="X338" s="16" t="str">
        <f t="shared" si="121"/>
        <v xml:space="preserve">,"Perforation":"" </v>
      </c>
      <c r="Y338" s="16" t="str">
        <f>",""IsWatermarked"":" &amp; IF(ISNUMBER(FIND("mk",#REF!)) =1,"true","false") &amp; " "</f>
        <v xml:space="preserve">,"IsWatermarked":false </v>
      </c>
      <c r="Z338" s="16" t="str">
        <f t="shared" si="129"/>
        <v xml:space="preserve">,"CatalogImageCode":"" </v>
      </c>
      <c r="AA338" s="16" t="str">
        <f t="shared" si="130"/>
        <v xml:space="preserve">,"Color":"" </v>
      </c>
      <c r="AB338" s="16" t="str">
        <f t="shared" si="131"/>
        <v xml:space="preserve">,"Denomination":"5" </v>
      </c>
      <c r="AD338" s="16" t="str">
        <f t="shared" si="132"/>
        <v/>
      </c>
      <c r="AE338" s="16" t="str">
        <f t="shared" si="133"/>
        <v>{"CollectableType":"HomeCollector.Models.StampBase, HomeCollector, Version=1.0.0.0, Culture=neutral, PublicKeyToken=null"</v>
      </c>
      <c r="AF338" s="16" t="str">
        <f t="shared" si="134"/>
        <v xml:space="preserve">,"ItemDetails":"" </v>
      </c>
      <c r="AG338" s="16" t="str">
        <f t="shared" si="135"/>
        <v xml:space="preserve">,"IsFavorite":false </v>
      </c>
      <c r="AH338" s="16" t="str">
        <f t="shared" si="136"/>
        <v xml:space="preserve">,"EstimatedValue":0 </v>
      </c>
      <c r="AI338" s="16" t="str">
        <f t="shared" si="137"/>
        <v xml:space="preserve">,"IsMintCondition":false </v>
      </c>
      <c r="AJ338" s="16" t="str">
        <f t="shared" si="138"/>
        <v xml:space="preserve">,"Condition":"UNDEFINED" </v>
      </c>
      <c r="AK338" s="16" t="str">
        <f xml:space="preserve"> IF($D338+$E338&gt;0,  CONCATENATE($AD338,$AE338,$AF338,$AG338,$AH338,$AI338,$AJ338) &amp; "} ]}","}")</f>
        <v>}</v>
      </c>
      <c r="AL338" s="16" t="str">
        <f t="shared" si="120"/>
        <v>,{"CollectableType":"HomeCollector.Models.StampBase, HomeCollector, Version=1.0.0.0, Culture=neutral, PublicKeyToken=null","DisplayName":"Canvasback Decoy" ,"Description":"" ,"Country":"USA" ,"IsPostageStamp":true ,"ScottNumber":"RW42" ,"AlternateId":"" ,"IssueYearStart":1976,"IssueYearEnd":0,"FirstDayOfIssue":" " ,"Perforation":"" ,"IsWatermarked":false ,"CatalogImageCode":"" ,"Color":"" ,"Denomination":"5" }</v>
      </c>
    </row>
    <row r="339" spans="1:38" x14ac:dyDescent="0.25">
      <c r="A339" s="16" t="s">
        <v>414</v>
      </c>
      <c r="B339" s="48">
        <v>5</v>
      </c>
      <c r="H339" s="16" t="s">
        <v>531</v>
      </c>
      <c r="I339" s="16">
        <v>1977</v>
      </c>
      <c r="J339" s="16">
        <v>1977</v>
      </c>
      <c r="K339" s="16" t="s">
        <v>51</v>
      </c>
      <c r="N339" s="16" t="str">
        <f t="shared" si="139"/>
        <v>,{"CollectableType":"HomeCollector.Models.StampBase, HomeCollector, Version=1.0.0.0, Culture=neutral, PublicKeyToken=null"</v>
      </c>
      <c r="O339" s="16" t="str">
        <f t="shared" si="122"/>
        <v xml:space="preserve">,"DisplayName":"Can geese" </v>
      </c>
      <c r="P339" s="16" t="str">
        <f t="shared" si="123"/>
        <v xml:space="preserve">,"Description":"" </v>
      </c>
      <c r="Q339" s="16" t="str">
        <f t="shared" si="124"/>
        <v xml:space="preserve">,"Country":"USA" </v>
      </c>
      <c r="R339" s="16" t="str">
        <f t="shared" si="125"/>
        <v xml:space="preserve">,"IsPostageStamp":true </v>
      </c>
      <c r="S339" s="16" t="str">
        <f t="shared" si="126"/>
        <v xml:space="preserve">,"ScottNumber":"RW43" </v>
      </c>
      <c r="T339" s="16" t="str">
        <f t="shared" si="127"/>
        <v xml:space="preserve">,"AlternateId":"" </v>
      </c>
      <c r="U339" s="16" t="str">
        <f t="shared" si="118"/>
        <v>,"IssueYearStart":1977</v>
      </c>
      <c r="V339" s="16" t="str">
        <f t="shared" si="119"/>
        <v>,"IssueYearEnd":0</v>
      </c>
      <c r="W339" s="16" t="str">
        <f t="shared" si="128"/>
        <v xml:space="preserve">,"FirstDayOfIssue":" " </v>
      </c>
      <c r="X339" s="16" t="str">
        <f t="shared" si="121"/>
        <v xml:space="preserve">,"Perforation":"" </v>
      </c>
      <c r="Y339" s="16" t="str">
        <f>",""IsWatermarked"":" &amp; IF(ISNUMBER(FIND("mk",#REF!)) =1,"true","false") &amp; " "</f>
        <v xml:space="preserve">,"IsWatermarked":false </v>
      </c>
      <c r="Z339" s="16" t="str">
        <f t="shared" si="129"/>
        <v xml:space="preserve">,"CatalogImageCode":"" </v>
      </c>
      <c r="AA339" s="16" t="str">
        <f t="shared" si="130"/>
        <v xml:space="preserve">,"Color":"" </v>
      </c>
      <c r="AB339" s="16" t="str">
        <f t="shared" si="131"/>
        <v xml:space="preserve">,"Denomination":"5" </v>
      </c>
      <c r="AD339" s="16" t="str">
        <f t="shared" si="132"/>
        <v/>
      </c>
      <c r="AE339" s="16" t="str">
        <f t="shared" si="133"/>
        <v>{"CollectableType":"HomeCollector.Models.StampBase, HomeCollector, Version=1.0.0.0, Culture=neutral, PublicKeyToken=null"</v>
      </c>
      <c r="AF339" s="16" t="str">
        <f t="shared" si="134"/>
        <v xml:space="preserve">,"ItemDetails":"" </v>
      </c>
      <c r="AG339" s="16" t="str">
        <f t="shared" si="135"/>
        <v xml:space="preserve">,"IsFavorite":false </v>
      </c>
      <c r="AH339" s="16" t="str">
        <f t="shared" si="136"/>
        <v xml:space="preserve">,"EstimatedValue":0 </v>
      </c>
      <c r="AI339" s="16" t="str">
        <f t="shared" si="137"/>
        <v xml:space="preserve">,"IsMintCondition":false </v>
      </c>
      <c r="AJ339" s="16" t="str">
        <f t="shared" si="138"/>
        <v xml:space="preserve">,"Condition":"UNDEFINED" </v>
      </c>
      <c r="AK339" s="16" t="str">
        <f xml:space="preserve"> IF($D339+$E339&gt;0,  CONCATENATE($AD339,$AE339,$AF339,$AG339,$AH339,$AI339,$AJ339) &amp; "} ]}","}")</f>
        <v>}</v>
      </c>
      <c r="AL339" s="16" t="str">
        <f t="shared" si="120"/>
        <v>,{"CollectableType":"HomeCollector.Models.StampBase, HomeCollector, Version=1.0.0.0, Culture=neutral, PublicKeyToken=null","DisplayName":"Can geese" ,"Description":"" ,"Country":"USA" ,"IsPostageStamp":true ,"ScottNumber":"RW43" ,"AlternateId":"" ,"IssueYearStart":1977,"IssueYearEnd":0,"FirstDayOfIssue":" " ,"Perforation":"" ,"IsWatermarked":false ,"CatalogImageCode":"" ,"Color":"" ,"Denomination":"5" }</v>
      </c>
    </row>
    <row r="340" spans="1:38" x14ac:dyDescent="0.25">
      <c r="A340" s="16" t="s">
        <v>415</v>
      </c>
      <c r="B340" s="48">
        <v>5</v>
      </c>
      <c r="H340" s="16" t="s">
        <v>526</v>
      </c>
      <c r="I340" s="16">
        <v>1978</v>
      </c>
      <c r="J340" s="16">
        <v>1978</v>
      </c>
      <c r="K340" s="16" t="s">
        <v>51</v>
      </c>
      <c r="N340" s="16" t="str">
        <f t="shared" si="139"/>
        <v>,{"CollectableType":"HomeCollector.Models.StampBase, HomeCollector, Version=1.0.0.0, Culture=neutral, PublicKeyToken=null"</v>
      </c>
      <c r="O340" s="16" t="str">
        <f t="shared" si="122"/>
        <v xml:space="preserve">,"DisplayName":"Ross's Geese" </v>
      </c>
      <c r="P340" s="16" t="str">
        <f t="shared" si="123"/>
        <v xml:space="preserve">,"Description":"" </v>
      </c>
      <c r="Q340" s="16" t="str">
        <f t="shared" si="124"/>
        <v xml:space="preserve">,"Country":"USA" </v>
      </c>
      <c r="R340" s="16" t="str">
        <f t="shared" si="125"/>
        <v xml:space="preserve">,"IsPostageStamp":true </v>
      </c>
      <c r="S340" s="16" t="str">
        <f t="shared" si="126"/>
        <v xml:space="preserve">,"ScottNumber":"RW44" </v>
      </c>
      <c r="T340" s="16" t="str">
        <f t="shared" si="127"/>
        <v xml:space="preserve">,"AlternateId":"" </v>
      </c>
      <c r="U340" s="16" t="str">
        <f t="shared" si="118"/>
        <v>,"IssueYearStart":1978</v>
      </c>
      <c r="V340" s="16" t="str">
        <f t="shared" si="119"/>
        <v>,"IssueYearEnd":0</v>
      </c>
      <c r="W340" s="16" t="str">
        <f t="shared" si="128"/>
        <v xml:space="preserve">,"FirstDayOfIssue":" " </v>
      </c>
      <c r="X340" s="16" t="str">
        <f t="shared" si="121"/>
        <v xml:space="preserve">,"Perforation":"" </v>
      </c>
      <c r="Y340" s="16" t="str">
        <f>",""IsWatermarked"":" &amp; IF(ISNUMBER(FIND("mk",#REF!)) =1,"true","false") &amp; " "</f>
        <v xml:space="preserve">,"IsWatermarked":false </v>
      </c>
      <c r="Z340" s="16" t="str">
        <f t="shared" si="129"/>
        <v xml:space="preserve">,"CatalogImageCode":"" </v>
      </c>
      <c r="AA340" s="16" t="str">
        <f t="shared" si="130"/>
        <v xml:space="preserve">,"Color":"" </v>
      </c>
      <c r="AB340" s="16" t="str">
        <f t="shared" si="131"/>
        <v xml:space="preserve">,"Denomination":"5" </v>
      </c>
      <c r="AD340" s="16" t="str">
        <f t="shared" si="132"/>
        <v/>
      </c>
      <c r="AE340" s="16" t="str">
        <f t="shared" si="133"/>
        <v>{"CollectableType":"HomeCollector.Models.StampBase, HomeCollector, Version=1.0.0.0, Culture=neutral, PublicKeyToken=null"</v>
      </c>
      <c r="AF340" s="16" t="str">
        <f t="shared" si="134"/>
        <v xml:space="preserve">,"ItemDetails":"" </v>
      </c>
      <c r="AG340" s="16" t="str">
        <f t="shared" si="135"/>
        <v xml:space="preserve">,"IsFavorite":false </v>
      </c>
      <c r="AH340" s="16" t="str">
        <f t="shared" si="136"/>
        <v xml:space="preserve">,"EstimatedValue":0 </v>
      </c>
      <c r="AI340" s="16" t="str">
        <f t="shared" si="137"/>
        <v xml:space="preserve">,"IsMintCondition":false </v>
      </c>
      <c r="AJ340" s="16" t="str">
        <f t="shared" si="138"/>
        <v xml:space="preserve">,"Condition":"UNDEFINED" </v>
      </c>
      <c r="AK340" s="16" t="str">
        <f xml:space="preserve"> IF($D340+$E340&gt;0,  CONCATENATE($AD340,$AE340,$AF340,$AG340,$AH340,$AI340,$AJ340) &amp; "} ]}","}")</f>
        <v>}</v>
      </c>
      <c r="AL340" s="16" t="str">
        <f t="shared" si="120"/>
        <v>,{"CollectableType":"HomeCollector.Models.StampBase, HomeCollector, Version=1.0.0.0, Culture=neutral, PublicKeyToken=null","DisplayName":"Ross's Geese" ,"Description":"" ,"Country":"USA" ,"IsPostageStamp":true ,"ScottNumber":"RW44" ,"AlternateId":"" ,"IssueYearStart":1978,"IssueYearEnd":0,"FirstDayOfIssue":" " ,"Perforation":"" ,"IsWatermarked":false ,"CatalogImageCode":"" ,"Color":"" ,"Denomination":"5" }</v>
      </c>
    </row>
    <row r="341" spans="1:38" x14ac:dyDescent="0.25">
      <c r="A341" s="16" t="s">
        <v>416</v>
      </c>
      <c r="B341" s="48">
        <v>5</v>
      </c>
      <c r="H341" s="16" t="s">
        <v>532</v>
      </c>
      <c r="I341" s="16">
        <v>1979</v>
      </c>
      <c r="J341" s="16">
        <v>1979</v>
      </c>
      <c r="K341" s="16" t="s">
        <v>51</v>
      </c>
      <c r="N341" s="16" t="str">
        <f t="shared" si="139"/>
        <v>,{"CollectableType":"HomeCollector.Models.StampBase, HomeCollector, Version=1.0.0.0, Culture=neutral, PublicKeyToken=null"</v>
      </c>
      <c r="O341" s="16" t="str">
        <f t="shared" si="122"/>
        <v xml:space="preserve">,"DisplayName":"Hooded Merganser Drake" </v>
      </c>
      <c r="P341" s="16" t="str">
        <f t="shared" si="123"/>
        <v xml:space="preserve">,"Description":"" </v>
      </c>
      <c r="Q341" s="16" t="str">
        <f t="shared" si="124"/>
        <v xml:space="preserve">,"Country":"USA" </v>
      </c>
      <c r="R341" s="16" t="str">
        <f t="shared" si="125"/>
        <v xml:space="preserve">,"IsPostageStamp":true </v>
      </c>
      <c r="S341" s="16" t="str">
        <f t="shared" si="126"/>
        <v xml:space="preserve">,"ScottNumber":"RW45" </v>
      </c>
      <c r="T341" s="16" t="str">
        <f t="shared" si="127"/>
        <v xml:space="preserve">,"AlternateId":"" </v>
      </c>
      <c r="U341" s="16" t="str">
        <f t="shared" si="118"/>
        <v>,"IssueYearStart":1979</v>
      </c>
      <c r="V341" s="16" t="str">
        <f t="shared" si="119"/>
        <v>,"IssueYearEnd":0</v>
      </c>
      <c r="W341" s="16" t="str">
        <f t="shared" si="128"/>
        <v xml:space="preserve">,"FirstDayOfIssue":" " </v>
      </c>
      <c r="X341" s="16" t="str">
        <f t="shared" si="121"/>
        <v xml:space="preserve">,"Perforation":"" </v>
      </c>
      <c r="Y341" s="16" t="str">
        <f>",""IsWatermarked"":" &amp; IF(ISNUMBER(FIND("mk",#REF!)) =1,"true","false") &amp; " "</f>
        <v xml:space="preserve">,"IsWatermarked":false </v>
      </c>
      <c r="Z341" s="16" t="str">
        <f t="shared" si="129"/>
        <v xml:space="preserve">,"CatalogImageCode":"" </v>
      </c>
      <c r="AA341" s="16" t="str">
        <f t="shared" si="130"/>
        <v xml:space="preserve">,"Color":"" </v>
      </c>
      <c r="AB341" s="16" t="str">
        <f t="shared" si="131"/>
        <v xml:space="preserve">,"Denomination":"5" </v>
      </c>
      <c r="AD341" s="16" t="str">
        <f t="shared" si="132"/>
        <v/>
      </c>
      <c r="AE341" s="16" t="str">
        <f t="shared" si="133"/>
        <v>{"CollectableType":"HomeCollector.Models.StampBase, HomeCollector, Version=1.0.0.0, Culture=neutral, PublicKeyToken=null"</v>
      </c>
      <c r="AF341" s="16" t="str">
        <f t="shared" si="134"/>
        <v xml:space="preserve">,"ItemDetails":"" </v>
      </c>
      <c r="AG341" s="16" t="str">
        <f t="shared" si="135"/>
        <v xml:space="preserve">,"IsFavorite":false </v>
      </c>
      <c r="AH341" s="16" t="str">
        <f t="shared" si="136"/>
        <v xml:space="preserve">,"EstimatedValue":0 </v>
      </c>
      <c r="AI341" s="16" t="str">
        <f t="shared" si="137"/>
        <v xml:space="preserve">,"IsMintCondition":false </v>
      </c>
      <c r="AJ341" s="16" t="str">
        <f t="shared" si="138"/>
        <v xml:space="preserve">,"Condition":"UNDEFINED" </v>
      </c>
      <c r="AK341" s="16" t="str">
        <f xml:space="preserve"> IF($D341+$E341&gt;0,  CONCATENATE($AD341,$AE341,$AF341,$AG341,$AH341,$AI341,$AJ341) &amp; "} ]}","}")</f>
        <v>}</v>
      </c>
      <c r="AL341" s="16" t="str">
        <f t="shared" si="120"/>
        <v>,{"CollectableType":"HomeCollector.Models.StampBase, HomeCollector, Version=1.0.0.0, Culture=neutral, PublicKeyToken=null","DisplayName":"Hooded Merganser Drake" ,"Description":"" ,"Country":"USA" ,"IsPostageStamp":true ,"ScottNumber":"RW45" ,"AlternateId":"" ,"IssueYearStart":1979,"IssueYearEnd":0,"FirstDayOfIssue":" " ,"Perforation":"" ,"IsWatermarked":false ,"CatalogImageCode":"" ,"Color":"" ,"Denomination":"5" }</v>
      </c>
    </row>
    <row r="342" spans="1:38" x14ac:dyDescent="0.25">
      <c r="A342" s="16" t="s">
        <v>417</v>
      </c>
      <c r="B342" s="49">
        <v>7.5</v>
      </c>
      <c r="H342" s="16" t="s">
        <v>533</v>
      </c>
      <c r="I342" s="16">
        <v>1980</v>
      </c>
      <c r="J342" s="16">
        <v>1980</v>
      </c>
      <c r="K342" s="16" t="s">
        <v>51</v>
      </c>
      <c r="N342" s="16" t="str">
        <f t="shared" si="139"/>
        <v>,{"CollectableType":"HomeCollector.Models.StampBase, HomeCollector, Version=1.0.0.0, Culture=neutral, PublicKeyToken=null"</v>
      </c>
      <c r="O342" s="16" t="str">
        <f t="shared" si="122"/>
        <v xml:space="preserve">,"DisplayName":"Teal" </v>
      </c>
      <c r="P342" s="16" t="str">
        <f t="shared" si="123"/>
        <v xml:space="preserve">,"Description":"" </v>
      </c>
      <c r="Q342" s="16" t="str">
        <f t="shared" si="124"/>
        <v xml:space="preserve">,"Country":"USA" </v>
      </c>
      <c r="R342" s="16" t="str">
        <f t="shared" si="125"/>
        <v xml:space="preserve">,"IsPostageStamp":true </v>
      </c>
      <c r="S342" s="16" t="str">
        <f t="shared" si="126"/>
        <v xml:space="preserve">,"ScottNumber":"RW46" </v>
      </c>
      <c r="T342" s="16" t="str">
        <f t="shared" si="127"/>
        <v xml:space="preserve">,"AlternateId":"" </v>
      </c>
      <c r="U342" s="16" t="str">
        <f t="shared" si="118"/>
        <v>,"IssueYearStart":1980</v>
      </c>
      <c r="V342" s="16" t="str">
        <f t="shared" si="119"/>
        <v>,"IssueYearEnd":0</v>
      </c>
      <c r="W342" s="16" t="str">
        <f t="shared" si="128"/>
        <v xml:space="preserve">,"FirstDayOfIssue":" " </v>
      </c>
      <c r="X342" s="16" t="str">
        <f t="shared" si="121"/>
        <v xml:space="preserve">,"Perforation":"" </v>
      </c>
      <c r="Y342" s="16" t="str">
        <f>",""IsWatermarked"":" &amp; IF(ISNUMBER(FIND("mk",#REF!)) =1,"true","false") &amp; " "</f>
        <v xml:space="preserve">,"IsWatermarked":false </v>
      </c>
      <c r="Z342" s="16" t="str">
        <f t="shared" si="129"/>
        <v xml:space="preserve">,"CatalogImageCode":"" </v>
      </c>
      <c r="AA342" s="16" t="str">
        <f t="shared" si="130"/>
        <v xml:space="preserve">,"Color":"" </v>
      </c>
      <c r="AB342" s="16" t="str">
        <f t="shared" si="131"/>
        <v xml:space="preserve">,"Denomination":"8" </v>
      </c>
      <c r="AD342" s="16" t="str">
        <f t="shared" si="132"/>
        <v/>
      </c>
      <c r="AE342" s="16" t="str">
        <f t="shared" si="133"/>
        <v>{"CollectableType":"HomeCollector.Models.StampBase, HomeCollector, Version=1.0.0.0, Culture=neutral, PublicKeyToken=null"</v>
      </c>
      <c r="AF342" s="16" t="str">
        <f t="shared" si="134"/>
        <v xml:space="preserve">,"ItemDetails":"" </v>
      </c>
      <c r="AG342" s="16" t="str">
        <f t="shared" si="135"/>
        <v xml:space="preserve">,"IsFavorite":false </v>
      </c>
      <c r="AH342" s="16" t="str">
        <f t="shared" si="136"/>
        <v xml:space="preserve">,"EstimatedValue":0 </v>
      </c>
      <c r="AI342" s="16" t="str">
        <f t="shared" si="137"/>
        <v xml:space="preserve">,"IsMintCondition":false </v>
      </c>
      <c r="AJ342" s="16" t="str">
        <f t="shared" si="138"/>
        <v xml:space="preserve">,"Condition":"UNDEFINED" </v>
      </c>
      <c r="AK342" s="16" t="str">
        <f xml:space="preserve"> IF($D342+$E342&gt;0,  CONCATENATE($AD342,$AE342,$AF342,$AG342,$AH342,$AI342,$AJ342) &amp; "} ]}","}")</f>
        <v>}</v>
      </c>
      <c r="AL342" s="16" t="str">
        <f t="shared" si="120"/>
        <v>,{"CollectableType":"HomeCollector.Models.StampBase, HomeCollector, Version=1.0.0.0, Culture=neutral, PublicKeyToken=null","DisplayName":"Teal" ,"Description":"" ,"Country":"USA" ,"IsPostageStamp":true ,"ScottNumber":"RW46" ,"AlternateId":"" ,"IssueYearStart":1980,"IssueYearEnd":0,"FirstDayOfIssue":" " ,"Perforation":"" ,"IsWatermarked":false ,"CatalogImageCode":"" ,"Color":"" ,"Denomination":"8" }</v>
      </c>
    </row>
    <row r="343" spans="1:38" x14ac:dyDescent="0.25">
      <c r="A343" s="16" t="s">
        <v>418</v>
      </c>
      <c r="B343" s="49">
        <v>7.5</v>
      </c>
      <c r="H343" s="16" t="s">
        <v>534</v>
      </c>
      <c r="I343" s="16">
        <v>1981</v>
      </c>
      <c r="J343" s="16">
        <v>1981</v>
      </c>
      <c r="K343" s="16" t="s">
        <v>51</v>
      </c>
      <c r="N343" s="16" t="str">
        <f t="shared" si="139"/>
        <v>,{"CollectableType":"HomeCollector.Models.StampBase, HomeCollector, Version=1.0.0.0, Culture=neutral, PublicKeyToken=null"</v>
      </c>
      <c r="O343" s="16" t="str">
        <f t="shared" si="122"/>
        <v xml:space="preserve">,"DisplayName":"Mallards" </v>
      </c>
      <c r="P343" s="16" t="str">
        <f t="shared" si="123"/>
        <v xml:space="preserve">,"Description":"" </v>
      </c>
      <c r="Q343" s="16" t="str">
        <f t="shared" si="124"/>
        <v xml:space="preserve">,"Country":"USA" </v>
      </c>
      <c r="R343" s="16" t="str">
        <f t="shared" si="125"/>
        <v xml:space="preserve">,"IsPostageStamp":true </v>
      </c>
      <c r="S343" s="16" t="str">
        <f t="shared" si="126"/>
        <v xml:space="preserve">,"ScottNumber":"RW47" </v>
      </c>
      <c r="T343" s="16" t="str">
        <f t="shared" si="127"/>
        <v xml:space="preserve">,"AlternateId":"" </v>
      </c>
      <c r="U343" s="16" t="str">
        <f t="shared" si="118"/>
        <v>,"IssueYearStart":1981</v>
      </c>
      <c r="V343" s="16" t="str">
        <f t="shared" si="119"/>
        <v>,"IssueYearEnd":0</v>
      </c>
      <c r="W343" s="16" t="str">
        <f t="shared" si="128"/>
        <v xml:space="preserve">,"FirstDayOfIssue":" " </v>
      </c>
      <c r="X343" s="16" t="str">
        <f t="shared" si="121"/>
        <v xml:space="preserve">,"Perforation":"" </v>
      </c>
      <c r="Y343" s="16" t="str">
        <f>",""IsWatermarked"":" &amp; IF(ISNUMBER(FIND("mk",#REF!)) =1,"true","false") &amp; " "</f>
        <v xml:space="preserve">,"IsWatermarked":false </v>
      </c>
      <c r="Z343" s="16" t="str">
        <f t="shared" si="129"/>
        <v xml:space="preserve">,"CatalogImageCode":"" </v>
      </c>
      <c r="AA343" s="16" t="str">
        <f t="shared" si="130"/>
        <v xml:space="preserve">,"Color":"" </v>
      </c>
      <c r="AB343" s="16" t="str">
        <f t="shared" si="131"/>
        <v xml:space="preserve">,"Denomination":"8" </v>
      </c>
      <c r="AD343" s="16" t="str">
        <f t="shared" si="132"/>
        <v/>
      </c>
      <c r="AE343" s="16" t="str">
        <f t="shared" si="133"/>
        <v>{"CollectableType":"HomeCollector.Models.StampBase, HomeCollector, Version=1.0.0.0, Culture=neutral, PublicKeyToken=null"</v>
      </c>
      <c r="AF343" s="16" t="str">
        <f t="shared" si="134"/>
        <v xml:space="preserve">,"ItemDetails":"" </v>
      </c>
      <c r="AG343" s="16" t="str">
        <f t="shared" si="135"/>
        <v xml:space="preserve">,"IsFavorite":false </v>
      </c>
      <c r="AH343" s="16" t="str">
        <f t="shared" si="136"/>
        <v xml:space="preserve">,"EstimatedValue":0 </v>
      </c>
      <c r="AI343" s="16" t="str">
        <f t="shared" si="137"/>
        <v xml:space="preserve">,"IsMintCondition":false </v>
      </c>
      <c r="AJ343" s="16" t="str">
        <f t="shared" si="138"/>
        <v xml:space="preserve">,"Condition":"UNDEFINED" </v>
      </c>
      <c r="AK343" s="16" t="str">
        <f xml:space="preserve"> IF($D343+$E343&gt;0,  CONCATENATE($AD343,$AE343,$AF343,$AG343,$AH343,$AI343,$AJ343) &amp; "} ]}","}")</f>
        <v>}</v>
      </c>
      <c r="AL343" s="16" t="str">
        <f t="shared" si="120"/>
        <v>,{"CollectableType":"HomeCollector.Models.StampBase, HomeCollector, Version=1.0.0.0, Culture=neutral, PublicKeyToken=null","DisplayName":"Mallards" ,"Description":"" ,"Country":"USA" ,"IsPostageStamp":true ,"ScottNumber":"RW47" ,"AlternateId":"" ,"IssueYearStart":1981,"IssueYearEnd":0,"FirstDayOfIssue":" " ,"Perforation":"" ,"IsWatermarked":false ,"CatalogImageCode":"" ,"Color":"" ,"Denomination":"8" }</v>
      </c>
    </row>
    <row r="344" spans="1:38" x14ac:dyDescent="0.25">
      <c r="A344" s="16" t="s">
        <v>419</v>
      </c>
      <c r="B344" s="49">
        <v>7.5</v>
      </c>
      <c r="H344" s="16" t="s">
        <v>498</v>
      </c>
      <c r="I344" s="16">
        <v>1982</v>
      </c>
      <c r="J344" s="16">
        <v>1982</v>
      </c>
      <c r="K344" s="16" t="s">
        <v>51</v>
      </c>
      <c r="N344" s="16" t="str">
        <f t="shared" si="139"/>
        <v>,{"CollectableType":"HomeCollector.Models.StampBase, HomeCollector, Version=1.0.0.0, Culture=neutral, PublicKeyToken=null"</v>
      </c>
      <c r="O344" s="16" t="str">
        <f t="shared" si="122"/>
        <v xml:space="preserve">,"DisplayName":"Ruddy Ducks" </v>
      </c>
      <c r="P344" s="16" t="str">
        <f t="shared" si="123"/>
        <v xml:space="preserve">,"Description":"" </v>
      </c>
      <c r="Q344" s="16" t="str">
        <f t="shared" si="124"/>
        <v xml:space="preserve">,"Country":"USA" </v>
      </c>
      <c r="R344" s="16" t="str">
        <f t="shared" si="125"/>
        <v xml:space="preserve">,"IsPostageStamp":true </v>
      </c>
      <c r="S344" s="16" t="str">
        <f t="shared" si="126"/>
        <v xml:space="preserve">,"ScottNumber":"RW48" </v>
      </c>
      <c r="T344" s="16" t="str">
        <f t="shared" si="127"/>
        <v xml:space="preserve">,"AlternateId":"" </v>
      </c>
      <c r="U344" s="16" t="str">
        <f t="shared" si="118"/>
        <v>,"IssueYearStart":1982</v>
      </c>
      <c r="V344" s="16" t="str">
        <f t="shared" si="119"/>
        <v>,"IssueYearEnd":0</v>
      </c>
      <c r="W344" s="16" t="str">
        <f t="shared" si="128"/>
        <v xml:space="preserve">,"FirstDayOfIssue":" " </v>
      </c>
      <c r="X344" s="16" t="str">
        <f t="shared" si="121"/>
        <v xml:space="preserve">,"Perforation":"" </v>
      </c>
      <c r="Y344" s="16" t="str">
        <f>",""IsWatermarked"":" &amp; IF(ISNUMBER(FIND("mk",#REF!)) =1,"true","false") &amp; " "</f>
        <v xml:space="preserve">,"IsWatermarked":false </v>
      </c>
      <c r="Z344" s="16" t="str">
        <f t="shared" si="129"/>
        <v xml:space="preserve">,"CatalogImageCode":"" </v>
      </c>
      <c r="AA344" s="16" t="str">
        <f t="shared" si="130"/>
        <v xml:space="preserve">,"Color":"" </v>
      </c>
      <c r="AB344" s="16" t="str">
        <f t="shared" si="131"/>
        <v xml:space="preserve">,"Denomination":"8" </v>
      </c>
      <c r="AD344" s="16" t="str">
        <f t="shared" si="132"/>
        <v/>
      </c>
      <c r="AE344" s="16" t="str">
        <f t="shared" si="133"/>
        <v>{"CollectableType":"HomeCollector.Models.StampBase, HomeCollector, Version=1.0.0.0, Culture=neutral, PublicKeyToken=null"</v>
      </c>
      <c r="AF344" s="16" t="str">
        <f t="shared" si="134"/>
        <v xml:space="preserve">,"ItemDetails":"" </v>
      </c>
      <c r="AG344" s="16" t="str">
        <f t="shared" si="135"/>
        <v xml:space="preserve">,"IsFavorite":false </v>
      </c>
      <c r="AH344" s="16" t="str">
        <f t="shared" si="136"/>
        <v xml:space="preserve">,"EstimatedValue":0 </v>
      </c>
      <c r="AI344" s="16" t="str">
        <f t="shared" si="137"/>
        <v xml:space="preserve">,"IsMintCondition":false </v>
      </c>
      <c r="AJ344" s="16" t="str">
        <f t="shared" si="138"/>
        <v xml:space="preserve">,"Condition":"UNDEFINED" </v>
      </c>
      <c r="AK344" s="16" t="str">
        <f xml:space="preserve"> IF($D344+$E344&gt;0,  CONCATENATE($AD344,$AE344,$AF344,$AG344,$AH344,$AI344,$AJ344) &amp; "} ]}","}")</f>
        <v>}</v>
      </c>
      <c r="AL344" s="16" t="str">
        <f t="shared" si="120"/>
        <v>,{"CollectableType":"HomeCollector.Models.StampBase, HomeCollector, Version=1.0.0.0, Culture=neutral, PublicKeyToken=null","DisplayName":"Ruddy Ducks" ,"Description":"" ,"Country":"USA" ,"IsPostageStamp":true ,"ScottNumber":"RW48" ,"AlternateId":"" ,"IssueYearStart":1982,"IssueYearEnd":0,"FirstDayOfIssue":" " ,"Perforation":"" ,"IsWatermarked":false ,"CatalogImageCode":"" ,"Color":"" ,"Denomination":"8" }</v>
      </c>
    </row>
    <row r="345" spans="1:38" x14ac:dyDescent="0.25">
      <c r="A345" s="16" t="s">
        <v>420</v>
      </c>
      <c r="B345" s="49">
        <v>7.5</v>
      </c>
      <c r="H345" s="16" t="s">
        <v>492</v>
      </c>
      <c r="I345" s="16">
        <v>1983</v>
      </c>
      <c r="J345" s="16">
        <v>1983</v>
      </c>
      <c r="K345" s="16" t="s">
        <v>51</v>
      </c>
      <c r="N345" s="16" t="str">
        <f t="shared" si="139"/>
        <v>,{"CollectableType":"HomeCollector.Models.StampBase, HomeCollector, Version=1.0.0.0, Culture=neutral, PublicKeyToken=null"</v>
      </c>
      <c r="O345" s="16" t="str">
        <f t="shared" si="122"/>
        <v xml:space="preserve">,"DisplayName":"Canvasbacks" </v>
      </c>
      <c r="P345" s="16" t="str">
        <f t="shared" si="123"/>
        <v xml:space="preserve">,"Description":"" </v>
      </c>
      <c r="Q345" s="16" t="str">
        <f t="shared" si="124"/>
        <v xml:space="preserve">,"Country":"USA" </v>
      </c>
      <c r="R345" s="16" t="str">
        <f t="shared" si="125"/>
        <v xml:space="preserve">,"IsPostageStamp":true </v>
      </c>
      <c r="S345" s="16" t="str">
        <f t="shared" si="126"/>
        <v xml:space="preserve">,"ScottNumber":"RW49" </v>
      </c>
      <c r="T345" s="16" t="str">
        <f t="shared" si="127"/>
        <v xml:space="preserve">,"AlternateId":"" </v>
      </c>
      <c r="U345" s="16" t="str">
        <f t="shared" si="118"/>
        <v>,"IssueYearStart":1983</v>
      </c>
      <c r="V345" s="16" t="str">
        <f t="shared" si="119"/>
        <v>,"IssueYearEnd":0</v>
      </c>
      <c r="W345" s="16" t="str">
        <f t="shared" si="128"/>
        <v xml:space="preserve">,"FirstDayOfIssue":" " </v>
      </c>
      <c r="X345" s="16" t="str">
        <f t="shared" si="121"/>
        <v xml:space="preserve">,"Perforation":"" </v>
      </c>
      <c r="Y345" s="16" t="str">
        <f>",""IsWatermarked"":" &amp; IF(ISNUMBER(FIND("mk",#REF!)) =1,"true","false") &amp; " "</f>
        <v xml:space="preserve">,"IsWatermarked":false </v>
      </c>
      <c r="Z345" s="16" t="str">
        <f t="shared" si="129"/>
        <v xml:space="preserve">,"CatalogImageCode":"" </v>
      </c>
      <c r="AA345" s="16" t="str">
        <f t="shared" si="130"/>
        <v xml:space="preserve">,"Color":"" </v>
      </c>
      <c r="AB345" s="16" t="str">
        <f t="shared" si="131"/>
        <v xml:space="preserve">,"Denomination":"8" </v>
      </c>
      <c r="AD345" s="16" t="str">
        <f t="shared" si="132"/>
        <v/>
      </c>
      <c r="AE345" s="16" t="str">
        <f t="shared" si="133"/>
        <v>{"CollectableType":"HomeCollector.Models.StampBase, HomeCollector, Version=1.0.0.0, Culture=neutral, PublicKeyToken=null"</v>
      </c>
      <c r="AF345" s="16" t="str">
        <f t="shared" si="134"/>
        <v xml:space="preserve">,"ItemDetails":"" </v>
      </c>
      <c r="AG345" s="16" t="str">
        <f t="shared" si="135"/>
        <v xml:space="preserve">,"IsFavorite":false </v>
      </c>
      <c r="AH345" s="16" t="str">
        <f t="shared" si="136"/>
        <v xml:space="preserve">,"EstimatedValue":0 </v>
      </c>
      <c r="AI345" s="16" t="str">
        <f t="shared" si="137"/>
        <v xml:space="preserve">,"IsMintCondition":false </v>
      </c>
      <c r="AJ345" s="16" t="str">
        <f t="shared" si="138"/>
        <v xml:space="preserve">,"Condition":"UNDEFINED" </v>
      </c>
      <c r="AK345" s="16" t="str">
        <f xml:space="preserve"> IF($D345+$E345&gt;0,  CONCATENATE($AD345,$AE345,$AF345,$AG345,$AH345,$AI345,$AJ345) &amp; "} ]}","}")</f>
        <v>}</v>
      </c>
      <c r="AL345" s="16" t="str">
        <f t="shared" si="120"/>
        <v>,{"CollectableType":"HomeCollector.Models.StampBase, HomeCollector, Version=1.0.0.0, Culture=neutral, PublicKeyToken=null","DisplayName":"Canvasbacks" ,"Description":"" ,"Country":"USA" ,"IsPostageStamp":true ,"ScottNumber":"RW49" ,"AlternateId":"" ,"IssueYearStart":1983,"IssueYearEnd":0,"FirstDayOfIssue":" " ,"Perforation":"" ,"IsWatermarked":false ,"CatalogImageCode":"" ,"Color":"" ,"Denomination":"8" }</v>
      </c>
    </row>
    <row r="346" spans="1:38" x14ac:dyDescent="0.25">
      <c r="A346" s="16" t="s">
        <v>421</v>
      </c>
      <c r="B346" s="49">
        <v>7.5</v>
      </c>
      <c r="H346" s="16" t="s">
        <v>535</v>
      </c>
      <c r="I346" s="16">
        <v>1984</v>
      </c>
      <c r="J346" s="16">
        <v>1984</v>
      </c>
      <c r="K346" s="16" t="s">
        <v>51</v>
      </c>
      <c r="N346" s="16" t="str">
        <f t="shared" si="139"/>
        <v>,{"CollectableType":"HomeCollector.Models.StampBase, HomeCollector, Version=1.0.0.0, Culture=neutral, PublicKeyToken=null"</v>
      </c>
      <c r="O346" s="16" t="str">
        <f t="shared" si="122"/>
        <v xml:space="preserve">,"DisplayName":"Pintails" </v>
      </c>
      <c r="P346" s="16" t="str">
        <f t="shared" si="123"/>
        <v xml:space="preserve">,"Description":"" </v>
      </c>
      <c r="Q346" s="16" t="str">
        <f t="shared" si="124"/>
        <v xml:space="preserve">,"Country":"USA" </v>
      </c>
      <c r="R346" s="16" t="str">
        <f t="shared" si="125"/>
        <v xml:space="preserve">,"IsPostageStamp":true </v>
      </c>
      <c r="S346" s="16" t="str">
        <f t="shared" si="126"/>
        <v xml:space="preserve">,"ScottNumber":"RW50" </v>
      </c>
      <c r="T346" s="16" t="str">
        <f t="shared" si="127"/>
        <v xml:space="preserve">,"AlternateId":"" </v>
      </c>
      <c r="U346" s="16" t="str">
        <f t="shared" si="118"/>
        <v>,"IssueYearStart":1984</v>
      </c>
      <c r="V346" s="16" t="str">
        <f t="shared" si="119"/>
        <v>,"IssueYearEnd":0</v>
      </c>
      <c r="W346" s="16" t="str">
        <f t="shared" si="128"/>
        <v xml:space="preserve">,"FirstDayOfIssue":" " </v>
      </c>
      <c r="X346" s="16" t="str">
        <f t="shared" si="121"/>
        <v xml:space="preserve">,"Perforation":"" </v>
      </c>
      <c r="Y346" s="16" t="str">
        <f>",""IsWatermarked"":" &amp; IF(ISNUMBER(FIND("mk",#REF!)) =1,"true","false") &amp; " "</f>
        <v xml:space="preserve">,"IsWatermarked":false </v>
      </c>
      <c r="Z346" s="16" t="str">
        <f t="shared" si="129"/>
        <v xml:space="preserve">,"CatalogImageCode":"" </v>
      </c>
      <c r="AA346" s="16" t="str">
        <f t="shared" si="130"/>
        <v xml:space="preserve">,"Color":"" </v>
      </c>
      <c r="AB346" s="16" t="str">
        <f t="shared" si="131"/>
        <v xml:space="preserve">,"Denomination":"8" </v>
      </c>
      <c r="AD346" s="16" t="str">
        <f t="shared" si="132"/>
        <v/>
      </c>
      <c r="AE346" s="16" t="str">
        <f t="shared" si="133"/>
        <v>{"CollectableType":"HomeCollector.Models.StampBase, HomeCollector, Version=1.0.0.0, Culture=neutral, PublicKeyToken=null"</v>
      </c>
      <c r="AF346" s="16" t="str">
        <f t="shared" si="134"/>
        <v xml:space="preserve">,"ItemDetails":"" </v>
      </c>
      <c r="AG346" s="16" t="str">
        <f t="shared" si="135"/>
        <v xml:space="preserve">,"IsFavorite":false </v>
      </c>
      <c r="AH346" s="16" t="str">
        <f t="shared" si="136"/>
        <v xml:space="preserve">,"EstimatedValue":0 </v>
      </c>
      <c r="AI346" s="16" t="str">
        <f t="shared" si="137"/>
        <v xml:space="preserve">,"IsMintCondition":false </v>
      </c>
      <c r="AJ346" s="16" t="str">
        <f t="shared" si="138"/>
        <v xml:space="preserve">,"Condition":"UNDEFINED" </v>
      </c>
      <c r="AK346" s="16" t="str">
        <f xml:space="preserve"> IF($D346+$E346&gt;0,  CONCATENATE($AD346,$AE346,$AF346,$AG346,$AH346,$AI346,$AJ346) &amp; "} ]}","}")</f>
        <v>}</v>
      </c>
      <c r="AL346" s="16" t="str">
        <f t="shared" si="120"/>
        <v>,{"CollectableType":"HomeCollector.Models.StampBase, HomeCollector, Version=1.0.0.0, Culture=neutral, PublicKeyToken=null","DisplayName":"Pintails" ,"Description":"" ,"Country":"USA" ,"IsPostageStamp":true ,"ScottNumber":"RW50" ,"AlternateId":"" ,"IssueYearStart":1984,"IssueYearEnd":0,"FirstDayOfIssue":" " ,"Perforation":"" ,"IsWatermarked":false ,"CatalogImageCode":"" ,"Color":"" ,"Denomination":"8" }</v>
      </c>
    </row>
    <row r="347" spans="1:38" x14ac:dyDescent="0.25">
      <c r="A347" s="16" t="s">
        <v>422</v>
      </c>
      <c r="B347" s="49">
        <v>7.5</v>
      </c>
      <c r="H347" s="16" t="s">
        <v>536</v>
      </c>
      <c r="I347" s="16">
        <v>1985</v>
      </c>
      <c r="J347" s="16">
        <v>1985</v>
      </c>
      <c r="K347" s="16" t="s">
        <v>51</v>
      </c>
      <c r="N347" s="16" t="str">
        <f t="shared" si="139"/>
        <v>,{"CollectableType":"HomeCollector.Models.StampBase, HomeCollector, Version=1.0.0.0, Culture=neutral, PublicKeyToken=null"</v>
      </c>
      <c r="O347" s="16" t="str">
        <f t="shared" si="122"/>
        <v xml:space="preserve">,"DisplayName":"Wigeons" </v>
      </c>
      <c r="P347" s="16" t="str">
        <f t="shared" si="123"/>
        <v xml:space="preserve">,"Description":"" </v>
      </c>
      <c r="Q347" s="16" t="str">
        <f t="shared" si="124"/>
        <v xml:space="preserve">,"Country":"USA" </v>
      </c>
      <c r="R347" s="16" t="str">
        <f t="shared" si="125"/>
        <v xml:space="preserve">,"IsPostageStamp":true </v>
      </c>
      <c r="S347" s="16" t="str">
        <f t="shared" si="126"/>
        <v xml:space="preserve">,"ScottNumber":"RW51" </v>
      </c>
      <c r="T347" s="16" t="str">
        <f t="shared" si="127"/>
        <v xml:space="preserve">,"AlternateId":"" </v>
      </c>
      <c r="U347" s="16" t="str">
        <f t="shared" si="118"/>
        <v>,"IssueYearStart":1985</v>
      </c>
      <c r="V347" s="16" t="str">
        <f t="shared" si="119"/>
        <v>,"IssueYearEnd":0</v>
      </c>
      <c r="W347" s="16" t="str">
        <f t="shared" si="128"/>
        <v xml:space="preserve">,"FirstDayOfIssue":" " </v>
      </c>
      <c r="X347" s="16" t="str">
        <f t="shared" si="121"/>
        <v xml:space="preserve">,"Perforation":"" </v>
      </c>
      <c r="Y347" s="16" t="str">
        <f>",""IsWatermarked"":" &amp; IF(ISNUMBER(FIND("mk",#REF!)) =1,"true","false") &amp; " "</f>
        <v xml:space="preserve">,"IsWatermarked":false </v>
      </c>
      <c r="Z347" s="16" t="str">
        <f t="shared" si="129"/>
        <v xml:space="preserve">,"CatalogImageCode":"" </v>
      </c>
      <c r="AA347" s="16" t="str">
        <f t="shared" si="130"/>
        <v xml:space="preserve">,"Color":"" </v>
      </c>
      <c r="AB347" s="16" t="str">
        <f t="shared" si="131"/>
        <v xml:space="preserve">,"Denomination":"8" </v>
      </c>
      <c r="AD347" s="16" t="str">
        <f t="shared" si="132"/>
        <v/>
      </c>
      <c r="AE347" s="16" t="str">
        <f t="shared" si="133"/>
        <v>{"CollectableType":"HomeCollector.Models.StampBase, HomeCollector, Version=1.0.0.0, Culture=neutral, PublicKeyToken=null"</v>
      </c>
      <c r="AF347" s="16" t="str">
        <f t="shared" si="134"/>
        <v xml:space="preserve">,"ItemDetails":"" </v>
      </c>
      <c r="AG347" s="16" t="str">
        <f t="shared" si="135"/>
        <v xml:space="preserve">,"IsFavorite":false </v>
      </c>
      <c r="AH347" s="16" t="str">
        <f t="shared" si="136"/>
        <v xml:space="preserve">,"EstimatedValue":0 </v>
      </c>
      <c r="AI347" s="16" t="str">
        <f t="shared" si="137"/>
        <v xml:space="preserve">,"IsMintCondition":false </v>
      </c>
      <c r="AJ347" s="16" t="str">
        <f t="shared" si="138"/>
        <v xml:space="preserve">,"Condition":"UNDEFINED" </v>
      </c>
      <c r="AK347" s="16" t="str">
        <f xml:space="preserve"> IF($D347+$E347&gt;0,  CONCATENATE($AD347,$AE347,$AF347,$AG347,$AH347,$AI347,$AJ347) &amp; "} ]}","}")</f>
        <v>}</v>
      </c>
      <c r="AL347" s="16" t="str">
        <f t="shared" si="120"/>
        <v>,{"CollectableType":"HomeCollector.Models.StampBase, HomeCollector, Version=1.0.0.0, Culture=neutral, PublicKeyToken=null","DisplayName":"Wigeons" ,"Description":"" ,"Country":"USA" ,"IsPostageStamp":true ,"ScottNumber":"RW51" ,"AlternateId":"" ,"IssueYearStart":1985,"IssueYearEnd":0,"FirstDayOfIssue":" " ,"Perforation":"" ,"IsWatermarked":false ,"CatalogImageCode":"" ,"Color":"" ,"Denomination":"8" }</v>
      </c>
    </row>
    <row r="348" spans="1:38" x14ac:dyDescent="0.25">
      <c r="A348" s="16" t="s">
        <v>423</v>
      </c>
      <c r="B348" s="49">
        <v>7.5</v>
      </c>
      <c r="H348" s="16" t="s">
        <v>527</v>
      </c>
      <c r="I348" s="16">
        <v>1986</v>
      </c>
      <c r="J348" s="16">
        <v>1986</v>
      </c>
      <c r="K348" s="16" t="s">
        <v>51</v>
      </c>
      <c r="N348" s="16" t="str">
        <f t="shared" si="139"/>
        <v>,{"CollectableType":"HomeCollector.Models.StampBase, HomeCollector, Version=1.0.0.0, Culture=neutral, PublicKeyToken=null"</v>
      </c>
      <c r="O348" s="16" t="str">
        <f t="shared" si="122"/>
        <v xml:space="preserve">,"DisplayName":"Cinnamon Teal" </v>
      </c>
      <c r="P348" s="16" t="str">
        <f t="shared" si="123"/>
        <v xml:space="preserve">,"Description":"" </v>
      </c>
      <c r="Q348" s="16" t="str">
        <f t="shared" si="124"/>
        <v xml:space="preserve">,"Country":"USA" </v>
      </c>
      <c r="R348" s="16" t="str">
        <f t="shared" si="125"/>
        <v xml:space="preserve">,"IsPostageStamp":true </v>
      </c>
      <c r="S348" s="16" t="str">
        <f t="shared" si="126"/>
        <v xml:space="preserve">,"ScottNumber":"RW52" </v>
      </c>
      <c r="T348" s="16" t="str">
        <f t="shared" si="127"/>
        <v xml:space="preserve">,"AlternateId":"" </v>
      </c>
      <c r="U348" s="16" t="str">
        <f t="shared" ref="U348:U354" si="140">",""IssueYearStart"":" &amp; TEXT(IF(ISNUMBER($J348)=0,0,$J348),"0")</f>
        <v>,"IssueYearStart":1986</v>
      </c>
      <c r="V348" s="16" t="str">
        <f t="shared" ref="V348:V354" si="141">",""IssueYearEnd"":" &amp; TEXT(IF(ISNUMBER($K348)=0,0,$K348),"0")</f>
        <v>,"IssueYearEnd":0</v>
      </c>
      <c r="W348" s="16" t="str">
        <f t="shared" si="128"/>
        <v xml:space="preserve">,"FirstDayOfIssue":" " </v>
      </c>
      <c r="X348" s="16" t="str">
        <f t="shared" si="121"/>
        <v xml:space="preserve">,"Perforation":"" </v>
      </c>
      <c r="Y348" s="16" t="str">
        <f>",""IsWatermarked"":" &amp; IF(ISNUMBER(FIND("mk",#REF!)) =1,"true","false") &amp; " "</f>
        <v xml:space="preserve">,"IsWatermarked":false </v>
      </c>
      <c r="Z348" s="16" t="str">
        <f t="shared" si="129"/>
        <v xml:space="preserve">,"CatalogImageCode":"" </v>
      </c>
      <c r="AA348" s="16" t="str">
        <f t="shared" si="130"/>
        <v xml:space="preserve">,"Color":"" </v>
      </c>
      <c r="AB348" s="16" t="str">
        <f t="shared" si="131"/>
        <v xml:space="preserve">,"Denomination":"8" </v>
      </c>
      <c r="AD348" s="16" t="str">
        <f t="shared" si="132"/>
        <v/>
      </c>
      <c r="AE348" s="16" t="str">
        <f t="shared" si="133"/>
        <v>{"CollectableType":"HomeCollector.Models.StampBase, HomeCollector, Version=1.0.0.0, Culture=neutral, PublicKeyToken=null"</v>
      </c>
      <c r="AF348" s="16" t="str">
        <f t="shared" si="134"/>
        <v xml:space="preserve">,"ItemDetails":"" </v>
      </c>
      <c r="AG348" s="16" t="str">
        <f t="shared" si="135"/>
        <v xml:space="preserve">,"IsFavorite":false </v>
      </c>
      <c r="AH348" s="16" t="str">
        <f t="shared" si="136"/>
        <v xml:space="preserve">,"EstimatedValue":0 </v>
      </c>
      <c r="AI348" s="16" t="str">
        <f t="shared" si="137"/>
        <v xml:space="preserve">,"IsMintCondition":false </v>
      </c>
      <c r="AJ348" s="16" t="str">
        <f t="shared" si="138"/>
        <v xml:space="preserve">,"Condition":"UNDEFINED" </v>
      </c>
      <c r="AK348" s="16" t="str">
        <f xml:space="preserve"> IF($D348+$E348&gt;0,  CONCATENATE($AD348,$AE348,$AF348,$AG348,$AH348,$AI348,$AJ348) &amp; "} ]}","}")</f>
        <v>}</v>
      </c>
      <c r="AL348" s="16" t="str">
        <f t="shared" ref="AL348:AL354" si="142">CONCATENATE( $N348, $O348, $P348,$Q348,$R348,$S348,$T348,$U348,$V348,$W348,$X348, $Y348,$Z348,$AA348, $AB348) &amp; $AK348</f>
        <v>,{"CollectableType":"HomeCollector.Models.StampBase, HomeCollector, Version=1.0.0.0, Culture=neutral, PublicKeyToken=null","DisplayName":"Cinnamon Teal" ,"Description":"" ,"Country":"USA" ,"IsPostageStamp":true ,"ScottNumber":"RW52" ,"AlternateId":"" ,"IssueYearStart":1986,"IssueYearEnd":0,"FirstDayOfIssue":" " ,"Perforation":"" ,"IsWatermarked":false ,"CatalogImageCode":"" ,"Color":"" ,"Denomination":"8" }</v>
      </c>
    </row>
    <row r="349" spans="1:38" x14ac:dyDescent="0.25">
      <c r="A349" s="16" t="s">
        <v>424</v>
      </c>
      <c r="B349" s="49">
        <v>7.5</v>
      </c>
      <c r="H349" s="16" t="s">
        <v>537</v>
      </c>
      <c r="I349" s="16">
        <v>1987</v>
      </c>
      <c r="J349" s="16">
        <v>1987</v>
      </c>
      <c r="K349" s="16" t="s">
        <v>51</v>
      </c>
      <c r="N349" s="16" t="str">
        <f t="shared" si="139"/>
        <v>,{"CollectableType":"HomeCollector.Models.StampBase, HomeCollector, Version=1.0.0.0, Culture=neutral, PublicKeyToken=null"</v>
      </c>
      <c r="O349" s="16" t="str">
        <f t="shared" si="122"/>
        <v xml:space="preserve">,"DisplayName":"Fulvous Whistling" </v>
      </c>
      <c r="P349" s="16" t="str">
        <f t="shared" si="123"/>
        <v xml:space="preserve">,"Description":"" </v>
      </c>
      <c r="Q349" s="16" t="str">
        <f t="shared" si="124"/>
        <v xml:space="preserve">,"Country":"USA" </v>
      </c>
      <c r="R349" s="16" t="str">
        <f t="shared" si="125"/>
        <v xml:space="preserve">,"IsPostageStamp":true </v>
      </c>
      <c r="S349" s="16" t="str">
        <f t="shared" si="126"/>
        <v xml:space="preserve">,"ScottNumber":"RW53" </v>
      </c>
      <c r="T349" s="16" t="str">
        <f t="shared" si="127"/>
        <v xml:space="preserve">,"AlternateId":"" </v>
      </c>
      <c r="U349" s="16" t="str">
        <f t="shared" si="140"/>
        <v>,"IssueYearStart":1987</v>
      </c>
      <c r="V349" s="16" t="str">
        <f t="shared" si="141"/>
        <v>,"IssueYearEnd":0</v>
      </c>
      <c r="W349" s="16" t="str">
        <f t="shared" si="128"/>
        <v xml:space="preserve">,"FirstDayOfIssue":" " </v>
      </c>
      <c r="X349" s="16" t="str">
        <f t="shared" si="121"/>
        <v xml:space="preserve">,"Perforation":"" </v>
      </c>
      <c r="Y349" s="16" t="str">
        <f>",""IsWatermarked"":" &amp; IF(ISNUMBER(FIND("mk",#REF!)) =1,"true","false") &amp; " "</f>
        <v xml:space="preserve">,"IsWatermarked":false </v>
      </c>
      <c r="Z349" s="16" t="str">
        <f t="shared" si="129"/>
        <v xml:space="preserve">,"CatalogImageCode":"" </v>
      </c>
      <c r="AA349" s="16" t="str">
        <f t="shared" si="130"/>
        <v xml:space="preserve">,"Color":"" </v>
      </c>
      <c r="AB349" s="16" t="str">
        <f t="shared" si="131"/>
        <v xml:space="preserve">,"Denomination":"8" </v>
      </c>
      <c r="AD349" s="16" t="str">
        <f t="shared" si="132"/>
        <v/>
      </c>
      <c r="AE349" s="16" t="str">
        <f t="shared" si="133"/>
        <v>{"CollectableType":"HomeCollector.Models.StampBase, HomeCollector, Version=1.0.0.0, Culture=neutral, PublicKeyToken=null"</v>
      </c>
      <c r="AF349" s="16" t="str">
        <f t="shared" si="134"/>
        <v xml:space="preserve">,"ItemDetails":"" </v>
      </c>
      <c r="AG349" s="16" t="str">
        <f t="shared" si="135"/>
        <v xml:space="preserve">,"IsFavorite":false </v>
      </c>
      <c r="AH349" s="16" t="str">
        <f t="shared" si="136"/>
        <v xml:space="preserve">,"EstimatedValue":0 </v>
      </c>
      <c r="AI349" s="16" t="str">
        <f t="shared" si="137"/>
        <v xml:space="preserve">,"IsMintCondition":false </v>
      </c>
      <c r="AJ349" s="16" t="str">
        <f t="shared" si="138"/>
        <v xml:space="preserve">,"Condition":"UNDEFINED" </v>
      </c>
      <c r="AK349" s="16" t="str">
        <f xml:space="preserve"> IF($D349+$E349&gt;0,  CONCATENATE($AD349,$AE349,$AF349,$AG349,$AH349,$AI349,$AJ349) &amp; "} ]}","}")</f>
        <v>}</v>
      </c>
      <c r="AL349" s="16" t="str">
        <f t="shared" si="142"/>
        <v>,{"CollectableType":"HomeCollector.Models.StampBase, HomeCollector, Version=1.0.0.0, Culture=neutral, PublicKeyToken=null","DisplayName":"Fulvous Whistling" ,"Description":"" ,"Country":"USA" ,"IsPostageStamp":true ,"ScottNumber":"RW53" ,"AlternateId":"" ,"IssueYearStart":1987,"IssueYearEnd":0,"FirstDayOfIssue":" " ,"Perforation":"" ,"IsWatermarked":false ,"CatalogImageCode":"" ,"Color":"" ,"Denomination":"8" }</v>
      </c>
    </row>
    <row r="350" spans="1:38" x14ac:dyDescent="0.25">
      <c r="A350" s="16" t="s">
        <v>425</v>
      </c>
      <c r="B350" s="48">
        <v>10</v>
      </c>
      <c r="H350" s="16" t="s">
        <v>538</v>
      </c>
      <c r="I350" s="16">
        <v>1988</v>
      </c>
      <c r="J350" s="16">
        <v>1988</v>
      </c>
      <c r="K350" s="16" t="s">
        <v>51</v>
      </c>
      <c r="N350" s="16" t="str">
        <f t="shared" si="139"/>
        <v>,{"CollectableType":"HomeCollector.Models.StampBase, HomeCollector, Version=1.0.0.0, Culture=neutral, PublicKeyToken=null"</v>
      </c>
      <c r="O350" s="16" t="str">
        <f t="shared" si="122"/>
        <v xml:space="preserve">,"DisplayName":"Redheads" </v>
      </c>
      <c r="P350" s="16" t="str">
        <f t="shared" si="123"/>
        <v xml:space="preserve">,"Description":"" </v>
      </c>
      <c r="Q350" s="16" t="str">
        <f t="shared" si="124"/>
        <v xml:space="preserve">,"Country":"USA" </v>
      </c>
      <c r="R350" s="16" t="str">
        <f t="shared" si="125"/>
        <v xml:space="preserve">,"IsPostageStamp":true </v>
      </c>
      <c r="S350" s="16" t="str">
        <f t="shared" si="126"/>
        <v xml:space="preserve">,"ScottNumber":"RW54" </v>
      </c>
      <c r="T350" s="16" t="str">
        <f t="shared" si="127"/>
        <v xml:space="preserve">,"AlternateId":"" </v>
      </c>
      <c r="U350" s="16" t="str">
        <f t="shared" si="140"/>
        <v>,"IssueYearStart":1988</v>
      </c>
      <c r="V350" s="16" t="str">
        <f t="shared" si="141"/>
        <v>,"IssueYearEnd":0</v>
      </c>
      <c r="W350" s="16" t="str">
        <f t="shared" si="128"/>
        <v xml:space="preserve">,"FirstDayOfIssue":" " </v>
      </c>
      <c r="X350" s="16" t="str">
        <f t="shared" si="121"/>
        <v xml:space="preserve">,"Perforation":"" </v>
      </c>
      <c r="Y350" s="16" t="str">
        <f>",""IsWatermarked"":" &amp; IF(ISNUMBER(FIND("mk",#REF!)) =1,"true","false") &amp; " "</f>
        <v xml:space="preserve">,"IsWatermarked":false </v>
      </c>
      <c r="Z350" s="16" t="str">
        <f t="shared" si="129"/>
        <v xml:space="preserve">,"CatalogImageCode":"" </v>
      </c>
      <c r="AA350" s="16" t="str">
        <f t="shared" si="130"/>
        <v xml:space="preserve">,"Color":"" </v>
      </c>
      <c r="AB350" s="16" t="str">
        <f t="shared" si="131"/>
        <v xml:space="preserve">,"Denomination":"10" </v>
      </c>
      <c r="AD350" s="16" t="str">
        <f t="shared" si="132"/>
        <v/>
      </c>
      <c r="AE350" s="16" t="str">
        <f t="shared" si="133"/>
        <v>{"CollectableType":"HomeCollector.Models.StampBase, HomeCollector, Version=1.0.0.0, Culture=neutral, PublicKeyToken=null"</v>
      </c>
      <c r="AF350" s="16" t="str">
        <f t="shared" si="134"/>
        <v xml:space="preserve">,"ItemDetails":"" </v>
      </c>
      <c r="AG350" s="16" t="str">
        <f t="shared" si="135"/>
        <v xml:space="preserve">,"IsFavorite":false </v>
      </c>
      <c r="AH350" s="16" t="str">
        <f t="shared" si="136"/>
        <v xml:space="preserve">,"EstimatedValue":0 </v>
      </c>
      <c r="AI350" s="16" t="str">
        <f t="shared" si="137"/>
        <v xml:space="preserve">,"IsMintCondition":false </v>
      </c>
      <c r="AJ350" s="16" t="str">
        <f t="shared" si="138"/>
        <v xml:space="preserve">,"Condition":"UNDEFINED" </v>
      </c>
      <c r="AK350" s="16" t="str">
        <f xml:space="preserve"> IF($D350+$E350&gt;0,  CONCATENATE($AD350,$AE350,$AF350,$AG350,$AH350,$AI350,$AJ350) &amp; "} ]}","}")</f>
        <v>}</v>
      </c>
      <c r="AL350" s="16" t="str">
        <f t="shared" si="142"/>
        <v>,{"CollectableType":"HomeCollector.Models.StampBase, HomeCollector, Version=1.0.0.0, Culture=neutral, PublicKeyToken=null","DisplayName":"Redheads" ,"Description":"" ,"Country":"USA" ,"IsPostageStamp":true ,"ScottNumber":"RW54" ,"AlternateId":"" ,"IssueYearStart":1988,"IssueYearEnd":0,"FirstDayOfIssue":" " ,"Perforation":"" ,"IsWatermarked":false ,"CatalogImageCode":"" ,"Color":"" ,"Denomination":"10" }</v>
      </c>
    </row>
    <row r="351" spans="1:38" x14ac:dyDescent="0.25">
      <c r="A351" s="16" t="s">
        <v>426</v>
      </c>
      <c r="B351" s="48">
        <v>10</v>
      </c>
      <c r="H351" s="16" t="s">
        <v>539</v>
      </c>
      <c r="I351" s="16">
        <v>1989</v>
      </c>
      <c r="J351" s="16">
        <v>1989</v>
      </c>
      <c r="K351" s="16" t="s">
        <v>51</v>
      </c>
      <c r="N351" s="16" t="str">
        <f t="shared" si="139"/>
        <v>,{"CollectableType":"HomeCollector.Models.StampBase, HomeCollector, Version=1.0.0.0, Culture=neutral, PublicKeyToken=null"</v>
      </c>
      <c r="O351" s="16" t="str">
        <f t="shared" si="122"/>
        <v xml:space="preserve">,"DisplayName":"Snow Goose" </v>
      </c>
      <c r="P351" s="16" t="str">
        <f t="shared" si="123"/>
        <v xml:space="preserve">,"Description":"" </v>
      </c>
      <c r="Q351" s="16" t="str">
        <f t="shared" si="124"/>
        <v xml:space="preserve">,"Country":"USA" </v>
      </c>
      <c r="R351" s="16" t="str">
        <f t="shared" si="125"/>
        <v xml:space="preserve">,"IsPostageStamp":true </v>
      </c>
      <c r="S351" s="16" t="str">
        <f t="shared" si="126"/>
        <v xml:space="preserve">,"ScottNumber":"RW55" </v>
      </c>
      <c r="T351" s="16" t="str">
        <f t="shared" si="127"/>
        <v xml:space="preserve">,"AlternateId":"" </v>
      </c>
      <c r="U351" s="16" t="str">
        <f t="shared" si="140"/>
        <v>,"IssueYearStart":1989</v>
      </c>
      <c r="V351" s="16" t="str">
        <f t="shared" si="141"/>
        <v>,"IssueYearEnd":0</v>
      </c>
      <c r="W351" s="16" t="str">
        <f t="shared" si="128"/>
        <v xml:space="preserve">,"FirstDayOfIssue":" " </v>
      </c>
      <c r="X351" s="16" t="str">
        <f t="shared" si="121"/>
        <v xml:space="preserve">,"Perforation":"" </v>
      </c>
      <c r="Y351" s="16" t="str">
        <f>",""IsWatermarked"":" &amp; IF(ISNUMBER(FIND("mk",#REF!)) =1,"true","false") &amp; " "</f>
        <v xml:space="preserve">,"IsWatermarked":false </v>
      </c>
      <c r="Z351" s="16" t="str">
        <f t="shared" si="129"/>
        <v xml:space="preserve">,"CatalogImageCode":"" </v>
      </c>
      <c r="AA351" s="16" t="str">
        <f t="shared" si="130"/>
        <v xml:space="preserve">,"Color":"" </v>
      </c>
      <c r="AB351" s="16" t="str">
        <f t="shared" si="131"/>
        <v xml:space="preserve">,"Denomination":"10" </v>
      </c>
      <c r="AD351" s="16" t="str">
        <f t="shared" si="132"/>
        <v/>
      </c>
      <c r="AE351" s="16" t="str">
        <f t="shared" si="133"/>
        <v>{"CollectableType":"HomeCollector.Models.StampBase, HomeCollector, Version=1.0.0.0, Culture=neutral, PublicKeyToken=null"</v>
      </c>
      <c r="AF351" s="16" t="str">
        <f t="shared" si="134"/>
        <v xml:space="preserve">,"ItemDetails":"" </v>
      </c>
      <c r="AG351" s="16" t="str">
        <f t="shared" si="135"/>
        <v xml:space="preserve">,"IsFavorite":false </v>
      </c>
      <c r="AH351" s="16" t="str">
        <f t="shared" si="136"/>
        <v xml:space="preserve">,"EstimatedValue":0 </v>
      </c>
      <c r="AI351" s="16" t="str">
        <f t="shared" si="137"/>
        <v xml:space="preserve">,"IsMintCondition":false </v>
      </c>
      <c r="AJ351" s="16" t="str">
        <f t="shared" si="138"/>
        <v xml:space="preserve">,"Condition":"UNDEFINED" </v>
      </c>
      <c r="AK351" s="16" t="str">
        <f xml:space="preserve"> IF($D351+$E351&gt;0,  CONCATENATE($AD351,$AE351,$AF351,$AG351,$AH351,$AI351,$AJ351) &amp; "} ]}","}")</f>
        <v>}</v>
      </c>
      <c r="AL351" s="16" t="str">
        <f t="shared" si="142"/>
        <v>,{"CollectableType":"HomeCollector.Models.StampBase, HomeCollector, Version=1.0.0.0, Culture=neutral, PublicKeyToken=null","DisplayName":"Snow Goose" ,"Description":"" ,"Country":"USA" ,"IsPostageStamp":true ,"ScottNumber":"RW55" ,"AlternateId":"" ,"IssueYearStart":1989,"IssueYearEnd":0,"FirstDayOfIssue":" " ,"Perforation":"" ,"IsWatermarked":false ,"CatalogImageCode":"" ,"Color":"" ,"Denomination":"10" }</v>
      </c>
    </row>
    <row r="352" spans="1:38" x14ac:dyDescent="0.25">
      <c r="A352" s="16" t="s">
        <v>427</v>
      </c>
      <c r="B352" s="49">
        <v>12.5</v>
      </c>
      <c r="H352" s="16" t="s">
        <v>540</v>
      </c>
      <c r="I352" s="16">
        <v>1990</v>
      </c>
      <c r="J352" s="16">
        <v>1990</v>
      </c>
      <c r="K352" s="16" t="s">
        <v>51</v>
      </c>
      <c r="N352" s="16" t="str">
        <f t="shared" si="139"/>
        <v>,{"CollectableType":"HomeCollector.Models.StampBase, HomeCollector, Version=1.0.0.0, Culture=neutral, PublicKeyToken=null"</v>
      </c>
      <c r="O352" s="16" t="str">
        <f t="shared" si="122"/>
        <v xml:space="preserve">,"DisplayName":"Lesser Scaup" </v>
      </c>
      <c r="P352" s="16" t="str">
        <f t="shared" si="123"/>
        <v xml:space="preserve">,"Description":"" </v>
      </c>
      <c r="Q352" s="16" t="str">
        <f t="shared" si="124"/>
        <v xml:space="preserve">,"Country":"USA" </v>
      </c>
      <c r="R352" s="16" t="str">
        <f t="shared" si="125"/>
        <v xml:space="preserve">,"IsPostageStamp":true </v>
      </c>
      <c r="S352" s="16" t="str">
        <f t="shared" si="126"/>
        <v xml:space="preserve">,"ScottNumber":"RW56" </v>
      </c>
      <c r="T352" s="16" t="str">
        <f t="shared" si="127"/>
        <v xml:space="preserve">,"AlternateId":"" </v>
      </c>
      <c r="U352" s="16" t="str">
        <f t="shared" si="140"/>
        <v>,"IssueYearStart":1990</v>
      </c>
      <c r="V352" s="16" t="str">
        <f t="shared" si="141"/>
        <v>,"IssueYearEnd":0</v>
      </c>
      <c r="W352" s="16" t="str">
        <f t="shared" si="128"/>
        <v xml:space="preserve">,"FirstDayOfIssue":" " </v>
      </c>
      <c r="X352" s="16" t="str">
        <f t="shared" si="121"/>
        <v xml:space="preserve">,"Perforation":"" </v>
      </c>
      <c r="Y352" s="16" t="str">
        <f>",""IsWatermarked"":" &amp; IF(ISNUMBER(FIND("mk",#REF!)) =1,"true","false") &amp; " "</f>
        <v xml:space="preserve">,"IsWatermarked":false </v>
      </c>
      <c r="Z352" s="16" t="str">
        <f t="shared" si="129"/>
        <v xml:space="preserve">,"CatalogImageCode":"" </v>
      </c>
      <c r="AA352" s="16" t="str">
        <f t="shared" si="130"/>
        <v xml:space="preserve">,"Color":"" </v>
      </c>
      <c r="AB352" s="16" t="str">
        <f t="shared" si="131"/>
        <v xml:space="preserve">,"Denomination":"13" </v>
      </c>
      <c r="AD352" s="16" t="str">
        <f t="shared" si="132"/>
        <v/>
      </c>
      <c r="AE352" s="16" t="str">
        <f t="shared" si="133"/>
        <v>{"CollectableType":"HomeCollector.Models.StampBase, HomeCollector, Version=1.0.0.0, Culture=neutral, PublicKeyToken=null"</v>
      </c>
      <c r="AF352" s="16" t="str">
        <f t="shared" si="134"/>
        <v xml:space="preserve">,"ItemDetails":"" </v>
      </c>
      <c r="AG352" s="16" t="str">
        <f t="shared" si="135"/>
        <v xml:space="preserve">,"IsFavorite":false </v>
      </c>
      <c r="AH352" s="16" t="str">
        <f t="shared" si="136"/>
        <v xml:space="preserve">,"EstimatedValue":0 </v>
      </c>
      <c r="AI352" s="16" t="str">
        <f t="shared" si="137"/>
        <v xml:space="preserve">,"IsMintCondition":false </v>
      </c>
      <c r="AJ352" s="16" t="str">
        <f t="shared" si="138"/>
        <v xml:space="preserve">,"Condition":"UNDEFINED" </v>
      </c>
      <c r="AK352" s="16" t="str">
        <f xml:space="preserve"> IF($D352+$E352&gt;0,  CONCATENATE($AD352,$AE352,$AF352,$AG352,$AH352,$AI352,$AJ352) &amp; "} ]}","}")</f>
        <v>}</v>
      </c>
      <c r="AL352" s="16" t="str">
        <f t="shared" si="142"/>
        <v>,{"CollectableType":"HomeCollector.Models.StampBase, HomeCollector, Version=1.0.0.0, Culture=neutral, PublicKeyToken=null","DisplayName":"Lesser Scaup" ,"Description":"" ,"Country":"USA" ,"IsPostageStamp":true ,"ScottNumber":"RW56" ,"AlternateId":"" ,"IssueYearStart":1990,"IssueYearEnd":0,"FirstDayOfIssue":" " ,"Perforation":"" ,"IsWatermarked":false ,"CatalogImageCode":"" ,"Color":"" ,"Denomination":"13" }</v>
      </c>
    </row>
    <row r="353" spans="1:38" x14ac:dyDescent="0.25">
      <c r="A353" s="16" t="s">
        <v>428</v>
      </c>
      <c r="B353" s="49">
        <v>12.5</v>
      </c>
      <c r="H353" s="16" t="s">
        <v>541</v>
      </c>
      <c r="I353" s="16">
        <v>1991</v>
      </c>
      <c r="J353" s="16">
        <v>1991</v>
      </c>
      <c r="K353" s="16" t="s">
        <v>51</v>
      </c>
      <c r="N353" s="16" t="str">
        <f t="shared" si="139"/>
        <v>,{"CollectableType":"HomeCollector.Models.StampBase, HomeCollector, Version=1.0.0.0, Culture=neutral, PublicKeyToken=null"</v>
      </c>
      <c r="O353" s="16" t="str">
        <f t="shared" si="122"/>
        <v xml:space="preserve">,"DisplayName":"Whistling" </v>
      </c>
      <c r="P353" s="16" t="str">
        <f t="shared" si="123"/>
        <v xml:space="preserve">,"Description":"" </v>
      </c>
      <c r="Q353" s="16" t="str">
        <f t="shared" si="124"/>
        <v xml:space="preserve">,"Country":"USA" </v>
      </c>
      <c r="R353" s="16" t="str">
        <f t="shared" si="125"/>
        <v xml:space="preserve">,"IsPostageStamp":true </v>
      </c>
      <c r="S353" s="16" t="str">
        <f t="shared" si="126"/>
        <v xml:space="preserve">,"ScottNumber":"RW57" </v>
      </c>
      <c r="T353" s="16" t="str">
        <f t="shared" si="127"/>
        <v xml:space="preserve">,"AlternateId":"" </v>
      </c>
      <c r="U353" s="16" t="str">
        <f t="shared" si="140"/>
        <v>,"IssueYearStart":1991</v>
      </c>
      <c r="V353" s="16" t="str">
        <f t="shared" si="141"/>
        <v>,"IssueYearEnd":0</v>
      </c>
      <c r="W353" s="16" t="str">
        <f t="shared" si="128"/>
        <v xml:space="preserve">,"FirstDayOfIssue":" " </v>
      </c>
      <c r="X353" s="16" t="str">
        <f t="shared" si="121"/>
        <v xml:space="preserve">,"Perforation":"" </v>
      </c>
      <c r="Y353" s="16" t="str">
        <f>",""IsWatermarked"":" &amp; IF(ISNUMBER(FIND("mk",#REF!)) =1,"true","false") &amp; " "</f>
        <v xml:space="preserve">,"IsWatermarked":false </v>
      </c>
      <c r="Z353" s="16" t="str">
        <f t="shared" si="129"/>
        <v xml:space="preserve">,"CatalogImageCode":"" </v>
      </c>
      <c r="AA353" s="16" t="str">
        <f t="shared" si="130"/>
        <v xml:space="preserve">,"Color":"" </v>
      </c>
      <c r="AB353" s="16" t="str">
        <f t="shared" si="131"/>
        <v xml:space="preserve">,"Denomination":"13" </v>
      </c>
      <c r="AD353" s="16" t="str">
        <f t="shared" si="132"/>
        <v/>
      </c>
      <c r="AE353" s="16" t="str">
        <f t="shared" si="133"/>
        <v>{"CollectableType":"HomeCollector.Models.StampBase, HomeCollector, Version=1.0.0.0, Culture=neutral, PublicKeyToken=null"</v>
      </c>
      <c r="AF353" s="16" t="str">
        <f t="shared" si="134"/>
        <v xml:space="preserve">,"ItemDetails":"" </v>
      </c>
      <c r="AG353" s="16" t="str">
        <f t="shared" si="135"/>
        <v xml:space="preserve">,"IsFavorite":false </v>
      </c>
      <c r="AH353" s="16" t="str">
        <f t="shared" si="136"/>
        <v xml:space="preserve">,"EstimatedValue":0 </v>
      </c>
      <c r="AI353" s="16" t="str">
        <f t="shared" si="137"/>
        <v xml:space="preserve">,"IsMintCondition":false </v>
      </c>
      <c r="AJ353" s="16" t="str">
        <f t="shared" si="138"/>
        <v xml:space="preserve">,"Condition":"UNDEFINED" </v>
      </c>
      <c r="AK353" s="16" t="str">
        <f xml:space="preserve"> IF($D353+$E353&gt;0,  CONCATENATE($AD353,$AE353,$AF353,$AG353,$AH353,$AI353,$AJ353) &amp; "} ]}","}")</f>
        <v>}</v>
      </c>
      <c r="AL353" s="16" t="str">
        <f t="shared" si="142"/>
        <v>,{"CollectableType":"HomeCollector.Models.StampBase, HomeCollector, Version=1.0.0.0, Culture=neutral, PublicKeyToken=null","DisplayName":"Whistling" ,"Description":"" ,"Country":"USA" ,"IsPostageStamp":true ,"ScottNumber":"RW57" ,"AlternateId":"" ,"IssueYearStart":1991,"IssueYearEnd":0,"FirstDayOfIssue":" " ,"Perforation":"" ,"IsWatermarked":false ,"CatalogImageCode":"" ,"Color":"" ,"Denomination":"13" }</v>
      </c>
    </row>
    <row r="354" spans="1:38" x14ac:dyDescent="0.25">
      <c r="A354" s="16" t="s">
        <v>429</v>
      </c>
      <c r="B354" s="48">
        <v>15</v>
      </c>
      <c r="H354" s="16" t="s">
        <v>542</v>
      </c>
      <c r="I354" s="16">
        <v>1992</v>
      </c>
      <c r="J354" s="16">
        <v>1992</v>
      </c>
      <c r="K354" s="16" t="s">
        <v>51</v>
      </c>
      <c r="N354" s="16" t="str">
        <f t="shared" si="139"/>
        <v>,{"CollectableType":"HomeCollector.Models.StampBase, HomeCollector, Version=1.0.0.0, Culture=neutral, PublicKeyToken=null"</v>
      </c>
      <c r="O354" s="16" t="str">
        <f t="shared" si="122"/>
        <v xml:space="preserve">,"DisplayName":"King Eiders" </v>
      </c>
      <c r="P354" s="16" t="str">
        <f t="shared" si="123"/>
        <v xml:space="preserve">,"Description":"" </v>
      </c>
      <c r="Q354" s="16" t="str">
        <f t="shared" si="124"/>
        <v xml:space="preserve">,"Country":"USA" </v>
      </c>
      <c r="R354" s="16" t="str">
        <f t="shared" si="125"/>
        <v xml:space="preserve">,"IsPostageStamp":true </v>
      </c>
      <c r="S354" s="16" t="str">
        <f t="shared" si="126"/>
        <v xml:space="preserve">,"ScottNumber":"RW58" </v>
      </c>
      <c r="T354" s="16" t="str">
        <f t="shared" si="127"/>
        <v xml:space="preserve">,"AlternateId":"" </v>
      </c>
      <c r="U354" s="16" t="str">
        <f t="shared" si="140"/>
        <v>,"IssueYearStart":1992</v>
      </c>
      <c r="V354" s="16" t="str">
        <f t="shared" si="141"/>
        <v>,"IssueYearEnd":0</v>
      </c>
      <c r="W354" s="16" t="str">
        <f t="shared" si="128"/>
        <v xml:space="preserve">,"FirstDayOfIssue":" " </v>
      </c>
      <c r="X354" s="16" t="str">
        <f t="shared" si="121"/>
        <v xml:space="preserve">,"Perforation":"" </v>
      </c>
      <c r="Y354" s="16" t="str">
        <f>",""IsWatermarked"":" &amp; IF(ISNUMBER(FIND("mk",#REF!)) =1,"true","false") &amp; " "</f>
        <v xml:space="preserve">,"IsWatermarked":false </v>
      </c>
      <c r="Z354" s="16" t="str">
        <f t="shared" si="129"/>
        <v xml:space="preserve">,"CatalogImageCode":"" </v>
      </c>
      <c r="AA354" s="16" t="str">
        <f t="shared" si="130"/>
        <v xml:space="preserve">,"Color":"" </v>
      </c>
      <c r="AB354" s="16" t="str">
        <f t="shared" si="131"/>
        <v xml:space="preserve">,"Denomination":"15" </v>
      </c>
      <c r="AD354" s="16" t="str">
        <f t="shared" si="132"/>
        <v/>
      </c>
      <c r="AE354" s="16" t="str">
        <f t="shared" si="133"/>
        <v>{"CollectableType":"HomeCollector.Models.StampBase, HomeCollector, Version=1.0.0.0, Culture=neutral, PublicKeyToken=null"</v>
      </c>
      <c r="AF354" s="16" t="str">
        <f t="shared" si="134"/>
        <v xml:space="preserve">,"ItemDetails":"" </v>
      </c>
      <c r="AG354" s="16" t="str">
        <f t="shared" si="135"/>
        <v xml:space="preserve">,"IsFavorite":false </v>
      </c>
      <c r="AH354" s="16" t="str">
        <f t="shared" si="136"/>
        <v xml:space="preserve">,"EstimatedValue":0 </v>
      </c>
      <c r="AI354" s="16" t="str">
        <f t="shared" si="137"/>
        <v xml:space="preserve">,"IsMintCondition":false </v>
      </c>
      <c r="AJ354" s="16" t="str">
        <f t="shared" si="138"/>
        <v xml:space="preserve">,"Condition":"UNDEFINED" </v>
      </c>
      <c r="AK354" s="16" t="str">
        <f xml:space="preserve"> IF($D354+$E354&gt;0,  CONCATENATE($AD354,$AE354,$AF354,$AG354,$AH354,$AI354,$AJ354) &amp; "} ]}","}")</f>
        <v>}</v>
      </c>
      <c r="AL354" s="16" t="str">
        <f t="shared" si="142"/>
        <v>,{"CollectableType":"HomeCollector.Models.StampBase, HomeCollector, Version=1.0.0.0, Culture=neutral, PublicKeyToken=null","DisplayName":"King Eiders" ,"Description":"" ,"Country":"USA" ,"IsPostageStamp":true ,"ScottNumber":"RW58" ,"AlternateId":"" ,"IssueYearStart":1992,"IssueYearEnd":0,"FirstDayOfIssue":" " ,"Perforation":"" ,"IsWatermarked":false ,"CatalogImageCode":"" ,"Color":"" ,"Denomination":"15" }</v>
      </c>
    </row>
  </sheetData>
  <printOptions gridLines="1" gridLinesSet="0"/>
  <pageMargins left="0.75" right="0.75" top="1" bottom="1" header="0.5" footer="0.5"/>
  <pageSetup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"/>
  <sheetViews>
    <sheetView workbookViewId="0">
      <selection activeCell="J2" sqref="J2"/>
    </sheetView>
  </sheetViews>
  <sheetFormatPr defaultRowHeight="15" x14ac:dyDescent="0.25"/>
  <sheetData>
    <row r="1" spans="1:29" ht="52.8" x14ac:dyDescent="0.25">
      <c r="A1" s="1" t="s">
        <v>18</v>
      </c>
      <c r="B1" s="2" t="s">
        <v>19</v>
      </c>
      <c r="C1" s="3"/>
      <c r="D1" s="4"/>
      <c r="E1" s="5"/>
      <c r="F1" s="6"/>
      <c r="G1" s="6"/>
      <c r="H1" s="4"/>
      <c r="I1" s="4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x14ac:dyDescent="0.25">
      <c r="A2" s="4"/>
      <c r="B2" s="2"/>
      <c r="C2" s="3"/>
      <c r="D2" s="4"/>
      <c r="E2" s="5"/>
      <c r="F2" s="6"/>
      <c r="G2" s="6"/>
      <c r="H2" s="4"/>
      <c r="I2" s="4"/>
      <c r="J2" s="6" t="str">
        <f>"{""CollectionName"":""Star Trek Books - " &amp; $B$1 &amp; """,""CollectionType"":""HomeCollector.Models.BookBase, HomeCollector, Version=1.0.0.0, Culture=neutral, PublicKeyToken=null"""</f>
        <v>{"CollectionName":"Star Trek Books - IKS","CollectionType":"HomeCollector.Models.BookBase, HomeCollector, Version=1.0.0.0, Culture=neutral, PublicKeyToken=null"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 t="str">
        <f>"}"</f>
        <v>}</v>
      </c>
    </row>
    <row r="3" spans="1:29" ht="26.4" x14ac:dyDescent="0.25">
      <c r="A3" s="1" t="s">
        <v>20</v>
      </c>
      <c r="B3" s="7" t="s">
        <v>8</v>
      </c>
      <c r="C3" s="8" t="s">
        <v>21</v>
      </c>
      <c r="D3" s="8" t="s">
        <v>22</v>
      </c>
      <c r="E3" s="9" t="s">
        <v>23</v>
      </c>
      <c r="F3" s="1" t="s">
        <v>24</v>
      </c>
      <c r="G3" s="10" t="s">
        <v>25</v>
      </c>
      <c r="H3" s="1" t="s">
        <v>26</v>
      </c>
      <c r="I3" s="1" t="s">
        <v>27</v>
      </c>
      <c r="J3" s="11" t="str">
        <f>",""Collectables"":["</f>
        <v>,"Collectables":[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 t="str">
        <f>"]"</f>
        <v>]</v>
      </c>
      <c r="AC3" s="11" t="s">
        <v>28</v>
      </c>
    </row>
    <row r="4" spans="1:29" ht="57.6" x14ac:dyDescent="0.3">
      <c r="A4" s="12" t="s">
        <v>29</v>
      </c>
      <c r="B4" s="13">
        <v>2003</v>
      </c>
      <c r="C4" s="3" t="s">
        <v>30</v>
      </c>
      <c r="D4" s="4"/>
      <c r="E4" s="14">
        <v>11</v>
      </c>
      <c r="F4" s="15" t="s">
        <v>31</v>
      </c>
      <c r="G4" s="14"/>
      <c r="H4" s="4" t="s">
        <v>32</v>
      </c>
      <c r="I4" s="4"/>
      <c r="J4" s="6" t="str">
        <f>"{""CollectableType"":""HomeCollector.Models.BookBase, HomeCollector, Version=1.0.0.0, Culture=neutral, PublicKeyToken=null"""</f>
        <v>{"CollectableType":"HomeCollector.Models.BookBase, HomeCollector, Version=1.0.0.0, Culture=neutral, PublicKeyToken=null"</v>
      </c>
      <c r="K4" s="6" t="str">
        <f>",""DisplayName"":""" &amp; $A4 &amp; """ "</f>
        <v xml:space="preserve">,"DisplayName":"IKS Gorkon - A Good Day to Die" </v>
      </c>
      <c r="L4" s="6" t="str">
        <f>",""Description"":""" &amp; $I4 &amp; """ "</f>
        <v xml:space="preserve">,"Description":"" </v>
      </c>
      <c r="M4" s="6" t="str">
        <f>",""Title"":""" &amp; $A4 &amp; """ "</f>
        <v xml:space="preserve">,"Title":"IKS Gorkon - A Good Day to Die" </v>
      </c>
      <c r="N4" s="6" t="str">
        <f>",""Author"":""" &amp; $H4 &amp; """ "</f>
        <v xml:space="preserve">,"Author":"Keith R. DeCandido" </v>
      </c>
      <c r="O4" s="6" t="str">
        <f>",""Publisher"":""" &amp; $G4 &amp; """ "</f>
        <v xml:space="preserve">,"Publisher":"" </v>
      </c>
      <c r="P4" s="6" t="str">
        <f>",""Year"":" &amp; $B4 &amp; " "</f>
        <v xml:space="preserve">,"Year":2003 </v>
      </c>
      <c r="Q4" s="6" t="str">
        <f>",""Month"":" &amp; IF($E4="",0,$E4)</f>
        <v>,"Month":11</v>
      </c>
      <c r="R4" s="6" t="str">
        <f>",""Series"":""" &amp; $B$1 &amp; """ "</f>
        <v xml:space="preserve">,"Series":"IKS" </v>
      </c>
      <c r="S4" s="6" t="str">
        <f>",""BookCode"":""" &amp; $F4 &amp; """ "</f>
        <v xml:space="preserve">,"BookCode":"IKS1" </v>
      </c>
      <c r="T4" s="6" t="str">
        <f>",""ISBN"":""" &amp; "" &amp; """ "</f>
        <v xml:space="preserve">,"ISBN":"" </v>
      </c>
      <c r="U4" s="6" t="str">
        <f>",""Edition"":""" &amp; "" &amp; """ "</f>
        <v xml:space="preserve">,"Edition":"" </v>
      </c>
      <c r="V4" s="6" t="str">
        <f xml:space="preserve"> IF($C4="Y",",""ItemInstances"":[","")</f>
        <v>,"ItemInstances":[</v>
      </c>
      <c r="W4" s="6" t="str">
        <f>"{""CollectableType"":""HomeCollector.Models.BookBase, HomeCollector, Version=1.0.0.0, Culture=neutral, PublicKeyToken=null"""</f>
        <v>{"CollectableType":"HomeCollector.Models.BookBase, HomeCollector, Version=1.0.0.0, Culture=neutral, PublicKeyToken=null"</v>
      </c>
      <c r="X4" s="6" t="str">
        <f>",""ItemDetails"":""" &amp; "Copies=" &amp; $D4 &amp; """ "</f>
        <v xml:space="preserve">,"ItemDetails":"Copies=" </v>
      </c>
      <c r="Y4" s="6" t="str">
        <f>",""IsFavorite"":" &amp; "false" &amp; " "</f>
        <v xml:space="preserve">,"IsFavorite":false </v>
      </c>
      <c r="Z4" s="6" t="str">
        <f>",""EstimatedValue"":" &amp; 0 &amp; " "</f>
        <v xml:space="preserve">,"EstimatedValue":0 </v>
      </c>
      <c r="AA4" s="6" t="str">
        <f>",""Condition"":" &amp; """UNDEFINED""" &amp; " "</f>
        <v xml:space="preserve">,"Condition":"UNDEFINED" </v>
      </c>
      <c r="AB4" s="6" t="str">
        <f xml:space="preserve"> IF($C4="Y",  CONCATENATE($V4,$W4,$X4,$Y4,$Z4,$AA4) &amp; "} ]}","}")</f>
        <v>,"ItemInstances":[{"CollectableType":"HomeCollector.Models.BookBase, HomeCollector, Version=1.0.0.0, Culture=neutral, PublicKeyToken=null","ItemDetails":"Copies=" ,"IsFavorite":false ,"EstimatedValue":0 ,"Condition":"UNDEFINED" } ]}</v>
      </c>
      <c r="AC4" s="6" t="str">
        <f>CONCATENATE($J4,$K4, $L4, $M4, $N4,$O4,$P4,$Q4,$R4,$S4,$T4,$U4) &amp; $AB4</f>
        <v>{"CollectableType":"HomeCollector.Models.BookBase, HomeCollector, Version=1.0.0.0, Culture=neutral, PublicKeyToken=null","DisplayName":"IKS Gorkon - A Good Day to Die" ,"Description":"" ,"Title":"IKS Gorkon - A Good Day to Die" ,"Author":"Keith R. DeCandido" ,"Publisher":"" ,"Year":2003 ,"Month":11,"Series":"IKS" ,"BookCode":"IKS1" ,"ISBN":"" ,"Edition":"" ,"ItemInstances":[{"CollectableType":"HomeCollector.Models.BookBase, HomeCollector, Version=1.0.0.0, Culture=neutral, PublicKeyToken=null","ItemDetails":"Copies=" ,"IsFavorite":false ,"EstimatedValue":0 ,"Condition":"UNDEFINED" } ]}</v>
      </c>
    </row>
    <row r="5" spans="1:29" ht="57.6" x14ac:dyDescent="0.3">
      <c r="A5" s="12" t="s">
        <v>33</v>
      </c>
      <c r="B5" s="13">
        <v>2003</v>
      </c>
      <c r="C5" s="3" t="s">
        <v>30</v>
      </c>
      <c r="D5" s="4"/>
      <c r="E5" s="14">
        <v>12</v>
      </c>
      <c r="F5" s="15" t="s">
        <v>34</v>
      </c>
      <c r="G5" s="14"/>
      <c r="H5" s="4" t="s">
        <v>32</v>
      </c>
      <c r="I5" s="4"/>
      <c r="J5" s="6" t="str">
        <f>",{""CollectableType"":""HomeCollector.Models.BookBase, HomeCollector, Version=1.0.0.0, Culture=neutral, PublicKeyToken=null"""</f>
        <v>,{"CollectableType":"HomeCollector.Models.BookBase, HomeCollector, Version=1.0.0.0, Culture=neutral, PublicKeyToken=null"</v>
      </c>
      <c r="K5" s="6" t="str">
        <f>",""DisplayName"":""" &amp; $A5 &amp; """ "</f>
        <v xml:space="preserve">,"DisplayName":"IKS Gorkon - Honor Bound" </v>
      </c>
      <c r="L5" s="6" t="str">
        <f>",""Description"":""" &amp; $I5 &amp; """ "</f>
        <v xml:space="preserve">,"Description":"" </v>
      </c>
      <c r="M5" s="6" t="str">
        <f>",""Title"":""" &amp; $A5 &amp; """ "</f>
        <v xml:space="preserve">,"Title":"IKS Gorkon - Honor Bound" </v>
      </c>
      <c r="N5" s="6" t="str">
        <f>",""Author"":""" &amp; $H5 &amp; """ "</f>
        <v xml:space="preserve">,"Author":"Keith R. DeCandido" </v>
      </c>
      <c r="O5" s="6" t="str">
        <f>",""Publisher"":""" &amp; $G5 &amp; """ "</f>
        <v xml:space="preserve">,"Publisher":"" </v>
      </c>
      <c r="P5" s="6" t="str">
        <f>",""Year"":" &amp; $B5 &amp; " "</f>
        <v xml:space="preserve">,"Year":2003 </v>
      </c>
      <c r="Q5" s="6" t="str">
        <f>",""Month"":" &amp; IF($E5="",0,$E5)</f>
        <v>,"Month":12</v>
      </c>
      <c r="R5" s="6" t="str">
        <f>",""Series"":""" &amp; $B$1 &amp; """ "</f>
        <v xml:space="preserve">,"Series":"IKS" </v>
      </c>
      <c r="S5" s="6" t="str">
        <f>",""BookCode"":""" &amp; $F5 &amp; """ "</f>
        <v xml:space="preserve">,"BookCode":"IKS2" </v>
      </c>
      <c r="T5" s="6" t="str">
        <f>",""ISBN"":""" &amp; "" &amp; """ "</f>
        <v xml:space="preserve">,"ISBN":"" </v>
      </c>
      <c r="U5" s="6" t="str">
        <f>",""Edition"":""" &amp; "" &amp; """ "</f>
        <v xml:space="preserve">,"Edition":"" </v>
      </c>
      <c r="V5" s="6" t="str">
        <f xml:space="preserve"> IF($C5="Y",",""ItemInstances"":[","")</f>
        <v>,"ItemInstances":[</v>
      </c>
      <c r="W5" s="6" t="str">
        <f>"{""CollectableType"":""HomeCollector.Models.BookBase, HomeCollector, Version=1.0.0.0, Culture=neutral, PublicKeyToken=null"""</f>
        <v>{"CollectableType":"HomeCollector.Models.BookBase, HomeCollector, Version=1.0.0.0, Culture=neutral, PublicKeyToken=null"</v>
      </c>
      <c r="X5" s="6" t="str">
        <f>",""ItemDetails"":""" &amp; "Copies=" &amp; $D5 &amp; """ "</f>
        <v xml:space="preserve">,"ItemDetails":"Copies=" </v>
      </c>
      <c r="Y5" s="6" t="str">
        <f>",""IsFavorite"":" &amp; "false" &amp; " "</f>
        <v xml:space="preserve">,"IsFavorite":false </v>
      </c>
      <c r="Z5" s="6" t="str">
        <f>",""EstimatedValue"":" &amp; 0 &amp; " "</f>
        <v xml:space="preserve">,"EstimatedValue":0 </v>
      </c>
      <c r="AA5" s="6" t="str">
        <f>",""Condition"":" &amp; """UNDEFINED""" &amp; " "</f>
        <v xml:space="preserve">,"Condition":"UNDEFINED" </v>
      </c>
      <c r="AB5" s="6" t="str">
        <f xml:space="preserve"> IF($C5="Y",  CONCATENATE($V5,$W5,$X5,$Y5,$Z5,$AA5) &amp; "} ]}","}")</f>
        <v>,"ItemInstances":[{"CollectableType":"HomeCollector.Models.BookBase, HomeCollector, Version=1.0.0.0, Culture=neutral, PublicKeyToken=null","ItemDetails":"Copies=" ,"IsFavorite":false ,"EstimatedValue":0 ,"Condition":"UNDEFINED" } ]}</v>
      </c>
      <c r="AC5" s="6" t="str">
        <f>CONCATENATE($J5,$K5, $L5, $M5, $N5,$O5,$P5,$Q5,$R5,$S5,$T5,$U5) &amp; $AB5</f>
        <v>,{"CollectableType":"HomeCollector.Models.BookBase, HomeCollector, Version=1.0.0.0, Culture=neutral, PublicKeyToken=null","DisplayName":"IKS Gorkon - Honor Bound" ,"Description":"" ,"Title":"IKS Gorkon - Honor Bound" ,"Author":"Keith R. DeCandido" ,"Publisher":"" ,"Year":2003 ,"Month":12,"Series":"IKS" ,"BookCode":"IKS2" ,"ISBN":"" ,"Edition":"" ,"ItemInstances":[{"CollectableType":"HomeCollector.Models.BookBase, HomeCollector, Version=1.0.0.0, Culture=neutral, PublicKeyToken=null","ItemDetails":"Copies=" ,"IsFavorite":false ,"EstimatedValue":0 ,"Condition":"UNDEFINED" } ]}</v>
      </c>
    </row>
  </sheetData>
  <conditionalFormatting sqref="C4:C5">
    <cfRule type="containsText" dxfId="3" priority="1" operator="containsText" text="Y">
      <formula>NOT(ISERROR(SEARCH(("Y"),(C4))))</formula>
    </cfRule>
  </conditionalFormatting>
  <conditionalFormatting sqref="C4:C5">
    <cfRule type="containsText" dxfId="2" priority="2" operator="containsText" text="?">
      <formula>NOT(ISERROR(SEARCH(("?"),(C4))))</formula>
    </cfRule>
  </conditionalFormatting>
  <conditionalFormatting sqref="C4:C5">
    <cfRule type="containsBlanks" dxfId="1" priority="3">
      <formula>LEN(TRIM(C4))=0</formula>
    </cfRule>
  </conditionalFormatting>
  <conditionalFormatting sqref="C4:C5">
    <cfRule type="containsText" dxfId="0" priority="4" operator="containsText" text="N">
      <formula>NOT(ISERROR(SEARCH(("N"),(C4))))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STAMP1</vt:lpstr>
      <vt:lpstr>Sheet1</vt:lpstr>
      <vt:lpstr>STAMP1!Print_Area</vt:lpstr>
      <vt:lpstr>STAMP1!Print_Area_MI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Troyer</dc:creator>
  <cp:lastModifiedBy>Marty Troyer</cp:lastModifiedBy>
  <dcterms:created xsi:type="dcterms:W3CDTF">2017-01-17T16:45:06Z</dcterms:created>
  <dcterms:modified xsi:type="dcterms:W3CDTF">2017-01-19T22:28:28Z</dcterms:modified>
</cp:coreProperties>
</file>