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" yWindow="168" windowWidth="9624" windowHeight="5508"/>
  </bookViews>
  <sheets>
    <sheet name="STAMP1" sheetId="1" r:id="rId1"/>
    <sheet name="Sheet1" sheetId="2" r:id="rId2"/>
  </sheets>
  <definedNames>
    <definedName name="_Regression_Int" localSheetId="0" hidden="1">1</definedName>
    <definedName name="_xlnm.Print_Area" localSheetId="0">STAMP1!$A$3:$I$164</definedName>
    <definedName name="Print_Area_MI" localSheetId="0">STAMP1!$A$3:$I$164</definedName>
  </definedNames>
  <calcPr calcId="145621"/>
</workbook>
</file>

<file path=xl/calcChain.xml><?xml version="1.0" encoding="utf-8"?>
<calcChain xmlns="http://schemas.openxmlformats.org/spreadsheetml/2006/main">
  <c r="X164" i="1" l="1"/>
  <c r="X163" i="1"/>
  <c r="X162" i="1"/>
  <c r="X161" i="1"/>
  <c r="X160" i="1"/>
  <c r="X159" i="1"/>
  <c r="X158" i="1"/>
  <c r="X157" i="1"/>
  <c r="X156" i="1"/>
  <c r="X155" i="1"/>
  <c r="X154" i="1"/>
  <c r="X153" i="1"/>
  <c r="X152" i="1"/>
  <c r="X151" i="1"/>
  <c r="X150" i="1"/>
  <c r="X149" i="1"/>
  <c r="X148" i="1"/>
  <c r="X147" i="1"/>
  <c r="X146" i="1"/>
  <c r="X145" i="1"/>
  <c r="X144" i="1"/>
  <c r="X143" i="1"/>
  <c r="X142" i="1"/>
  <c r="X141" i="1"/>
  <c r="X140" i="1"/>
  <c r="X139" i="1"/>
  <c r="X138" i="1"/>
  <c r="X137" i="1"/>
  <c r="X136" i="1"/>
  <c r="X135" i="1"/>
  <c r="X134" i="1"/>
  <c r="X133" i="1"/>
  <c r="X132" i="1"/>
  <c r="X131" i="1"/>
  <c r="X130" i="1"/>
  <c r="X129" i="1"/>
  <c r="X128" i="1"/>
  <c r="X127" i="1"/>
  <c r="X126" i="1"/>
  <c r="X125" i="1"/>
  <c r="X124" i="1"/>
  <c r="X123" i="1"/>
  <c r="X122" i="1"/>
  <c r="X121" i="1"/>
  <c r="X120" i="1"/>
  <c r="X119" i="1"/>
  <c r="X118" i="1"/>
  <c r="X117" i="1"/>
  <c r="X116" i="1"/>
  <c r="X115" i="1"/>
  <c r="X114" i="1"/>
  <c r="X113" i="1"/>
  <c r="X112" i="1"/>
  <c r="X111" i="1"/>
  <c r="X110" i="1"/>
  <c r="X109" i="1"/>
  <c r="X108" i="1"/>
  <c r="X107" i="1"/>
  <c r="X106" i="1"/>
  <c r="X105" i="1"/>
  <c r="X104" i="1"/>
  <c r="X103" i="1"/>
  <c r="X102" i="1"/>
  <c r="X101" i="1"/>
  <c r="X100" i="1"/>
  <c r="X99" i="1"/>
  <c r="X98" i="1"/>
  <c r="X97" i="1"/>
  <c r="X96" i="1"/>
  <c r="X95" i="1"/>
  <c r="X94" i="1"/>
  <c r="X93" i="1"/>
  <c r="X92" i="1"/>
  <c r="X91" i="1"/>
  <c r="X90" i="1"/>
  <c r="X89" i="1"/>
  <c r="X88" i="1"/>
  <c r="X87" i="1"/>
  <c r="X86" i="1"/>
  <c r="X85" i="1"/>
  <c r="X84" i="1"/>
  <c r="X83" i="1"/>
  <c r="X82" i="1"/>
  <c r="X81" i="1"/>
  <c r="X80" i="1"/>
  <c r="X79" i="1"/>
  <c r="X78" i="1"/>
  <c r="X77" i="1"/>
  <c r="X76" i="1"/>
  <c r="X75" i="1"/>
  <c r="X74" i="1"/>
  <c r="X73" i="1"/>
  <c r="X72" i="1"/>
  <c r="X71" i="1"/>
  <c r="X70" i="1"/>
  <c r="X69" i="1"/>
  <c r="X68" i="1"/>
  <c r="X67" i="1"/>
  <c r="X66" i="1"/>
  <c r="X65" i="1"/>
  <c r="X64" i="1"/>
  <c r="X63" i="1"/>
  <c r="X62" i="1"/>
  <c r="X61" i="1"/>
  <c r="X60" i="1"/>
  <c r="X59" i="1"/>
  <c r="X58" i="1"/>
  <c r="X57" i="1"/>
  <c r="X56" i="1"/>
  <c r="X55" i="1"/>
  <c r="X54" i="1"/>
  <c r="X53" i="1"/>
  <c r="X52" i="1"/>
  <c r="X51" i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6" i="1"/>
  <c r="X5" i="1"/>
  <c r="X4" i="1"/>
  <c r="AJ164" i="1"/>
  <c r="AI164" i="1"/>
  <c r="AH164" i="1"/>
  <c r="AG164" i="1"/>
  <c r="AF164" i="1"/>
  <c r="AE164" i="1"/>
  <c r="AD164" i="1"/>
  <c r="AB164" i="1"/>
  <c r="AA164" i="1"/>
  <c r="Z164" i="1"/>
  <c r="Y164" i="1"/>
  <c r="W164" i="1"/>
  <c r="V164" i="1"/>
  <c r="U164" i="1"/>
  <c r="T164" i="1"/>
  <c r="S164" i="1"/>
  <c r="R164" i="1"/>
  <c r="Q164" i="1"/>
  <c r="P164" i="1"/>
  <c r="O164" i="1"/>
  <c r="N164" i="1"/>
  <c r="AJ163" i="1"/>
  <c r="AI163" i="1"/>
  <c r="AH163" i="1"/>
  <c r="AG163" i="1"/>
  <c r="AF163" i="1"/>
  <c r="AE163" i="1"/>
  <c r="AD163" i="1"/>
  <c r="AB163" i="1"/>
  <c r="AA163" i="1"/>
  <c r="Z163" i="1"/>
  <c r="Y163" i="1"/>
  <c r="W163" i="1"/>
  <c r="V163" i="1"/>
  <c r="U163" i="1"/>
  <c r="T163" i="1"/>
  <c r="S163" i="1"/>
  <c r="R163" i="1"/>
  <c r="Q163" i="1"/>
  <c r="P163" i="1"/>
  <c r="O163" i="1"/>
  <c r="N163" i="1"/>
  <c r="AK162" i="1"/>
  <c r="AJ162" i="1"/>
  <c r="AI162" i="1"/>
  <c r="AH162" i="1"/>
  <c r="AG162" i="1"/>
  <c r="AF162" i="1"/>
  <c r="AE162" i="1"/>
  <c r="AD162" i="1"/>
  <c r="AB162" i="1"/>
  <c r="AA162" i="1"/>
  <c r="Z162" i="1"/>
  <c r="Y162" i="1"/>
  <c r="W162" i="1"/>
  <c r="V162" i="1"/>
  <c r="U162" i="1"/>
  <c r="T162" i="1"/>
  <c r="S162" i="1"/>
  <c r="R162" i="1"/>
  <c r="Q162" i="1"/>
  <c r="P162" i="1"/>
  <c r="O162" i="1"/>
  <c r="N162" i="1"/>
  <c r="AJ161" i="1"/>
  <c r="AI161" i="1"/>
  <c r="AH161" i="1"/>
  <c r="AG161" i="1"/>
  <c r="AF161" i="1"/>
  <c r="AE161" i="1"/>
  <c r="AD161" i="1"/>
  <c r="AB161" i="1"/>
  <c r="AA161" i="1"/>
  <c r="Z161" i="1"/>
  <c r="Y161" i="1"/>
  <c r="W161" i="1"/>
  <c r="V161" i="1"/>
  <c r="U161" i="1"/>
  <c r="T161" i="1"/>
  <c r="S161" i="1"/>
  <c r="R161" i="1"/>
  <c r="Q161" i="1"/>
  <c r="P161" i="1"/>
  <c r="O161" i="1"/>
  <c r="N161" i="1"/>
  <c r="AJ160" i="1"/>
  <c r="AI160" i="1"/>
  <c r="AH160" i="1"/>
  <c r="AG160" i="1"/>
  <c r="AF160" i="1"/>
  <c r="AE160" i="1"/>
  <c r="AD160" i="1"/>
  <c r="AB160" i="1"/>
  <c r="AA160" i="1"/>
  <c r="Z160" i="1"/>
  <c r="Y160" i="1"/>
  <c r="W160" i="1"/>
  <c r="V160" i="1"/>
  <c r="U160" i="1"/>
  <c r="T160" i="1"/>
  <c r="S160" i="1"/>
  <c r="R160" i="1"/>
  <c r="Q160" i="1"/>
  <c r="P160" i="1"/>
  <c r="O160" i="1"/>
  <c r="N160" i="1"/>
  <c r="AJ159" i="1"/>
  <c r="AI159" i="1"/>
  <c r="AH159" i="1"/>
  <c r="AG159" i="1"/>
  <c r="AF159" i="1"/>
  <c r="AE159" i="1"/>
  <c r="AD159" i="1"/>
  <c r="AB159" i="1"/>
  <c r="AA159" i="1"/>
  <c r="Z159" i="1"/>
  <c r="Y159" i="1"/>
  <c r="W159" i="1"/>
  <c r="V159" i="1"/>
  <c r="U159" i="1"/>
  <c r="T159" i="1"/>
  <c r="S159" i="1"/>
  <c r="R159" i="1"/>
  <c r="Q159" i="1"/>
  <c r="P159" i="1"/>
  <c r="O159" i="1"/>
  <c r="N159" i="1"/>
  <c r="AJ158" i="1"/>
  <c r="AI158" i="1"/>
  <c r="AH158" i="1"/>
  <c r="AG158" i="1"/>
  <c r="AF158" i="1"/>
  <c r="AE158" i="1"/>
  <c r="AD158" i="1"/>
  <c r="AB158" i="1"/>
  <c r="AA158" i="1"/>
  <c r="Z158" i="1"/>
  <c r="Y158" i="1"/>
  <c r="W158" i="1"/>
  <c r="V158" i="1"/>
  <c r="U158" i="1"/>
  <c r="T158" i="1"/>
  <c r="S158" i="1"/>
  <c r="R158" i="1"/>
  <c r="Q158" i="1"/>
  <c r="P158" i="1"/>
  <c r="O158" i="1"/>
  <c r="N158" i="1"/>
  <c r="AJ157" i="1"/>
  <c r="AI157" i="1"/>
  <c r="AH157" i="1"/>
  <c r="AG157" i="1"/>
  <c r="AF157" i="1"/>
  <c r="AE157" i="1"/>
  <c r="AD157" i="1"/>
  <c r="AB157" i="1"/>
  <c r="AA157" i="1"/>
  <c r="Z157" i="1"/>
  <c r="Y157" i="1"/>
  <c r="W157" i="1"/>
  <c r="V157" i="1"/>
  <c r="U157" i="1"/>
  <c r="T157" i="1"/>
  <c r="S157" i="1"/>
  <c r="R157" i="1"/>
  <c r="Q157" i="1"/>
  <c r="P157" i="1"/>
  <c r="O157" i="1"/>
  <c r="N157" i="1"/>
  <c r="AK156" i="1"/>
  <c r="AJ156" i="1"/>
  <c r="AI156" i="1"/>
  <c r="AH156" i="1"/>
  <c r="AG156" i="1"/>
  <c r="AF156" i="1"/>
  <c r="AE156" i="1"/>
  <c r="AD156" i="1"/>
  <c r="AB156" i="1"/>
  <c r="AA156" i="1"/>
  <c r="Z156" i="1"/>
  <c r="Y156" i="1"/>
  <c r="W156" i="1"/>
  <c r="V156" i="1"/>
  <c r="U156" i="1"/>
  <c r="T156" i="1"/>
  <c r="S156" i="1"/>
  <c r="R156" i="1"/>
  <c r="Q156" i="1"/>
  <c r="P156" i="1"/>
  <c r="O156" i="1"/>
  <c r="N156" i="1"/>
  <c r="AJ155" i="1"/>
  <c r="AI155" i="1"/>
  <c r="AH155" i="1"/>
  <c r="AG155" i="1"/>
  <c r="AF155" i="1"/>
  <c r="AE155" i="1"/>
  <c r="AD155" i="1"/>
  <c r="AB155" i="1"/>
  <c r="AA155" i="1"/>
  <c r="Z155" i="1"/>
  <c r="Y155" i="1"/>
  <c r="W155" i="1"/>
  <c r="V155" i="1"/>
  <c r="U155" i="1"/>
  <c r="T155" i="1"/>
  <c r="S155" i="1"/>
  <c r="R155" i="1"/>
  <c r="Q155" i="1"/>
  <c r="P155" i="1"/>
  <c r="O155" i="1"/>
  <c r="N155" i="1"/>
  <c r="AJ154" i="1"/>
  <c r="AI154" i="1"/>
  <c r="AH154" i="1"/>
  <c r="AG154" i="1"/>
  <c r="AF154" i="1"/>
  <c r="AE154" i="1"/>
  <c r="AD154" i="1"/>
  <c r="AB154" i="1"/>
  <c r="AA154" i="1"/>
  <c r="Z154" i="1"/>
  <c r="Y154" i="1"/>
  <c r="W154" i="1"/>
  <c r="V154" i="1"/>
  <c r="U154" i="1"/>
  <c r="T154" i="1"/>
  <c r="S154" i="1"/>
  <c r="R154" i="1"/>
  <c r="Q154" i="1"/>
  <c r="P154" i="1"/>
  <c r="O154" i="1"/>
  <c r="N154" i="1"/>
  <c r="AJ153" i="1"/>
  <c r="AI153" i="1"/>
  <c r="AH153" i="1"/>
  <c r="AG153" i="1"/>
  <c r="AF153" i="1"/>
  <c r="AE153" i="1"/>
  <c r="AD153" i="1"/>
  <c r="AB153" i="1"/>
  <c r="AA153" i="1"/>
  <c r="Z153" i="1"/>
  <c r="Y153" i="1"/>
  <c r="W153" i="1"/>
  <c r="V153" i="1"/>
  <c r="U153" i="1"/>
  <c r="T153" i="1"/>
  <c r="S153" i="1"/>
  <c r="R153" i="1"/>
  <c r="Q153" i="1"/>
  <c r="P153" i="1"/>
  <c r="O153" i="1"/>
  <c r="N153" i="1"/>
  <c r="AJ152" i="1"/>
  <c r="AI152" i="1"/>
  <c r="AH152" i="1"/>
  <c r="AG152" i="1"/>
  <c r="AF152" i="1"/>
  <c r="AE152" i="1"/>
  <c r="AD152" i="1"/>
  <c r="AB152" i="1"/>
  <c r="AA152" i="1"/>
  <c r="Z152" i="1"/>
  <c r="Y152" i="1"/>
  <c r="W152" i="1"/>
  <c r="V152" i="1"/>
  <c r="U152" i="1"/>
  <c r="T152" i="1"/>
  <c r="S152" i="1"/>
  <c r="R152" i="1"/>
  <c r="Q152" i="1"/>
  <c r="P152" i="1"/>
  <c r="O152" i="1"/>
  <c r="N152" i="1"/>
  <c r="AJ151" i="1"/>
  <c r="AI151" i="1"/>
  <c r="AH151" i="1"/>
  <c r="AG151" i="1"/>
  <c r="AF151" i="1"/>
  <c r="AE151" i="1"/>
  <c r="AD151" i="1"/>
  <c r="AB151" i="1"/>
  <c r="AA151" i="1"/>
  <c r="Z151" i="1"/>
  <c r="Y151" i="1"/>
  <c r="W151" i="1"/>
  <c r="V151" i="1"/>
  <c r="U151" i="1"/>
  <c r="T151" i="1"/>
  <c r="S151" i="1"/>
  <c r="R151" i="1"/>
  <c r="Q151" i="1"/>
  <c r="P151" i="1"/>
  <c r="O151" i="1"/>
  <c r="N151" i="1"/>
  <c r="AJ150" i="1"/>
  <c r="AI150" i="1"/>
  <c r="AH150" i="1"/>
  <c r="AG150" i="1"/>
  <c r="AF150" i="1"/>
  <c r="AE150" i="1"/>
  <c r="AD150" i="1"/>
  <c r="AB150" i="1"/>
  <c r="AA150" i="1"/>
  <c r="Z150" i="1"/>
  <c r="Y150" i="1"/>
  <c r="W150" i="1"/>
  <c r="V150" i="1"/>
  <c r="U150" i="1"/>
  <c r="T150" i="1"/>
  <c r="S150" i="1"/>
  <c r="R150" i="1"/>
  <c r="Q150" i="1"/>
  <c r="P150" i="1"/>
  <c r="O150" i="1"/>
  <c r="N150" i="1"/>
  <c r="AJ149" i="1"/>
  <c r="AI149" i="1"/>
  <c r="AH149" i="1"/>
  <c r="AG149" i="1"/>
  <c r="AF149" i="1"/>
  <c r="AE149" i="1"/>
  <c r="AD149" i="1"/>
  <c r="AB149" i="1"/>
  <c r="AA149" i="1"/>
  <c r="Z149" i="1"/>
  <c r="Y149" i="1"/>
  <c r="W149" i="1"/>
  <c r="V149" i="1"/>
  <c r="U149" i="1"/>
  <c r="T149" i="1"/>
  <c r="S149" i="1"/>
  <c r="R149" i="1"/>
  <c r="Q149" i="1"/>
  <c r="P149" i="1"/>
  <c r="O149" i="1"/>
  <c r="N149" i="1"/>
  <c r="AJ148" i="1"/>
  <c r="AI148" i="1"/>
  <c r="AH148" i="1"/>
  <c r="AG148" i="1"/>
  <c r="AF148" i="1"/>
  <c r="AE148" i="1"/>
  <c r="AD148" i="1"/>
  <c r="AB148" i="1"/>
  <c r="AA148" i="1"/>
  <c r="Z148" i="1"/>
  <c r="Y148" i="1"/>
  <c r="W148" i="1"/>
  <c r="V148" i="1"/>
  <c r="U148" i="1"/>
  <c r="T148" i="1"/>
  <c r="S148" i="1"/>
  <c r="R148" i="1"/>
  <c r="Q148" i="1"/>
  <c r="P148" i="1"/>
  <c r="O148" i="1"/>
  <c r="N148" i="1"/>
  <c r="AK147" i="1"/>
  <c r="AJ147" i="1"/>
  <c r="AI147" i="1"/>
  <c r="AH147" i="1"/>
  <c r="AG147" i="1"/>
  <c r="AF147" i="1"/>
  <c r="AE147" i="1"/>
  <c r="AD147" i="1"/>
  <c r="AB147" i="1"/>
  <c r="AA147" i="1"/>
  <c r="Z147" i="1"/>
  <c r="Y147" i="1"/>
  <c r="W147" i="1"/>
  <c r="V147" i="1"/>
  <c r="U147" i="1"/>
  <c r="T147" i="1"/>
  <c r="S147" i="1"/>
  <c r="R147" i="1"/>
  <c r="Q147" i="1"/>
  <c r="P147" i="1"/>
  <c r="O147" i="1"/>
  <c r="N147" i="1"/>
  <c r="AJ146" i="1"/>
  <c r="AI146" i="1"/>
  <c r="AH146" i="1"/>
  <c r="AG146" i="1"/>
  <c r="AF146" i="1"/>
  <c r="AE146" i="1"/>
  <c r="AD146" i="1"/>
  <c r="AB146" i="1"/>
  <c r="AA146" i="1"/>
  <c r="Z146" i="1"/>
  <c r="Y146" i="1"/>
  <c r="W146" i="1"/>
  <c r="V146" i="1"/>
  <c r="U146" i="1"/>
  <c r="T146" i="1"/>
  <c r="S146" i="1"/>
  <c r="R146" i="1"/>
  <c r="Q146" i="1"/>
  <c r="P146" i="1"/>
  <c r="O146" i="1"/>
  <c r="N146" i="1"/>
  <c r="AJ145" i="1"/>
  <c r="AI145" i="1"/>
  <c r="AH145" i="1"/>
  <c r="AG145" i="1"/>
  <c r="AF145" i="1"/>
  <c r="AE145" i="1"/>
  <c r="AD145" i="1"/>
  <c r="AB145" i="1"/>
  <c r="AA145" i="1"/>
  <c r="Z145" i="1"/>
  <c r="Y145" i="1"/>
  <c r="W145" i="1"/>
  <c r="V145" i="1"/>
  <c r="U145" i="1"/>
  <c r="T145" i="1"/>
  <c r="S145" i="1"/>
  <c r="R145" i="1"/>
  <c r="Q145" i="1"/>
  <c r="P145" i="1"/>
  <c r="O145" i="1"/>
  <c r="N145" i="1"/>
  <c r="AJ144" i="1"/>
  <c r="AI144" i="1"/>
  <c r="AH144" i="1"/>
  <c r="AG144" i="1"/>
  <c r="AF144" i="1"/>
  <c r="AE144" i="1"/>
  <c r="AD144" i="1"/>
  <c r="AK144" i="1" s="1"/>
  <c r="AB144" i="1"/>
  <c r="AA144" i="1"/>
  <c r="Z144" i="1"/>
  <c r="Y144" i="1"/>
  <c r="W144" i="1"/>
  <c r="V144" i="1"/>
  <c r="U144" i="1"/>
  <c r="T144" i="1"/>
  <c r="S144" i="1"/>
  <c r="R144" i="1"/>
  <c r="Q144" i="1"/>
  <c r="P144" i="1"/>
  <c r="O144" i="1"/>
  <c r="N144" i="1"/>
  <c r="AJ143" i="1"/>
  <c r="AI143" i="1"/>
  <c r="AH143" i="1"/>
  <c r="AG143" i="1"/>
  <c r="AF143" i="1"/>
  <c r="AE143" i="1"/>
  <c r="AD143" i="1"/>
  <c r="AB143" i="1"/>
  <c r="AA143" i="1"/>
  <c r="Z143" i="1"/>
  <c r="Y143" i="1"/>
  <c r="W143" i="1"/>
  <c r="V143" i="1"/>
  <c r="U143" i="1"/>
  <c r="T143" i="1"/>
  <c r="S143" i="1"/>
  <c r="R143" i="1"/>
  <c r="Q143" i="1"/>
  <c r="P143" i="1"/>
  <c r="O143" i="1"/>
  <c r="N143" i="1"/>
  <c r="AJ142" i="1"/>
  <c r="AI142" i="1"/>
  <c r="AH142" i="1"/>
  <c r="AG142" i="1"/>
  <c r="AF142" i="1"/>
  <c r="AE142" i="1"/>
  <c r="AD142" i="1"/>
  <c r="AB142" i="1"/>
  <c r="AA142" i="1"/>
  <c r="Z142" i="1"/>
  <c r="Y142" i="1"/>
  <c r="W142" i="1"/>
  <c r="V142" i="1"/>
  <c r="U142" i="1"/>
  <c r="T142" i="1"/>
  <c r="S142" i="1"/>
  <c r="R142" i="1"/>
  <c r="Q142" i="1"/>
  <c r="P142" i="1"/>
  <c r="O142" i="1"/>
  <c r="N142" i="1"/>
  <c r="AJ141" i="1"/>
  <c r="AI141" i="1"/>
  <c r="AH141" i="1"/>
  <c r="AG141" i="1"/>
  <c r="AF141" i="1"/>
  <c r="AE141" i="1"/>
  <c r="AD141" i="1"/>
  <c r="AK141" i="1" s="1"/>
  <c r="AB141" i="1"/>
  <c r="AA141" i="1"/>
  <c r="Z141" i="1"/>
  <c r="Y141" i="1"/>
  <c r="W141" i="1"/>
  <c r="V141" i="1"/>
  <c r="U141" i="1"/>
  <c r="T141" i="1"/>
  <c r="S141" i="1"/>
  <c r="R141" i="1"/>
  <c r="Q141" i="1"/>
  <c r="P141" i="1"/>
  <c r="O141" i="1"/>
  <c r="N141" i="1"/>
  <c r="AJ140" i="1"/>
  <c r="AI140" i="1"/>
  <c r="AH140" i="1"/>
  <c r="AG140" i="1"/>
  <c r="AF140" i="1"/>
  <c r="AE140" i="1"/>
  <c r="AD140" i="1"/>
  <c r="AB140" i="1"/>
  <c r="AA140" i="1"/>
  <c r="Z140" i="1"/>
  <c r="Y140" i="1"/>
  <c r="W140" i="1"/>
  <c r="V140" i="1"/>
  <c r="U140" i="1"/>
  <c r="T140" i="1"/>
  <c r="S140" i="1"/>
  <c r="R140" i="1"/>
  <c r="Q140" i="1"/>
  <c r="P140" i="1"/>
  <c r="O140" i="1"/>
  <c r="N140" i="1"/>
  <c r="AJ139" i="1"/>
  <c r="AI139" i="1"/>
  <c r="AH139" i="1"/>
  <c r="AG139" i="1"/>
  <c r="AF139" i="1"/>
  <c r="AE139" i="1"/>
  <c r="AD139" i="1"/>
  <c r="AB139" i="1"/>
  <c r="AA139" i="1"/>
  <c r="Z139" i="1"/>
  <c r="Y139" i="1"/>
  <c r="W139" i="1"/>
  <c r="V139" i="1"/>
  <c r="U139" i="1"/>
  <c r="T139" i="1"/>
  <c r="S139" i="1"/>
  <c r="R139" i="1"/>
  <c r="Q139" i="1"/>
  <c r="P139" i="1"/>
  <c r="O139" i="1"/>
  <c r="N139" i="1"/>
  <c r="AJ138" i="1"/>
  <c r="AI138" i="1"/>
  <c r="AH138" i="1"/>
  <c r="AG138" i="1"/>
  <c r="AF138" i="1"/>
  <c r="AE138" i="1"/>
  <c r="AD138" i="1"/>
  <c r="AK138" i="1" s="1"/>
  <c r="AB138" i="1"/>
  <c r="AA138" i="1"/>
  <c r="Z138" i="1"/>
  <c r="Y138" i="1"/>
  <c r="W138" i="1"/>
  <c r="V138" i="1"/>
  <c r="U138" i="1"/>
  <c r="T138" i="1"/>
  <c r="S138" i="1"/>
  <c r="R138" i="1"/>
  <c r="Q138" i="1"/>
  <c r="P138" i="1"/>
  <c r="O138" i="1"/>
  <c r="N138" i="1"/>
  <c r="AJ137" i="1"/>
  <c r="AI137" i="1"/>
  <c r="AH137" i="1"/>
  <c r="AG137" i="1"/>
  <c r="AF137" i="1"/>
  <c r="AE137" i="1"/>
  <c r="AD137" i="1"/>
  <c r="AB137" i="1"/>
  <c r="AA137" i="1"/>
  <c r="Z137" i="1"/>
  <c r="Y137" i="1"/>
  <c r="W137" i="1"/>
  <c r="V137" i="1"/>
  <c r="U137" i="1"/>
  <c r="T137" i="1"/>
  <c r="S137" i="1"/>
  <c r="R137" i="1"/>
  <c r="Q137" i="1"/>
  <c r="P137" i="1"/>
  <c r="O137" i="1"/>
  <c r="N137" i="1"/>
  <c r="AJ136" i="1"/>
  <c r="AI136" i="1"/>
  <c r="AH136" i="1"/>
  <c r="AG136" i="1"/>
  <c r="AF136" i="1"/>
  <c r="AE136" i="1"/>
  <c r="AD136" i="1"/>
  <c r="AB136" i="1"/>
  <c r="AA136" i="1"/>
  <c r="Z136" i="1"/>
  <c r="Y136" i="1"/>
  <c r="W136" i="1"/>
  <c r="V136" i="1"/>
  <c r="U136" i="1"/>
  <c r="T136" i="1"/>
  <c r="S136" i="1"/>
  <c r="R136" i="1"/>
  <c r="Q136" i="1"/>
  <c r="P136" i="1"/>
  <c r="O136" i="1"/>
  <c r="N136" i="1"/>
  <c r="AJ135" i="1"/>
  <c r="AI135" i="1"/>
  <c r="AH135" i="1"/>
  <c r="AG135" i="1"/>
  <c r="AF135" i="1"/>
  <c r="AE135" i="1"/>
  <c r="AD135" i="1"/>
  <c r="AB135" i="1"/>
  <c r="AA135" i="1"/>
  <c r="Z135" i="1"/>
  <c r="Y135" i="1"/>
  <c r="W135" i="1"/>
  <c r="V135" i="1"/>
  <c r="U135" i="1"/>
  <c r="T135" i="1"/>
  <c r="S135" i="1"/>
  <c r="R135" i="1"/>
  <c r="Q135" i="1"/>
  <c r="P135" i="1"/>
  <c r="O135" i="1"/>
  <c r="N135" i="1"/>
  <c r="AJ134" i="1"/>
  <c r="AI134" i="1"/>
  <c r="AH134" i="1"/>
  <c r="AG134" i="1"/>
  <c r="AF134" i="1"/>
  <c r="AE134" i="1"/>
  <c r="AD134" i="1"/>
  <c r="AB134" i="1"/>
  <c r="AA134" i="1"/>
  <c r="Z134" i="1"/>
  <c r="Y134" i="1"/>
  <c r="W134" i="1"/>
  <c r="V134" i="1"/>
  <c r="U134" i="1"/>
  <c r="T134" i="1"/>
  <c r="S134" i="1"/>
  <c r="R134" i="1"/>
  <c r="Q134" i="1"/>
  <c r="P134" i="1"/>
  <c r="O134" i="1"/>
  <c r="N134" i="1"/>
  <c r="AJ133" i="1"/>
  <c r="AI133" i="1"/>
  <c r="AH133" i="1"/>
  <c r="AG133" i="1"/>
  <c r="AF133" i="1"/>
  <c r="AE133" i="1"/>
  <c r="AD133" i="1"/>
  <c r="AK133" i="1" s="1"/>
  <c r="AB133" i="1"/>
  <c r="AA133" i="1"/>
  <c r="Z133" i="1"/>
  <c r="Y133" i="1"/>
  <c r="W133" i="1"/>
  <c r="V133" i="1"/>
  <c r="U133" i="1"/>
  <c r="T133" i="1"/>
  <c r="S133" i="1"/>
  <c r="R133" i="1"/>
  <c r="Q133" i="1"/>
  <c r="P133" i="1"/>
  <c r="O133" i="1"/>
  <c r="N133" i="1"/>
  <c r="AJ132" i="1"/>
  <c r="AK132" i="1" s="1"/>
  <c r="AI132" i="1"/>
  <c r="AH132" i="1"/>
  <c r="AG132" i="1"/>
  <c r="AF132" i="1"/>
  <c r="AE132" i="1"/>
  <c r="AD132" i="1"/>
  <c r="AB132" i="1"/>
  <c r="AA132" i="1"/>
  <c r="Z132" i="1"/>
  <c r="Y132" i="1"/>
  <c r="W132" i="1"/>
  <c r="V132" i="1"/>
  <c r="U132" i="1"/>
  <c r="T132" i="1"/>
  <c r="S132" i="1"/>
  <c r="R132" i="1"/>
  <c r="Q132" i="1"/>
  <c r="P132" i="1"/>
  <c r="O132" i="1"/>
  <c r="N132" i="1"/>
  <c r="AJ131" i="1"/>
  <c r="AI131" i="1"/>
  <c r="AH131" i="1"/>
  <c r="AG131" i="1"/>
  <c r="AF131" i="1"/>
  <c r="AE131" i="1"/>
  <c r="AD131" i="1"/>
  <c r="AK131" i="1" s="1"/>
  <c r="AB131" i="1"/>
  <c r="AA131" i="1"/>
  <c r="Z131" i="1"/>
  <c r="Y131" i="1"/>
  <c r="W131" i="1"/>
  <c r="V131" i="1"/>
  <c r="U131" i="1"/>
  <c r="T131" i="1"/>
  <c r="S131" i="1"/>
  <c r="R131" i="1"/>
  <c r="Q131" i="1"/>
  <c r="P131" i="1"/>
  <c r="O131" i="1"/>
  <c r="N131" i="1"/>
  <c r="AK130" i="1"/>
  <c r="AJ130" i="1"/>
  <c r="AI130" i="1"/>
  <c r="AH130" i="1"/>
  <c r="AG130" i="1"/>
  <c r="AF130" i="1"/>
  <c r="AE130" i="1"/>
  <c r="AD130" i="1"/>
  <c r="AB130" i="1"/>
  <c r="AA130" i="1"/>
  <c r="Z130" i="1"/>
  <c r="Y130" i="1"/>
  <c r="W130" i="1"/>
  <c r="V130" i="1"/>
  <c r="U130" i="1"/>
  <c r="T130" i="1"/>
  <c r="S130" i="1"/>
  <c r="R130" i="1"/>
  <c r="Q130" i="1"/>
  <c r="P130" i="1"/>
  <c r="O130" i="1"/>
  <c r="N130" i="1"/>
  <c r="AJ129" i="1"/>
  <c r="AI129" i="1"/>
  <c r="AH129" i="1"/>
  <c r="AG129" i="1"/>
  <c r="AF129" i="1"/>
  <c r="AE129" i="1"/>
  <c r="AD129" i="1"/>
  <c r="AB129" i="1"/>
  <c r="AA129" i="1"/>
  <c r="Z129" i="1"/>
  <c r="Y129" i="1"/>
  <c r="W129" i="1"/>
  <c r="V129" i="1"/>
  <c r="U129" i="1"/>
  <c r="T129" i="1"/>
  <c r="S129" i="1"/>
  <c r="R129" i="1"/>
  <c r="Q129" i="1"/>
  <c r="P129" i="1"/>
  <c r="O129" i="1"/>
  <c r="N129" i="1"/>
  <c r="AJ128" i="1"/>
  <c r="AI128" i="1"/>
  <c r="AH128" i="1"/>
  <c r="AG128" i="1"/>
  <c r="AF128" i="1"/>
  <c r="AE128" i="1"/>
  <c r="AD128" i="1"/>
  <c r="AB128" i="1"/>
  <c r="AA128" i="1"/>
  <c r="Z128" i="1"/>
  <c r="Y128" i="1"/>
  <c r="W128" i="1"/>
  <c r="V128" i="1"/>
  <c r="U128" i="1"/>
  <c r="T128" i="1"/>
  <c r="S128" i="1"/>
  <c r="R128" i="1"/>
  <c r="Q128" i="1"/>
  <c r="P128" i="1"/>
  <c r="O128" i="1"/>
  <c r="N128" i="1"/>
  <c r="AJ127" i="1"/>
  <c r="AI127" i="1"/>
  <c r="AH127" i="1"/>
  <c r="AG127" i="1"/>
  <c r="AF127" i="1"/>
  <c r="AE127" i="1"/>
  <c r="AD127" i="1"/>
  <c r="AB127" i="1"/>
  <c r="AA127" i="1"/>
  <c r="Z127" i="1"/>
  <c r="Y127" i="1"/>
  <c r="W127" i="1"/>
  <c r="V127" i="1"/>
  <c r="U127" i="1"/>
  <c r="T127" i="1"/>
  <c r="S127" i="1"/>
  <c r="R127" i="1"/>
  <c r="Q127" i="1"/>
  <c r="P127" i="1"/>
  <c r="O127" i="1"/>
  <c r="N127" i="1"/>
  <c r="AJ126" i="1"/>
  <c r="AI126" i="1"/>
  <c r="AH126" i="1"/>
  <c r="AG126" i="1"/>
  <c r="AF126" i="1"/>
  <c r="AE126" i="1"/>
  <c r="AD126" i="1"/>
  <c r="AK126" i="1" s="1"/>
  <c r="AB126" i="1"/>
  <c r="AA126" i="1"/>
  <c r="Z126" i="1"/>
  <c r="Y126" i="1"/>
  <c r="W126" i="1"/>
  <c r="V126" i="1"/>
  <c r="U126" i="1"/>
  <c r="T126" i="1"/>
  <c r="S126" i="1"/>
  <c r="R126" i="1"/>
  <c r="Q126" i="1"/>
  <c r="P126" i="1"/>
  <c r="O126" i="1"/>
  <c r="N126" i="1"/>
  <c r="AJ125" i="1"/>
  <c r="AI125" i="1"/>
  <c r="AH125" i="1"/>
  <c r="AG125" i="1"/>
  <c r="AF125" i="1"/>
  <c r="AE125" i="1"/>
  <c r="AD125" i="1"/>
  <c r="AB125" i="1"/>
  <c r="AA125" i="1"/>
  <c r="Z125" i="1"/>
  <c r="Y125" i="1"/>
  <c r="W125" i="1"/>
  <c r="V125" i="1"/>
  <c r="U125" i="1"/>
  <c r="T125" i="1"/>
  <c r="S125" i="1"/>
  <c r="R125" i="1"/>
  <c r="Q125" i="1"/>
  <c r="P125" i="1"/>
  <c r="O125" i="1"/>
  <c r="N125" i="1"/>
  <c r="AJ124" i="1"/>
  <c r="AI124" i="1"/>
  <c r="AH124" i="1"/>
  <c r="AG124" i="1"/>
  <c r="AF124" i="1"/>
  <c r="AE124" i="1"/>
  <c r="AD124" i="1"/>
  <c r="AB124" i="1"/>
  <c r="AA124" i="1"/>
  <c r="Z124" i="1"/>
  <c r="Y124" i="1"/>
  <c r="W124" i="1"/>
  <c r="V124" i="1"/>
  <c r="U124" i="1"/>
  <c r="T124" i="1"/>
  <c r="S124" i="1"/>
  <c r="R124" i="1"/>
  <c r="Q124" i="1"/>
  <c r="P124" i="1"/>
  <c r="O124" i="1"/>
  <c r="N124" i="1"/>
  <c r="AJ123" i="1"/>
  <c r="AI123" i="1"/>
  <c r="AH123" i="1"/>
  <c r="AG123" i="1"/>
  <c r="AF123" i="1"/>
  <c r="AE123" i="1"/>
  <c r="AD123" i="1"/>
  <c r="AB123" i="1"/>
  <c r="AA123" i="1"/>
  <c r="Z123" i="1"/>
  <c r="Y123" i="1"/>
  <c r="W123" i="1"/>
  <c r="V123" i="1"/>
  <c r="U123" i="1"/>
  <c r="T123" i="1"/>
  <c r="S123" i="1"/>
  <c r="R123" i="1"/>
  <c r="Q123" i="1"/>
  <c r="P123" i="1"/>
  <c r="O123" i="1"/>
  <c r="N123" i="1"/>
  <c r="AJ122" i="1"/>
  <c r="AI122" i="1"/>
  <c r="AH122" i="1"/>
  <c r="AG122" i="1"/>
  <c r="AF122" i="1"/>
  <c r="AE122" i="1"/>
  <c r="AD122" i="1"/>
  <c r="AB122" i="1"/>
  <c r="AA122" i="1"/>
  <c r="Z122" i="1"/>
  <c r="Y122" i="1"/>
  <c r="W122" i="1"/>
  <c r="V122" i="1"/>
  <c r="U122" i="1"/>
  <c r="T122" i="1"/>
  <c r="S122" i="1"/>
  <c r="R122" i="1"/>
  <c r="Q122" i="1"/>
  <c r="P122" i="1"/>
  <c r="O122" i="1"/>
  <c r="N122" i="1"/>
  <c r="AJ121" i="1"/>
  <c r="AI121" i="1"/>
  <c r="AH121" i="1"/>
  <c r="AG121" i="1"/>
  <c r="AF121" i="1"/>
  <c r="AE121" i="1"/>
  <c r="AD121" i="1"/>
  <c r="AB121" i="1"/>
  <c r="AA121" i="1"/>
  <c r="Z121" i="1"/>
  <c r="Y121" i="1"/>
  <c r="W121" i="1"/>
  <c r="V121" i="1"/>
  <c r="U121" i="1"/>
  <c r="T121" i="1"/>
  <c r="S121" i="1"/>
  <c r="R121" i="1"/>
  <c r="Q121" i="1"/>
  <c r="P121" i="1"/>
  <c r="O121" i="1"/>
  <c r="N121" i="1"/>
  <c r="AK120" i="1"/>
  <c r="AJ120" i="1"/>
  <c r="AI120" i="1"/>
  <c r="AH120" i="1"/>
  <c r="AG120" i="1"/>
  <c r="AF120" i="1"/>
  <c r="AE120" i="1"/>
  <c r="AD120" i="1"/>
  <c r="AB120" i="1"/>
  <c r="AA120" i="1"/>
  <c r="Z120" i="1"/>
  <c r="Y120" i="1"/>
  <c r="W120" i="1"/>
  <c r="V120" i="1"/>
  <c r="U120" i="1"/>
  <c r="T120" i="1"/>
  <c r="S120" i="1"/>
  <c r="R120" i="1"/>
  <c r="Q120" i="1"/>
  <c r="P120" i="1"/>
  <c r="O120" i="1"/>
  <c r="N120" i="1"/>
  <c r="AK119" i="1"/>
  <c r="AJ119" i="1"/>
  <c r="AI119" i="1"/>
  <c r="AH119" i="1"/>
  <c r="AG119" i="1"/>
  <c r="AF119" i="1"/>
  <c r="AE119" i="1"/>
  <c r="AD119" i="1"/>
  <c r="AB119" i="1"/>
  <c r="AA119" i="1"/>
  <c r="Z119" i="1"/>
  <c r="Y119" i="1"/>
  <c r="W119" i="1"/>
  <c r="V119" i="1"/>
  <c r="U119" i="1"/>
  <c r="T119" i="1"/>
  <c r="S119" i="1"/>
  <c r="R119" i="1"/>
  <c r="Q119" i="1"/>
  <c r="P119" i="1"/>
  <c r="O119" i="1"/>
  <c r="N119" i="1"/>
  <c r="AK118" i="1"/>
  <c r="AJ118" i="1"/>
  <c r="AI118" i="1"/>
  <c r="AH118" i="1"/>
  <c r="AG118" i="1"/>
  <c r="AF118" i="1"/>
  <c r="AE118" i="1"/>
  <c r="AD118" i="1"/>
  <c r="AB118" i="1"/>
  <c r="AA118" i="1"/>
  <c r="Z118" i="1"/>
  <c r="Y118" i="1"/>
  <c r="W118" i="1"/>
  <c r="V118" i="1"/>
  <c r="U118" i="1"/>
  <c r="T118" i="1"/>
  <c r="S118" i="1"/>
  <c r="R118" i="1"/>
  <c r="Q118" i="1"/>
  <c r="P118" i="1"/>
  <c r="O118" i="1"/>
  <c r="N118" i="1"/>
  <c r="AK117" i="1"/>
  <c r="AJ117" i="1"/>
  <c r="AI117" i="1"/>
  <c r="AH117" i="1"/>
  <c r="AG117" i="1"/>
  <c r="AF117" i="1"/>
  <c r="AE117" i="1"/>
  <c r="AD117" i="1"/>
  <c r="AB117" i="1"/>
  <c r="AA117" i="1"/>
  <c r="Z117" i="1"/>
  <c r="Y117" i="1"/>
  <c r="W117" i="1"/>
  <c r="V117" i="1"/>
  <c r="U117" i="1"/>
  <c r="T117" i="1"/>
  <c r="S117" i="1"/>
  <c r="R117" i="1"/>
  <c r="Q117" i="1"/>
  <c r="P117" i="1"/>
  <c r="O117" i="1"/>
  <c r="N117" i="1"/>
  <c r="AJ116" i="1"/>
  <c r="AI116" i="1"/>
  <c r="AH116" i="1"/>
  <c r="AG116" i="1"/>
  <c r="AF116" i="1"/>
  <c r="AE116" i="1"/>
  <c r="AD116" i="1"/>
  <c r="AB116" i="1"/>
  <c r="AA116" i="1"/>
  <c r="Z116" i="1"/>
  <c r="Y116" i="1"/>
  <c r="W116" i="1"/>
  <c r="V116" i="1"/>
  <c r="U116" i="1"/>
  <c r="T116" i="1"/>
  <c r="S116" i="1"/>
  <c r="R116" i="1"/>
  <c r="Q116" i="1"/>
  <c r="P116" i="1"/>
  <c r="O116" i="1"/>
  <c r="N116" i="1"/>
  <c r="AJ115" i="1"/>
  <c r="AI115" i="1"/>
  <c r="AK115" i="1" s="1"/>
  <c r="AH115" i="1"/>
  <c r="AG115" i="1"/>
  <c r="AF115" i="1"/>
  <c r="AE115" i="1"/>
  <c r="AD115" i="1"/>
  <c r="AB115" i="1"/>
  <c r="AA115" i="1"/>
  <c r="Z115" i="1"/>
  <c r="Y115" i="1"/>
  <c r="W115" i="1"/>
  <c r="V115" i="1"/>
  <c r="U115" i="1"/>
  <c r="T115" i="1"/>
  <c r="S115" i="1"/>
  <c r="R115" i="1"/>
  <c r="Q115" i="1"/>
  <c r="P115" i="1"/>
  <c r="O115" i="1"/>
  <c r="N115" i="1"/>
  <c r="AK114" i="1"/>
  <c r="AJ114" i="1"/>
  <c r="AI114" i="1"/>
  <c r="AH114" i="1"/>
  <c r="AG114" i="1"/>
  <c r="AF114" i="1"/>
  <c r="AE114" i="1"/>
  <c r="AD114" i="1"/>
  <c r="AB114" i="1"/>
  <c r="AA114" i="1"/>
  <c r="Z114" i="1"/>
  <c r="Y114" i="1"/>
  <c r="W114" i="1"/>
  <c r="V114" i="1"/>
  <c r="U114" i="1"/>
  <c r="T114" i="1"/>
  <c r="S114" i="1"/>
  <c r="R114" i="1"/>
  <c r="Q114" i="1"/>
  <c r="P114" i="1"/>
  <c r="O114" i="1"/>
  <c r="N114" i="1"/>
  <c r="AK113" i="1"/>
  <c r="AJ113" i="1"/>
  <c r="AI113" i="1"/>
  <c r="AH113" i="1"/>
  <c r="AG113" i="1"/>
  <c r="AF113" i="1"/>
  <c r="AE113" i="1"/>
  <c r="AD113" i="1"/>
  <c r="AB113" i="1"/>
  <c r="AA113" i="1"/>
  <c r="Z113" i="1"/>
  <c r="Y113" i="1"/>
  <c r="W113" i="1"/>
  <c r="V113" i="1"/>
  <c r="U113" i="1"/>
  <c r="T113" i="1"/>
  <c r="S113" i="1"/>
  <c r="R113" i="1"/>
  <c r="Q113" i="1"/>
  <c r="P113" i="1"/>
  <c r="O113" i="1"/>
  <c r="N113" i="1"/>
  <c r="AK112" i="1"/>
  <c r="AJ112" i="1"/>
  <c r="AI112" i="1"/>
  <c r="AH112" i="1"/>
  <c r="AG112" i="1"/>
  <c r="AF112" i="1"/>
  <c r="AE112" i="1"/>
  <c r="AD112" i="1"/>
  <c r="AB112" i="1"/>
  <c r="AA112" i="1"/>
  <c r="Z112" i="1"/>
  <c r="Y112" i="1"/>
  <c r="W112" i="1"/>
  <c r="V112" i="1"/>
  <c r="U112" i="1"/>
  <c r="T112" i="1"/>
  <c r="S112" i="1"/>
  <c r="R112" i="1"/>
  <c r="Q112" i="1"/>
  <c r="P112" i="1"/>
  <c r="O112" i="1"/>
  <c r="N112" i="1"/>
  <c r="AK111" i="1"/>
  <c r="AJ111" i="1"/>
  <c r="AI111" i="1"/>
  <c r="AH111" i="1"/>
  <c r="AG111" i="1"/>
  <c r="AF111" i="1"/>
  <c r="AE111" i="1"/>
  <c r="AD111" i="1"/>
  <c r="AB111" i="1"/>
  <c r="AA111" i="1"/>
  <c r="Z111" i="1"/>
  <c r="Y111" i="1"/>
  <c r="W111" i="1"/>
  <c r="V111" i="1"/>
  <c r="U111" i="1"/>
  <c r="T111" i="1"/>
  <c r="S111" i="1"/>
  <c r="R111" i="1"/>
  <c r="Q111" i="1"/>
  <c r="P111" i="1"/>
  <c r="O111" i="1"/>
  <c r="N111" i="1"/>
  <c r="AK110" i="1"/>
  <c r="AJ110" i="1"/>
  <c r="AI110" i="1"/>
  <c r="AH110" i="1"/>
  <c r="AG110" i="1"/>
  <c r="AF110" i="1"/>
  <c r="AE110" i="1"/>
  <c r="AD110" i="1"/>
  <c r="AB110" i="1"/>
  <c r="AA110" i="1"/>
  <c r="Z110" i="1"/>
  <c r="Y110" i="1"/>
  <c r="W110" i="1"/>
  <c r="V110" i="1"/>
  <c r="U110" i="1"/>
  <c r="T110" i="1"/>
  <c r="S110" i="1"/>
  <c r="R110" i="1"/>
  <c r="Q110" i="1"/>
  <c r="P110" i="1"/>
  <c r="O110" i="1"/>
  <c r="N110" i="1"/>
  <c r="AK109" i="1"/>
  <c r="AJ109" i="1"/>
  <c r="AI109" i="1"/>
  <c r="AH109" i="1"/>
  <c r="AG109" i="1"/>
  <c r="AF109" i="1"/>
  <c r="AE109" i="1"/>
  <c r="AD109" i="1"/>
  <c r="AB109" i="1"/>
  <c r="AA109" i="1"/>
  <c r="Z109" i="1"/>
  <c r="Y109" i="1"/>
  <c r="W109" i="1"/>
  <c r="V109" i="1"/>
  <c r="U109" i="1"/>
  <c r="T109" i="1"/>
  <c r="S109" i="1"/>
  <c r="R109" i="1"/>
  <c r="Q109" i="1"/>
  <c r="P109" i="1"/>
  <c r="O109" i="1"/>
  <c r="N109" i="1"/>
  <c r="AK108" i="1"/>
  <c r="AJ108" i="1"/>
  <c r="AI108" i="1"/>
  <c r="AH108" i="1"/>
  <c r="AG108" i="1"/>
  <c r="AF108" i="1"/>
  <c r="AE108" i="1"/>
  <c r="AD108" i="1"/>
  <c r="AB108" i="1"/>
  <c r="AA108" i="1"/>
  <c r="Z108" i="1"/>
  <c r="Y108" i="1"/>
  <c r="W108" i="1"/>
  <c r="V108" i="1"/>
  <c r="U108" i="1"/>
  <c r="T108" i="1"/>
  <c r="S108" i="1"/>
  <c r="R108" i="1"/>
  <c r="Q108" i="1"/>
  <c r="P108" i="1"/>
  <c r="O108" i="1"/>
  <c r="N108" i="1"/>
  <c r="AK107" i="1"/>
  <c r="AJ107" i="1"/>
  <c r="AI107" i="1"/>
  <c r="AH107" i="1"/>
  <c r="AG107" i="1"/>
  <c r="AF107" i="1"/>
  <c r="AE107" i="1"/>
  <c r="AD107" i="1"/>
  <c r="AB107" i="1"/>
  <c r="AA107" i="1"/>
  <c r="Z107" i="1"/>
  <c r="Y107" i="1"/>
  <c r="W107" i="1"/>
  <c r="V107" i="1"/>
  <c r="U107" i="1"/>
  <c r="T107" i="1"/>
  <c r="S107" i="1"/>
  <c r="R107" i="1"/>
  <c r="Q107" i="1"/>
  <c r="P107" i="1"/>
  <c r="O107" i="1"/>
  <c r="N107" i="1"/>
  <c r="AK106" i="1"/>
  <c r="AJ106" i="1"/>
  <c r="AI106" i="1"/>
  <c r="AH106" i="1"/>
  <c r="AG106" i="1"/>
  <c r="AF106" i="1"/>
  <c r="AE106" i="1"/>
  <c r="AD106" i="1"/>
  <c r="AB106" i="1"/>
  <c r="AA106" i="1"/>
  <c r="Z106" i="1"/>
  <c r="Y106" i="1"/>
  <c r="W106" i="1"/>
  <c r="V106" i="1"/>
  <c r="U106" i="1"/>
  <c r="T106" i="1"/>
  <c r="S106" i="1"/>
  <c r="R106" i="1"/>
  <c r="Q106" i="1"/>
  <c r="P106" i="1"/>
  <c r="O106" i="1"/>
  <c r="N106" i="1"/>
  <c r="AJ105" i="1"/>
  <c r="AI105" i="1"/>
  <c r="AH105" i="1"/>
  <c r="AG105" i="1"/>
  <c r="AF105" i="1"/>
  <c r="AE105" i="1"/>
  <c r="AD105" i="1"/>
  <c r="AB105" i="1"/>
  <c r="AA105" i="1"/>
  <c r="Z105" i="1"/>
  <c r="Y105" i="1"/>
  <c r="W105" i="1"/>
  <c r="V105" i="1"/>
  <c r="U105" i="1"/>
  <c r="T105" i="1"/>
  <c r="S105" i="1"/>
  <c r="R105" i="1"/>
  <c r="Q105" i="1"/>
  <c r="P105" i="1"/>
  <c r="O105" i="1"/>
  <c r="N105" i="1"/>
  <c r="AK104" i="1"/>
  <c r="AJ104" i="1"/>
  <c r="AI104" i="1"/>
  <c r="AH104" i="1"/>
  <c r="AG104" i="1"/>
  <c r="AF104" i="1"/>
  <c r="AE104" i="1"/>
  <c r="AD104" i="1"/>
  <c r="AB104" i="1"/>
  <c r="AA104" i="1"/>
  <c r="Z104" i="1"/>
  <c r="Y104" i="1"/>
  <c r="W104" i="1"/>
  <c r="V104" i="1"/>
  <c r="U104" i="1"/>
  <c r="T104" i="1"/>
  <c r="S104" i="1"/>
  <c r="R104" i="1"/>
  <c r="Q104" i="1"/>
  <c r="P104" i="1"/>
  <c r="O104" i="1"/>
  <c r="N104" i="1"/>
  <c r="AJ103" i="1"/>
  <c r="AI103" i="1"/>
  <c r="AH103" i="1"/>
  <c r="AG103" i="1"/>
  <c r="AF103" i="1"/>
  <c r="AE103" i="1"/>
  <c r="AD103" i="1"/>
  <c r="AK103" i="1" s="1"/>
  <c r="AB103" i="1"/>
  <c r="AA103" i="1"/>
  <c r="Z103" i="1"/>
  <c r="Y103" i="1"/>
  <c r="W103" i="1"/>
  <c r="V103" i="1"/>
  <c r="U103" i="1"/>
  <c r="T103" i="1"/>
  <c r="S103" i="1"/>
  <c r="R103" i="1"/>
  <c r="Q103" i="1"/>
  <c r="P103" i="1"/>
  <c r="O103" i="1"/>
  <c r="N103" i="1"/>
  <c r="AJ102" i="1"/>
  <c r="AI102" i="1"/>
  <c r="AH102" i="1"/>
  <c r="AG102" i="1"/>
  <c r="AF102" i="1"/>
  <c r="AE102" i="1"/>
  <c r="AD102" i="1"/>
  <c r="AB102" i="1"/>
  <c r="AA102" i="1"/>
  <c r="Z102" i="1"/>
  <c r="Y102" i="1"/>
  <c r="W102" i="1"/>
  <c r="V102" i="1"/>
  <c r="U102" i="1"/>
  <c r="T102" i="1"/>
  <c r="S102" i="1"/>
  <c r="R102" i="1"/>
  <c r="Q102" i="1"/>
  <c r="P102" i="1"/>
  <c r="O102" i="1"/>
  <c r="N102" i="1"/>
  <c r="AJ101" i="1"/>
  <c r="AI101" i="1"/>
  <c r="AH101" i="1"/>
  <c r="AG101" i="1"/>
  <c r="AF101" i="1"/>
  <c r="AE101" i="1"/>
  <c r="AD101" i="1"/>
  <c r="AB101" i="1"/>
  <c r="AA101" i="1"/>
  <c r="Z101" i="1"/>
  <c r="Y101" i="1"/>
  <c r="W101" i="1"/>
  <c r="V101" i="1"/>
  <c r="U101" i="1"/>
  <c r="T101" i="1"/>
  <c r="S101" i="1"/>
  <c r="R101" i="1"/>
  <c r="Q101" i="1"/>
  <c r="P101" i="1"/>
  <c r="O101" i="1"/>
  <c r="N101" i="1"/>
  <c r="AJ100" i="1"/>
  <c r="AI100" i="1"/>
  <c r="AH100" i="1"/>
  <c r="AG100" i="1"/>
  <c r="AK100" i="1" s="1"/>
  <c r="AF100" i="1"/>
  <c r="AE100" i="1"/>
  <c r="AD100" i="1"/>
  <c r="AB100" i="1"/>
  <c r="AA100" i="1"/>
  <c r="Z100" i="1"/>
  <c r="Y100" i="1"/>
  <c r="W100" i="1"/>
  <c r="V100" i="1"/>
  <c r="U100" i="1"/>
  <c r="T100" i="1"/>
  <c r="S100" i="1"/>
  <c r="R100" i="1"/>
  <c r="Q100" i="1"/>
  <c r="P100" i="1"/>
  <c r="O100" i="1"/>
  <c r="N100" i="1"/>
  <c r="AJ99" i="1"/>
  <c r="AI99" i="1"/>
  <c r="AH99" i="1"/>
  <c r="AG99" i="1"/>
  <c r="AF99" i="1"/>
  <c r="AE99" i="1"/>
  <c r="AD99" i="1"/>
  <c r="AB99" i="1"/>
  <c r="AA99" i="1"/>
  <c r="Z99" i="1"/>
  <c r="Y99" i="1"/>
  <c r="W99" i="1"/>
  <c r="V99" i="1"/>
  <c r="U99" i="1"/>
  <c r="T99" i="1"/>
  <c r="S99" i="1"/>
  <c r="R99" i="1"/>
  <c r="Q99" i="1"/>
  <c r="P99" i="1"/>
  <c r="O99" i="1"/>
  <c r="N99" i="1"/>
  <c r="AJ98" i="1"/>
  <c r="AI98" i="1"/>
  <c r="AH98" i="1"/>
  <c r="AG98" i="1"/>
  <c r="AF98" i="1"/>
  <c r="AE98" i="1"/>
  <c r="AD98" i="1"/>
  <c r="AB98" i="1"/>
  <c r="AA98" i="1"/>
  <c r="Z98" i="1"/>
  <c r="Y98" i="1"/>
  <c r="W98" i="1"/>
  <c r="V98" i="1"/>
  <c r="U98" i="1"/>
  <c r="T98" i="1"/>
  <c r="S98" i="1"/>
  <c r="R98" i="1"/>
  <c r="Q98" i="1"/>
  <c r="P98" i="1"/>
  <c r="O98" i="1"/>
  <c r="N98" i="1"/>
  <c r="AJ97" i="1"/>
  <c r="AI97" i="1"/>
  <c r="AH97" i="1"/>
  <c r="AG97" i="1"/>
  <c r="AK97" i="1" s="1"/>
  <c r="AF97" i="1"/>
  <c r="AE97" i="1"/>
  <c r="AD97" i="1"/>
  <c r="AB97" i="1"/>
  <c r="AA97" i="1"/>
  <c r="Z97" i="1"/>
  <c r="Y97" i="1"/>
  <c r="W97" i="1"/>
  <c r="V97" i="1"/>
  <c r="U97" i="1"/>
  <c r="T97" i="1"/>
  <c r="S97" i="1"/>
  <c r="R97" i="1"/>
  <c r="Q97" i="1"/>
  <c r="P97" i="1"/>
  <c r="O97" i="1"/>
  <c r="N97" i="1"/>
  <c r="AK96" i="1"/>
  <c r="AJ96" i="1"/>
  <c r="AI96" i="1"/>
  <c r="AH96" i="1"/>
  <c r="AG96" i="1"/>
  <c r="AF96" i="1"/>
  <c r="AE96" i="1"/>
  <c r="AD96" i="1"/>
  <c r="AB96" i="1"/>
  <c r="AA96" i="1"/>
  <c r="Z96" i="1"/>
  <c r="Y96" i="1"/>
  <c r="W96" i="1"/>
  <c r="V96" i="1"/>
  <c r="U96" i="1"/>
  <c r="T96" i="1"/>
  <c r="S96" i="1"/>
  <c r="R96" i="1"/>
  <c r="Q96" i="1"/>
  <c r="P96" i="1"/>
  <c r="O96" i="1"/>
  <c r="N96" i="1"/>
  <c r="AK95" i="1"/>
  <c r="AJ95" i="1"/>
  <c r="AI95" i="1"/>
  <c r="AH95" i="1"/>
  <c r="AG95" i="1"/>
  <c r="AF95" i="1"/>
  <c r="AE95" i="1"/>
  <c r="AD95" i="1"/>
  <c r="AB95" i="1"/>
  <c r="AA95" i="1"/>
  <c r="Z95" i="1"/>
  <c r="Y95" i="1"/>
  <c r="W95" i="1"/>
  <c r="V95" i="1"/>
  <c r="U95" i="1"/>
  <c r="T95" i="1"/>
  <c r="S95" i="1"/>
  <c r="R95" i="1"/>
  <c r="Q95" i="1"/>
  <c r="P95" i="1"/>
  <c r="O95" i="1"/>
  <c r="N95" i="1"/>
  <c r="AJ94" i="1"/>
  <c r="AI94" i="1"/>
  <c r="AH94" i="1"/>
  <c r="AG94" i="1"/>
  <c r="AF94" i="1"/>
  <c r="AE94" i="1"/>
  <c r="AD94" i="1"/>
  <c r="AB94" i="1"/>
  <c r="AA94" i="1"/>
  <c r="Z94" i="1"/>
  <c r="Y94" i="1"/>
  <c r="W94" i="1"/>
  <c r="V94" i="1"/>
  <c r="U94" i="1"/>
  <c r="T94" i="1"/>
  <c r="S94" i="1"/>
  <c r="R94" i="1"/>
  <c r="Q94" i="1"/>
  <c r="P94" i="1"/>
  <c r="O94" i="1"/>
  <c r="N94" i="1"/>
  <c r="AJ93" i="1"/>
  <c r="AI93" i="1"/>
  <c r="AH93" i="1"/>
  <c r="AG93" i="1"/>
  <c r="AF93" i="1"/>
  <c r="AE93" i="1"/>
  <c r="AD93" i="1"/>
  <c r="AK93" i="1" s="1"/>
  <c r="AB93" i="1"/>
  <c r="AA93" i="1"/>
  <c r="Z93" i="1"/>
  <c r="Y93" i="1"/>
  <c r="W93" i="1"/>
  <c r="V93" i="1"/>
  <c r="U93" i="1"/>
  <c r="T93" i="1"/>
  <c r="S93" i="1"/>
  <c r="R93" i="1"/>
  <c r="Q93" i="1"/>
  <c r="P93" i="1"/>
  <c r="O93" i="1"/>
  <c r="N93" i="1"/>
  <c r="AK92" i="1"/>
  <c r="AJ92" i="1"/>
  <c r="AI92" i="1"/>
  <c r="AH92" i="1"/>
  <c r="AG92" i="1"/>
  <c r="AF92" i="1"/>
  <c r="AE92" i="1"/>
  <c r="AD92" i="1"/>
  <c r="AB92" i="1"/>
  <c r="AA92" i="1"/>
  <c r="Z92" i="1"/>
  <c r="Y92" i="1"/>
  <c r="W92" i="1"/>
  <c r="V92" i="1"/>
  <c r="U92" i="1"/>
  <c r="T92" i="1"/>
  <c r="S92" i="1"/>
  <c r="R92" i="1"/>
  <c r="Q92" i="1"/>
  <c r="P92" i="1"/>
  <c r="O92" i="1"/>
  <c r="N92" i="1"/>
  <c r="AJ91" i="1"/>
  <c r="AI91" i="1"/>
  <c r="AH91" i="1"/>
  <c r="AG91" i="1"/>
  <c r="AF91" i="1"/>
  <c r="AE91" i="1"/>
  <c r="AD91" i="1"/>
  <c r="AB91" i="1"/>
  <c r="AA91" i="1"/>
  <c r="Z91" i="1"/>
  <c r="Y91" i="1"/>
  <c r="W91" i="1"/>
  <c r="V91" i="1"/>
  <c r="U91" i="1"/>
  <c r="T91" i="1"/>
  <c r="S91" i="1"/>
  <c r="R91" i="1"/>
  <c r="Q91" i="1"/>
  <c r="P91" i="1"/>
  <c r="O91" i="1"/>
  <c r="N91" i="1"/>
  <c r="AJ90" i="1"/>
  <c r="AI90" i="1"/>
  <c r="AH90" i="1"/>
  <c r="AG90" i="1"/>
  <c r="AF90" i="1"/>
  <c r="AK90" i="1" s="1"/>
  <c r="AE90" i="1"/>
  <c r="AD90" i="1"/>
  <c r="AB90" i="1"/>
  <c r="AA90" i="1"/>
  <c r="Z90" i="1"/>
  <c r="Y90" i="1"/>
  <c r="W90" i="1"/>
  <c r="V90" i="1"/>
  <c r="U90" i="1"/>
  <c r="T90" i="1"/>
  <c r="S90" i="1"/>
  <c r="R90" i="1"/>
  <c r="Q90" i="1"/>
  <c r="P90" i="1"/>
  <c r="O90" i="1"/>
  <c r="N90" i="1"/>
  <c r="AJ89" i="1"/>
  <c r="AI89" i="1"/>
  <c r="AH89" i="1"/>
  <c r="AG89" i="1"/>
  <c r="AF89" i="1"/>
  <c r="AE89" i="1"/>
  <c r="AD89" i="1"/>
  <c r="AB89" i="1"/>
  <c r="AA89" i="1"/>
  <c r="Z89" i="1"/>
  <c r="Y89" i="1"/>
  <c r="W89" i="1"/>
  <c r="V89" i="1"/>
  <c r="U89" i="1"/>
  <c r="T89" i="1"/>
  <c r="S89" i="1"/>
  <c r="R89" i="1"/>
  <c r="Q89" i="1"/>
  <c r="P89" i="1"/>
  <c r="O89" i="1"/>
  <c r="N89" i="1"/>
  <c r="AJ88" i="1"/>
  <c r="AI88" i="1"/>
  <c r="AH88" i="1"/>
  <c r="AG88" i="1"/>
  <c r="AF88" i="1"/>
  <c r="AE88" i="1"/>
  <c r="AD88" i="1"/>
  <c r="AB88" i="1"/>
  <c r="AA88" i="1"/>
  <c r="Z88" i="1"/>
  <c r="Y88" i="1"/>
  <c r="W88" i="1"/>
  <c r="V88" i="1"/>
  <c r="U88" i="1"/>
  <c r="T88" i="1"/>
  <c r="S88" i="1"/>
  <c r="R88" i="1"/>
  <c r="Q88" i="1"/>
  <c r="P88" i="1"/>
  <c r="O88" i="1"/>
  <c r="N88" i="1"/>
  <c r="AJ87" i="1"/>
  <c r="AI87" i="1"/>
  <c r="AH87" i="1"/>
  <c r="AG87" i="1"/>
  <c r="AF87" i="1"/>
  <c r="AE87" i="1"/>
  <c r="AD87" i="1"/>
  <c r="AB87" i="1"/>
  <c r="AA87" i="1"/>
  <c r="Z87" i="1"/>
  <c r="Y87" i="1"/>
  <c r="W87" i="1"/>
  <c r="V87" i="1"/>
  <c r="U87" i="1"/>
  <c r="T87" i="1"/>
  <c r="S87" i="1"/>
  <c r="R87" i="1"/>
  <c r="Q87" i="1"/>
  <c r="P87" i="1"/>
  <c r="O87" i="1"/>
  <c r="N87" i="1"/>
  <c r="AJ86" i="1"/>
  <c r="AI86" i="1"/>
  <c r="AH86" i="1"/>
  <c r="AG86" i="1"/>
  <c r="AF86" i="1"/>
  <c r="AE86" i="1"/>
  <c r="AD86" i="1"/>
  <c r="AB86" i="1"/>
  <c r="AA86" i="1"/>
  <c r="Z86" i="1"/>
  <c r="Y86" i="1"/>
  <c r="W86" i="1"/>
  <c r="V86" i="1"/>
  <c r="U86" i="1"/>
  <c r="T86" i="1"/>
  <c r="S86" i="1"/>
  <c r="R86" i="1"/>
  <c r="Q86" i="1"/>
  <c r="P86" i="1"/>
  <c r="O86" i="1"/>
  <c r="N86" i="1"/>
  <c r="AJ85" i="1"/>
  <c r="AI85" i="1"/>
  <c r="AH85" i="1"/>
  <c r="AG85" i="1"/>
  <c r="AF85" i="1"/>
  <c r="AE85" i="1"/>
  <c r="AD85" i="1"/>
  <c r="AK85" i="1" s="1"/>
  <c r="AB85" i="1"/>
  <c r="AA85" i="1"/>
  <c r="Z85" i="1"/>
  <c r="Y85" i="1"/>
  <c r="W85" i="1"/>
  <c r="V85" i="1"/>
  <c r="U85" i="1"/>
  <c r="T85" i="1"/>
  <c r="S85" i="1"/>
  <c r="R85" i="1"/>
  <c r="Q85" i="1"/>
  <c r="P85" i="1"/>
  <c r="O85" i="1"/>
  <c r="N85" i="1"/>
  <c r="AJ84" i="1"/>
  <c r="AI84" i="1"/>
  <c r="AH84" i="1"/>
  <c r="AG84" i="1"/>
  <c r="AF84" i="1"/>
  <c r="AE84" i="1"/>
  <c r="AD84" i="1"/>
  <c r="AB84" i="1"/>
  <c r="AA84" i="1"/>
  <c r="Z84" i="1"/>
  <c r="Y84" i="1"/>
  <c r="W84" i="1"/>
  <c r="V84" i="1"/>
  <c r="U84" i="1"/>
  <c r="T84" i="1"/>
  <c r="S84" i="1"/>
  <c r="R84" i="1"/>
  <c r="Q84" i="1"/>
  <c r="P84" i="1"/>
  <c r="O84" i="1"/>
  <c r="N84" i="1"/>
  <c r="AJ83" i="1"/>
  <c r="AI83" i="1"/>
  <c r="AH83" i="1"/>
  <c r="AG83" i="1"/>
  <c r="AF83" i="1"/>
  <c r="AE83" i="1"/>
  <c r="AD83" i="1"/>
  <c r="AB83" i="1"/>
  <c r="AA83" i="1"/>
  <c r="Z83" i="1"/>
  <c r="Y83" i="1"/>
  <c r="W83" i="1"/>
  <c r="V83" i="1"/>
  <c r="U83" i="1"/>
  <c r="T83" i="1"/>
  <c r="S83" i="1"/>
  <c r="R83" i="1"/>
  <c r="Q83" i="1"/>
  <c r="P83" i="1"/>
  <c r="O83" i="1"/>
  <c r="N83" i="1"/>
  <c r="AJ82" i="1"/>
  <c r="AI82" i="1"/>
  <c r="AH82" i="1"/>
  <c r="AG82" i="1"/>
  <c r="AF82" i="1"/>
  <c r="AE82" i="1"/>
  <c r="AD82" i="1"/>
  <c r="AB82" i="1"/>
  <c r="AA82" i="1"/>
  <c r="Z82" i="1"/>
  <c r="Y82" i="1"/>
  <c r="W82" i="1"/>
  <c r="V82" i="1"/>
  <c r="U82" i="1"/>
  <c r="T82" i="1"/>
  <c r="S82" i="1"/>
  <c r="R82" i="1"/>
  <c r="Q82" i="1"/>
  <c r="P82" i="1"/>
  <c r="O82" i="1"/>
  <c r="N82" i="1"/>
  <c r="AJ81" i="1"/>
  <c r="AI81" i="1"/>
  <c r="AH81" i="1"/>
  <c r="AG81" i="1"/>
  <c r="AF81" i="1"/>
  <c r="AE81" i="1"/>
  <c r="AD81" i="1"/>
  <c r="AB81" i="1"/>
  <c r="AA81" i="1"/>
  <c r="Z81" i="1"/>
  <c r="Y81" i="1"/>
  <c r="W81" i="1"/>
  <c r="V81" i="1"/>
  <c r="U81" i="1"/>
  <c r="T81" i="1"/>
  <c r="S81" i="1"/>
  <c r="R81" i="1"/>
  <c r="Q81" i="1"/>
  <c r="P81" i="1"/>
  <c r="O81" i="1"/>
  <c r="N81" i="1"/>
  <c r="AJ80" i="1"/>
  <c r="AI80" i="1"/>
  <c r="AH80" i="1"/>
  <c r="AG80" i="1"/>
  <c r="AF80" i="1"/>
  <c r="AE80" i="1"/>
  <c r="AD80" i="1"/>
  <c r="AB80" i="1"/>
  <c r="AA80" i="1"/>
  <c r="Z80" i="1"/>
  <c r="Y80" i="1"/>
  <c r="W80" i="1"/>
  <c r="V80" i="1"/>
  <c r="U80" i="1"/>
  <c r="T80" i="1"/>
  <c r="S80" i="1"/>
  <c r="R80" i="1"/>
  <c r="Q80" i="1"/>
  <c r="P80" i="1"/>
  <c r="O80" i="1"/>
  <c r="N80" i="1"/>
  <c r="AK79" i="1"/>
  <c r="AJ79" i="1"/>
  <c r="AI79" i="1"/>
  <c r="AH79" i="1"/>
  <c r="AG79" i="1"/>
  <c r="AF79" i="1"/>
  <c r="AE79" i="1"/>
  <c r="AD79" i="1"/>
  <c r="AB79" i="1"/>
  <c r="AA79" i="1"/>
  <c r="Z79" i="1"/>
  <c r="Y79" i="1"/>
  <c r="W79" i="1"/>
  <c r="V79" i="1"/>
  <c r="U79" i="1"/>
  <c r="T79" i="1"/>
  <c r="S79" i="1"/>
  <c r="R79" i="1"/>
  <c r="Q79" i="1"/>
  <c r="P79" i="1"/>
  <c r="O79" i="1"/>
  <c r="N79" i="1"/>
  <c r="AJ78" i="1"/>
  <c r="AI78" i="1"/>
  <c r="AH78" i="1"/>
  <c r="AG78" i="1"/>
  <c r="AF78" i="1"/>
  <c r="AE78" i="1"/>
  <c r="AD78" i="1"/>
  <c r="AB78" i="1"/>
  <c r="AA78" i="1"/>
  <c r="Z78" i="1"/>
  <c r="Y78" i="1"/>
  <c r="W78" i="1"/>
  <c r="V78" i="1"/>
  <c r="U78" i="1"/>
  <c r="T78" i="1"/>
  <c r="S78" i="1"/>
  <c r="R78" i="1"/>
  <c r="Q78" i="1"/>
  <c r="P78" i="1"/>
  <c r="O78" i="1"/>
  <c r="N78" i="1"/>
  <c r="AJ77" i="1"/>
  <c r="AI77" i="1"/>
  <c r="AH77" i="1"/>
  <c r="AG77" i="1"/>
  <c r="AF77" i="1"/>
  <c r="AE77" i="1"/>
  <c r="AD77" i="1"/>
  <c r="AB77" i="1"/>
  <c r="AA77" i="1"/>
  <c r="Z77" i="1"/>
  <c r="Y77" i="1"/>
  <c r="W77" i="1"/>
  <c r="V77" i="1"/>
  <c r="U77" i="1"/>
  <c r="T77" i="1"/>
  <c r="S77" i="1"/>
  <c r="R77" i="1"/>
  <c r="Q77" i="1"/>
  <c r="P77" i="1"/>
  <c r="O77" i="1"/>
  <c r="N77" i="1"/>
  <c r="AJ76" i="1"/>
  <c r="AI76" i="1"/>
  <c r="AH76" i="1"/>
  <c r="AG76" i="1"/>
  <c r="AF76" i="1"/>
  <c r="AE76" i="1"/>
  <c r="AD76" i="1"/>
  <c r="AB76" i="1"/>
  <c r="AA76" i="1"/>
  <c r="Z76" i="1"/>
  <c r="Y76" i="1"/>
  <c r="W76" i="1"/>
  <c r="V76" i="1"/>
  <c r="U76" i="1"/>
  <c r="T76" i="1"/>
  <c r="S76" i="1"/>
  <c r="R76" i="1"/>
  <c r="Q76" i="1"/>
  <c r="P76" i="1"/>
  <c r="O76" i="1"/>
  <c r="N76" i="1"/>
  <c r="AJ75" i="1"/>
  <c r="AI75" i="1"/>
  <c r="AH75" i="1"/>
  <c r="AG75" i="1"/>
  <c r="AF75" i="1"/>
  <c r="AE75" i="1"/>
  <c r="AD75" i="1"/>
  <c r="AB75" i="1"/>
  <c r="AA75" i="1"/>
  <c r="Z75" i="1"/>
  <c r="Y75" i="1"/>
  <c r="W75" i="1"/>
  <c r="V75" i="1"/>
  <c r="U75" i="1"/>
  <c r="T75" i="1"/>
  <c r="S75" i="1"/>
  <c r="R75" i="1"/>
  <c r="Q75" i="1"/>
  <c r="P75" i="1"/>
  <c r="O75" i="1"/>
  <c r="N75" i="1"/>
  <c r="AJ74" i="1"/>
  <c r="AI74" i="1"/>
  <c r="AH74" i="1"/>
  <c r="AG74" i="1"/>
  <c r="AF74" i="1"/>
  <c r="AE74" i="1"/>
  <c r="AD74" i="1"/>
  <c r="AB74" i="1"/>
  <c r="AA74" i="1"/>
  <c r="Z74" i="1"/>
  <c r="Y74" i="1"/>
  <c r="W74" i="1"/>
  <c r="V74" i="1"/>
  <c r="U74" i="1"/>
  <c r="T74" i="1"/>
  <c r="S74" i="1"/>
  <c r="R74" i="1"/>
  <c r="Q74" i="1"/>
  <c r="P74" i="1"/>
  <c r="O74" i="1"/>
  <c r="N74" i="1"/>
  <c r="AJ73" i="1"/>
  <c r="AI73" i="1"/>
  <c r="AH73" i="1"/>
  <c r="AG73" i="1"/>
  <c r="AF73" i="1"/>
  <c r="AE73" i="1"/>
  <c r="AD73" i="1"/>
  <c r="AB73" i="1"/>
  <c r="AA73" i="1"/>
  <c r="Z73" i="1"/>
  <c r="Y73" i="1"/>
  <c r="W73" i="1"/>
  <c r="V73" i="1"/>
  <c r="U73" i="1"/>
  <c r="T73" i="1"/>
  <c r="S73" i="1"/>
  <c r="R73" i="1"/>
  <c r="Q73" i="1"/>
  <c r="P73" i="1"/>
  <c r="O73" i="1"/>
  <c r="N73" i="1"/>
  <c r="AJ72" i="1"/>
  <c r="AI72" i="1"/>
  <c r="AH72" i="1"/>
  <c r="AG72" i="1"/>
  <c r="AF72" i="1"/>
  <c r="AE72" i="1"/>
  <c r="AD72" i="1"/>
  <c r="AB72" i="1"/>
  <c r="AA72" i="1"/>
  <c r="Z72" i="1"/>
  <c r="Y72" i="1"/>
  <c r="W72" i="1"/>
  <c r="V72" i="1"/>
  <c r="U72" i="1"/>
  <c r="T72" i="1"/>
  <c r="S72" i="1"/>
  <c r="R72" i="1"/>
  <c r="Q72" i="1"/>
  <c r="P72" i="1"/>
  <c r="O72" i="1"/>
  <c r="N72" i="1"/>
  <c r="AJ71" i="1"/>
  <c r="AI71" i="1"/>
  <c r="AH71" i="1"/>
  <c r="AG71" i="1"/>
  <c r="AF71" i="1"/>
  <c r="AE71" i="1"/>
  <c r="AD71" i="1"/>
  <c r="AB71" i="1"/>
  <c r="AA71" i="1"/>
  <c r="Z71" i="1"/>
  <c r="Y71" i="1"/>
  <c r="W71" i="1"/>
  <c r="V71" i="1"/>
  <c r="U71" i="1"/>
  <c r="T71" i="1"/>
  <c r="S71" i="1"/>
  <c r="R71" i="1"/>
  <c r="Q71" i="1"/>
  <c r="P71" i="1"/>
  <c r="O71" i="1"/>
  <c r="N71" i="1"/>
  <c r="AJ70" i="1"/>
  <c r="AI70" i="1"/>
  <c r="AH70" i="1"/>
  <c r="AG70" i="1"/>
  <c r="AF70" i="1"/>
  <c r="AE70" i="1"/>
  <c r="AD70" i="1"/>
  <c r="AB70" i="1"/>
  <c r="AA70" i="1"/>
  <c r="Z70" i="1"/>
  <c r="Y70" i="1"/>
  <c r="W70" i="1"/>
  <c r="V70" i="1"/>
  <c r="U70" i="1"/>
  <c r="T70" i="1"/>
  <c r="S70" i="1"/>
  <c r="R70" i="1"/>
  <c r="Q70" i="1"/>
  <c r="P70" i="1"/>
  <c r="O70" i="1"/>
  <c r="N70" i="1"/>
  <c r="AJ69" i="1"/>
  <c r="AI69" i="1"/>
  <c r="AH69" i="1"/>
  <c r="AG69" i="1"/>
  <c r="AF69" i="1"/>
  <c r="AE69" i="1"/>
  <c r="AD69" i="1"/>
  <c r="AB69" i="1"/>
  <c r="AA69" i="1"/>
  <c r="Z69" i="1"/>
  <c r="Y69" i="1"/>
  <c r="W69" i="1"/>
  <c r="V69" i="1"/>
  <c r="U69" i="1"/>
  <c r="T69" i="1"/>
  <c r="S69" i="1"/>
  <c r="R69" i="1"/>
  <c r="Q69" i="1"/>
  <c r="P69" i="1"/>
  <c r="O69" i="1"/>
  <c r="N69" i="1"/>
  <c r="AJ68" i="1"/>
  <c r="AI68" i="1"/>
  <c r="AH68" i="1"/>
  <c r="AG68" i="1"/>
  <c r="AF68" i="1"/>
  <c r="AE68" i="1"/>
  <c r="AD68" i="1"/>
  <c r="AB68" i="1"/>
  <c r="AA68" i="1"/>
  <c r="Z68" i="1"/>
  <c r="Y68" i="1"/>
  <c r="W68" i="1"/>
  <c r="V68" i="1"/>
  <c r="U68" i="1"/>
  <c r="T68" i="1"/>
  <c r="S68" i="1"/>
  <c r="R68" i="1"/>
  <c r="Q68" i="1"/>
  <c r="P68" i="1"/>
  <c r="O68" i="1"/>
  <c r="N68" i="1"/>
  <c r="AJ67" i="1"/>
  <c r="AI67" i="1"/>
  <c r="AH67" i="1"/>
  <c r="AG67" i="1"/>
  <c r="AF67" i="1"/>
  <c r="AE67" i="1"/>
  <c r="AD67" i="1"/>
  <c r="AB67" i="1"/>
  <c r="AA67" i="1"/>
  <c r="Z67" i="1"/>
  <c r="Y67" i="1"/>
  <c r="W67" i="1"/>
  <c r="V67" i="1"/>
  <c r="U67" i="1"/>
  <c r="T67" i="1"/>
  <c r="S67" i="1"/>
  <c r="R67" i="1"/>
  <c r="Q67" i="1"/>
  <c r="P67" i="1"/>
  <c r="O67" i="1"/>
  <c r="N67" i="1"/>
  <c r="AJ66" i="1"/>
  <c r="AI66" i="1"/>
  <c r="AH66" i="1"/>
  <c r="AG66" i="1"/>
  <c r="AF66" i="1"/>
  <c r="AE66" i="1"/>
  <c r="AD66" i="1"/>
  <c r="AB66" i="1"/>
  <c r="AA66" i="1"/>
  <c r="Z66" i="1"/>
  <c r="Y66" i="1"/>
  <c r="W66" i="1"/>
  <c r="V66" i="1"/>
  <c r="U66" i="1"/>
  <c r="T66" i="1"/>
  <c r="S66" i="1"/>
  <c r="R66" i="1"/>
  <c r="Q66" i="1"/>
  <c r="P66" i="1"/>
  <c r="O66" i="1"/>
  <c r="N66" i="1"/>
  <c r="AJ65" i="1"/>
  <c r="AI65" i="1"/>
  <c r="AH65" i="1"/>
  <c r="AG65" i="1"/>
  <c r="AF65" i="1"/>
  <c r="AE65" i="1"/>
  <c r="AD65" i="1"/>
  <c r="AB65" i="1"/>
  <c r="AA65" i="1"/>
  <c r="Z65" i="1"/>
  <c r="Y65" i="1"/>
  <c r="W65" i="1"/>
  <c r="V65" i="1"/>
  <c r="U65" i="1"/>
  <c r="T65" i="1"/>
  <c r="S65" i="1"/>
  <c r="R65" i="1"/>
  <c r="Q65" i="1"/>
  <c r="P65" i="1"/>
  <c r="O65" i="1"/>
  <c r="N65" i="1"/>
  <c r="AJ64" i="1"/>
  <c r="AI64" i="1"/>
  <c r="AH64" i="1"/>
  <c r="AG64" i="1"/>
  <c r="AF64" i="1"/>
  <c r="AE64" i="1"/>
  <c r="AD64" i="1"/>
  <c r="AB64" i="1"/>
  <c r="AA64" i="1"/>
  <c r="Z64" i="1"/>
  <c r="Y64" i="1"/>
  <c r="W64" i="1"/>
  <c r="V64" i="1"/>
  <c r="U64" i="1"/>
  <c r="T64" i="1"/>
  <c r="S64" i="1"/>
  <c r="R64" i="1"/>
  <c r="Q64" i="1"/>
  <c r="P64" i="1"/>
  <c r="O64" i="1"/>
  <c r="N64" i="1"/>
  <c r="AJ63" i="1"/>
  <c r="AI63" i="1"/>
  <c r="AH63" i="1"/>
  <c r="AG63" i="1"/>
  <c r="AF63" i="1"/>
  <c r="AE63" i="1"/>
  <c r="AD63" i="1"/>
  <c r="AB63" i="1"/>
  <c r="AA63" i="1"/>
  <c r="Z63" i="1"/>
  <c r="Y63" i="1"/>
  <c r="W63" i="1"/>
  <c r="V63" i="1"/>
  <c r="U63" i="1"/>
  <c r="T63" i="1"/>
  <c r="S63" i="1"/>
  <c r="R63" i="1"/>
  <c r="Q63" i="1"/>
  <c r="P63" i="1"/>
  <c r="O63" i="1"/>
  <c r="N63" i="1"/>
  <c r="AJ62" i="1"/>
  <c r="AI62" i="1"/>
  <c r="AH62" i="1"/>
  <c r="AG62" i="1"/>
  <c r="AF62" i="1"/>
  <c r="AE62" i="1"/>
  <c r="AD62" i="1"/>
  <c r="AB62" i="1"/>
  <c r="AA62" i="1"/>
  <c r="Z62" i="1"/>
  <c r="Y62" i="1"/>
  <c r="W62" i="1"/>
  <c r="V62" i="1"/>
  <c r="U62" i="1"/>
  <c r="T62" i="1"/>
  <c r="S62" i="1"/>
  <c r="R62" i="1"/>
  <c r="Q62" i="1"/>
  <c r="P62" i="1"/>
  <c r="O62" i="1"/>
  <c r="N62" i="1"/>
  <c r="AJ61" i="1"/>
  <c r="AI61" i="1"/>
  <c r="AH61" i="1"/>
  <c r="AG61" i="1"/>
  <c r="AF61" i="1"/>
  <c r="AE61" i="1"/>
  <c r="AD61" i="1"/>
  <c r="AB61" i="1"/>
  <c r="AA61" i="1"/>
  <c r="Z61" i="1"/>
  <c r="Y61" i="1"/>
  <c r="W61" i="1"/>
  <c r="V61" i="1"/>
  <c r="U61" i="1"/>
  <c r="T61" i="1"/>
  <c r="S61" i="1"/>
  <c r="R61" i="1"/>
  <c r="Q61" i="1"/>
  <c r="P61" i="1"/>
  <c r="O61" i="1"/>
  <c r="N61" i="1"/>
  <c r="AJ60" i="1"/>
  <c r="AI60" i="1"/>
  <c r="AH60" i="1"/>
  <c r="AG60" i="1"/>
  <c r="AF60" i="1"/>
  <c r="AE60" i="1"/>
  <c r="AD60" i="1"/>
  <c r="AB60" i="1"/>
  <c r="AA60" i="1"/>
  <c r="Z60" i="1"/>
  <c r="Y60" i="1"/>
  <c r="W60" i="1"/>
  <c r="V60" i="1"/>
  <c r="U60" i="1"/>
  <c r="T60" i="1"/>
  <c r="S60" i="1"/>
  <c r="R60" i="1"/>
  <c r="Q60" i="1"/>
  <c r="P60" i="1"/>
  <c r="O60" i="1"/>
  <c r="N60" i="1"/>
  <c r="AJ59" i="1"/>
  <c r="AI59" i="1"/>
  <c r="AH59" i="1"/>
  <c r="AG59" i="1"/>
  <c r="AF59" i="1"/>
  <c r="AE59" i="1"/>
  <c r="AD59" i="1"/>
  <c r="AB59" i="1"/>
  <c r="AA59" i="1"/>
  <c r="Z59" i="1"/>
  <c r="Y59" i="1"/>
  <c r="W59" i="1"/>
  <c r="V59" i="1"/>
  <c r="U59" i="1"/>
  <c r="T59" i="1"/>
  <c r="S59" i="1"/>
  <c r="R59" i="1"/>
  <c r="Q59" i="1"/>
  <c r="P59" i="1"/>
  <c r="O59" i="1"/>
  <c r="N59" i="1"/>
  <c r="AJ58" i="1"/>
  <c r="AI58" i="1"/>
  <c r="AH58" i="1"/>
  <c r="AG58" i="1"/>
  <c r="AF58" i="1"/>
  <c r="AE58" i="1"/>
  <c r="AD58" i="1"/>
  <c r="AB58" i="1"/>
  <c r="AA58" i="1"/>
  <c r="Z58" i="1"/>
  <c r="Y58" i="1"/>
  <c r="W58" i="1"/>
  <c r="V58" i="1"/>
  <c r="U58" i="1"/>
  <c r="T58" i="1"/>
  <c r="S58" i="1"/>
  <c r="R58" i="1"/>
  <c r="Q58" i="1"/>
  <c r="P58" i="1"/>
  <c r="O58" i="1"/>
  <c r="N58" i="1"/>
  <c r="AJ57" i="1"/>
  <c r="AI57" i="1"/>
  <c r="AH57" i="1"/>
  <c r="AG57" i="1"/>
  <c r="AF57" i="1"/>
  <c r="AE57" i="1"/>
  <c r="AD57" i="1"/>
  <c r="AB57" i="1"/>
  <c r="AA57" i="1"/>
  <c r="Z57" i="1"/>
  <c r="Y57" i="1"/>
  <c r="W57" i="1"/>
  <c r="V57" i="1"/>
  <c r="U57" i="1"/>
  <c r="T57" i="1"/>
  <c r="S57" i="1"/>
  <c r="R57" i="1"/>
  <c r="Q57" i="1"/>
  <c r="P57" i="1"/>
  <c r="O57" i="1"/>
  <c r="N57" i="1"/>
  <c r="AJ56" i="1"/>
  <c r="AI56" i="1"/>
  <c r="AH56" i="1"/>
  <c r="AG56" i="1"/>
  <c r="AF56" i="1"/>
  <c r="AE56" i="1"/>
  <c r="AD56" i="1"/>
  <c r="AB56" i="1"/>
  <c r="AA56" i="1"/>
  <c r="Z56" i="1"/>
  <c r="Y56" i="1"/>
  <c r="W56" i="1"/>
  <c r="V56" i="1"/>
  <c r="U56" i="1"/>
  <c r="T56" i="1"/>
  <c r="S56" i="1"/>
  <c r="R56" i="1"/>
  <c r="Q56" i="1"/>
  <c r="P56" i="1"/>
  <c r="O56" i="1"/>
  <c r="N56" i="1"/>
  <c r="AJ55" i="1"/>
  <c r="AI55" i="1"/>
  <c r="AH55" i="1"/>
  <c r="AG55" i="1"/>
  <c r="AF55" i="1"/>
  <c r="AE55" i="1"/>
  <c r="AD55" i="1"/>
  <c r="AB55" i="1"/>
  <c r="AA55" i="1"/>
  <c r="Z55" i="1"/>
  <c r="Y55" i="1"/>
  <c r="W55" i="1"/>
  <c r="V55" i="1"/>
  <c r="U55" i="1"/>
  <c r="T55" i="1"/>
  <c r="S55" i="1"/>
  <c r="R55" i="1"/>
  <c r="Q55" i="1"/>
  <c r="P55" i="1"/>
  <c r="O55" i="1"/>
  <c r="N55" i="1"/>
  <c r="AJ54" i="1"/>
  <c r="AI54" i="1"/>
  <c r="AH54" i="1"/>
  <c r="AG54" i="1"/>
  <c r="AF54" i="1"/>
  <c r="AE54" i="1"/>
  <c r="AD54" i="1"/>
  <c r="AB54" i="1"/>
  <c r="AA54" i="1"/>
  <c r="Z54" i="1"/>
  <c r="Y54" i="1"/>
  <c r="W54" i="1"/>
  <c r="V54" i="1"/>
  <c r="U54" i="1"/>
  <c r="T54" i="1"/>
  <c r="S54" i="1"/>
  <c r="R54" i="1"/>
  <c r="Q54" i="1"/>
  <c r="P54" i="1"/>
  <c r="O54" i="1"/>
  <c r="N54" i="1"/>
  <c r="AJ53" i="1"/>
  <c r="AI53" i="1"/>
  <c r="AH53" i="1"/>
  <c r="AG53" i="1"/>
  <c r="AF53" i="1"/>
  <c r="AE53" i="1"/>
  <c r="AD53" i="1"/>
  <c r="AB53" i="1"/>
  <c r="AA53" i="1"/>
  <c r="Z53" i="1"/>
  <c r="Y53" i="1"/>
  <c r="W53" i="1"/>
  <c r="V53" i="1"/>
  <c r="U53" i="1"/>
  <c r="T53" i="1"/>
  <c r="S53" i="1"/>
  <c r="R53" i="1"/>
  <c r="Q53" i="1"/>
  <c r="P53" i="1"/>
  <c r="O53" i="1"/>
  <c r="N53" i="1"/>
  <c r="AJ52" i="1"/>
  <c r="AI52" i="1"/>
  <c r="AH52" i="1"/>
  <c r="AG52" i="1"/>
  <c r="AF52" i="1"/>
  <c r="AE52" i="1"/>
  <c r="AD52" i="1"/>
  <c r="AB52" i="1"/>
  <c r="AA52" i="1"/>
  <c r="Z52" i="1"/>
  <c r="Y52" i="1"/>
  <c r="W52" i="1"/>
  <c r="V52" i="1"/>
  <c r="U52" i="1"/>
  <c r="T52" i="1"/>
  <c r="S52" i="1"/>
  <c r="R52" i="1"/>
  <c r="Q52" i="1"/>
  <c r="P52" i="1"/>
  <c r="O52" i="1"/>
  <c r="N52" i="1"/>
  <c r="AJ51" i="1"/>
  <c r="AI51" i="1"/>
  <c r="AH51" i="1"/>
  <c r="AG51" i="1"/>
  <c r="AF51" i="1"/>
  <c r="AE51" i="1"/>
  <c r="AD51" i="1"/>
  <c r="AB51" i="1"/>
  <c r="AA51" i="1"/>
  <c r="Z51" i="1"/>
  <c r="Y51" i="1"/>
  <c r="W51" i="1"/>
  <c r="V51" i="1"/>
  <c r="U51" i="1"/>
  <c r="T51" i="1"/>
  <c r="S51" i="1"/>
  <c r="R51" i="1"/>
  <c r="Q51" i="1"/>
  <c r="P51" i="1"/>
  <c r="O51" i="1"/>
  <c r="N51" i="1"/>
  <c r="AJ50" i="1"/>
  <c r="AI50" i="1"/>
  <c r="AH50" i="1"/>
  <c r="AG50" i="1"/>
  <c r="AF50" i="1"/>
  <c r="AE50" i="1"/>
  <c r="AD50" i="1"/>
  <c r="AB50" i="1"/>
  <c r="AA50" i="1"/>
  <c r="Z50" i="1"/>
  <c r="Y50" i="1"/>
  <c r="W50" i="1"/>
  <c r="V50" i="1"/>
  <c r="U50" i="1"/>
  <c r="T50" i="1"/>
  <c r="S50" i="1"/>
  <c r="R50" i="1"/>
  <c r="Q50" i="1"/>
  <c r="P50" i="1"/>
  <c r="O50" i="1"/>
  <c r="N50" i="1"/>
  <c r="AJ49" i="1"/>
  <c r="AI49" i="1"/>
  <c r="AH49" i="1"/>
  <c r="AG49" i="1"/>
  <c r="AF49" i="1"/>
  <c r="AE49" i="1"/>
  <c r="AD49" i="1"/>
  <c r="AB49" i="1"/>
  <c r="AA49" i="1"/>
  <c r="Z49" i="1"/>
  <c r="Y49" i="1"/>
  <c r="W49" i="1"/>
  <c r="V49" i="1"/>
  <c r="U49" i="1"/>
  <c r="T49" i="1"/>
  <c r="S49" i="1"/>
  <c r="R49" i="1"/>
  <c r="Q49" i="1"/>
  <c r="P49" i="1"/>
  <c r="O49" i="1"/>
  <c r="N49" i="1"/>
  <c r="AJ48" i="1"/>
  <c r="AI48" i="1"/>
  <c r="AH48" i="1"/>
  <c r="AG48" i="1"/>
  <c r="AF48" i="1"/>
  <c r="AE48" i="1"/>
  <c r="AD48" i="1"/>
  <c r="AB48" i="1"/>
  <c r="AA48" i="1"/>
  <c r="Z48" i="1"/>
  <c r="Y48" i="1"/>
  <c r="W48" i="1"/>
  <c r="V48" i="1"/>
  <c r="U48" i="1"/>
  <c r="T48" i="1"/>
  <c r="S48" i="1"/>
  <c r="R48" i="1"/>
  <c r="Q48" i="1"/>
  <c r="P48" i="1"/>
  <c r="O48" i="1"/>
  <c r="N48" i="1"/>
  <c r="AJ47" i="1"/>
  <c r="AI47" i="1"/>
  <c r="AH47" i="1"/>
  <c r="AG47" i="1"/>
  <c r="AF47" i="1"/>
  <c r="AE47" i="1"/>
  <c r="AD47" i="1"/>
  <c r="AB47" i="1"/>
  <c r="AA47" i="1"/>
  <c r="Z47" i="1"/>
  <c r="Y47" i="1"/>
  <c r="W47" i="1"/>
  <c r="V47" i="1"/>
  <c r="U47" i="1"/>
  <c r="T47" i="1"/>
  <c r="S47" i="1"/>
  <c r="R47" i="1"/>
  <c r="Q47" i="1"/>
  <c r="P47" i="1"/>
  <c r="O47" i="1"/>
  <c r="N47" i="1"/>
  <c r="AJ46" i="1"/>
  <c r="AI46" i="1"/>
  <c r="AH46" i="1"/>
  <c r="AG46" i="1"/>
  <c r="AF46" i="1"/>
  <c r="AE46" i="1"/>
  <c r="AD46" i="1"/>
  <c r="AB46" i="1"/>
  <c r="AA46" i="1"/>
  <c r="Z46" i="1"/>
  <c r="Y46" i="1"/>
  <c r="W46" i="1"/>
  <c r="V46" i="1"/>
  <c r="U46" i="1"/>
  <c r="T46" i="1"/>
  <c r="S46" i="1"/>
  <c r="R46" i="1"/>
  <c r="Q46" i="1"/>
  <c r="P46" i="1"/>
  <c r="O46" i="1"/>
  <c r="N46" i="1"/>
  <c r="AJ45" i="1"/>
  <c r="AI45" i="1"/>
  <c r="AH45" i="1"/>
  <c r="AG45" i="1"/>
  <c r="AF45" i="1"/>
  <c r="AE45" i="1"/>
  <c r="AD45" i="1"/>
  <c r="AB45" i="1"/>
  <c r="AA45" i="1"/>
  <c r="Z45" i="1"/>
  <c r="Y45" i="1"/>
  <c r="W45" i="1"/>
  <c r="V45" i="1"/>
  <c r="U45" i="1"/>
  <c r="T45" i="1"/>
  <c r="S45" i="1"/>
  <c r="R45" i="1"/>
  <c r="Q45" i="1"/>
  <c r="P45" i="1"/>
  <c r="O45" i="1"/>
  <c r="N45" i="1"/>
  <c r="AJ44" i="1"/>
  <c r="AI44" i="1"/>
  <c r="AH44" i="1"/>
  <c r="AG44" i="1"/>
  <c r="AF44" i="1"/>
  <c r="AE44" i="1"/>
  <c r="AD44" i="1"/>
  <c r="AB44" i="1"/>
  <c r="AA44" i="1"/>
  <c r="Z44" i="1"/>
  <c r="Y44" i="1"/>
  <c r="W44" i="1"/>
  <c r="V44" i="1"/>
  <c r="U44" i="1"/>
  <c r="T44" i="1"/>
  <c r="S44" i="1"/>
  <c r="R44" i="1"/>
  <c r="Q44" i="1"/>
  <c r="P44" i="1"/>
  <c r="O44" i="1"/>
  <c r="N44" i="1"/>
  <c r="AJ43" i="1"/>
  <c r="AI43" i="1"/>
  <c r="AH43" i="1"/>
  <c r="AG43" i="1"/>
  <c r="AF43" i="1"/>
  <c r="AE43" i="1"/>
  <c r="AD43" i="1"/>
  <c r="AB43" i="1"/>
  <c r="AA43" i="1"/>
  <c r="Z43" i="1"/>
  <c r="Y43" i="1"/>
  <c r="W43" i="1"/>
  <c r="V43" i="1"/>
  <c r="U43" i="1"/>
  <c r="T43" i="1"/>
  <c r="S43" i="1"/>
  <c r="R43" i="1"/>
  <c r="Q43" i="1"/>
  <c r="P43" i="1"/>
  <c r="O43" i="1"/>
  <c r="N43" i="1"/>
  <c r="AJ42" i="1"/>
  <c r="AI42" i="1"/>
  <c r="AH42" i="1"/>
  <c r="AG42" i="1"/>
  <c r="AF42" i="1"/>
  <c r="AE42" i="1"/>
  <c r="AD42" i="1"/>
  <c r="AB42" i="1"/>
  <c r="AA42" i="1"/>
  <c r="Z42" i="1"/>
  <c r="Y42" i="1"/>
  <c r="W42" i="1"/>
  <c r="V42" i="1"/>
  <c r="U42" i="1"/>
  <c r="T42" i="1"/>
  <c r="S42" i="1"/>
  <c r="R42" i="1"/>
  <c r="Q42" i="1"/>
  <c r="P42" i="1"/>
  <c r="O42" i="1"/>
  <c r="N42" i="1"/>
  <c r="AJ41" i="1"/>
  <c r="AI41" i="1"/>
  <c r="AH41" i="1"/>
  <c r="AG41" i="1"/>
  <c r="AF41" i="1"/>
  <c r="AE41" i="1"/>
  <c r="AD41" i="1"/>
  <c r="AB41" i="1"/>
  <c r="AA41" i="1"/>
  <c r="Z41" i="1"/>
  <c r="Y41" i="1"/>
  <c r="W41" i="1"/>
  <c r="V41" i="1"/>
  <c r="U41" i="1"/>
  <c r="T41" i="1"/>
  <c r="S41" i="1"/>
  <c r="R41" i="1"/>
  <c r="Q41" i="1"/>
  <c r="P41" i="1"/>
  <c r="O41" i="1"/>
  <c r="N41" i="1"/>
  <c r="AJ40" i="1"/>
  <c r="AI40" i="1"/>
  <c r="AH40" i="1"/>
  <c r="AG40" i="1"/>
  <c r="AF40" i="1"/>
  <c r="AE40" i="1"/>
  <c r="AD40" i="1"/>
  <c r="AB40" i="1"/>
  <c r="AA40" i="1"/>
  <c r="Z40" i="1"/>
  <c r="Y40" i="1"/>
  <c r="W40" i="1"/>
  <c r="V40" i="1"/>
  <c r="U40" i="1"/>
  <c r="T40" i="1"/>
  <c r="S40" i="1"/>
  <c r="R40" i="1"/>
  <c r="Q40" i="1"/>
  <c r="P40" i="1"/>
  <c r="O40" i="1"/>
  <c r="N40" i="1"/>
  <c r="AJ39" i="1"/>
  <c r="AI39" i="1"/>
  <c r="AH39" i="1"/>
  <c r="AG39" i="1"/>
  <c r="AF39" i="1"/>
  <c r="AE39" i="1"/>
  <c r="AD39" i="1"/>
  <c r="AB39" i="1"/>
  <c r="AA39" i="1"/>
  <c r="Z39" i="1"/>
  <c r="Y39" i="1"/>
  <c r="W39" i="1"/>
  <c r="V39" i="1"/>
  <c r="U39" i="1"/>
  <c r="T39" i="1"/>
  <c r="S39" i="1"/>
  <c r="R39" i="1"/>
  <c r="Q39" i="1"/>
  <c r="P39" i="1"/>
  <c r="O39" i="1"/>
  <c r="N39" i="1"/>
  <c r="AJ38" i="1"/>
  <c r="AI38" i="1"/>
  <c r="AH38" i="1"/>
  <c r="AG38" i="1"/>
  <c r="AF38" i="1"/>
  <c r="AE38" i="1"/>
  <c r="AD38" i="1"/>
  <c r="AB38" i="1"/>
  <c r="AA38" i="1"/>
  <c r="Z38" i="1"/>
  <c r="Y38" i="1"/>
  <c r="W38" i="1"/>
  <c r="V38" i="1"/>
  <c r="U38" i="1"/>
  <c r="T38" i="1"/>
  <c r="S38" i="1"/>
  <c r="R38" i="1"/>
  <c r="Q38" i="1"/>
  <c r="P38" i="1"/>
  <c r="O38" i="1"/>
  <c r="N38" i="1"/>
  <c r="AJ37" i="1"/>
  <c r="AI37" i="1"/>
  <c r="AH37" i="1"/>
  <c r="AG37" i="1"/>
  <c r="AF37" i="1"/>
  <c r="AE37" i="1"/>
  <c r="AD37" i="1"/>
  <c r="AB37" i="1"/>
  <c r="AA37" i="1"/>
  <c r="Z37" i="1"/>
  <c r="Y37" i="1"/>
  <c r="W37" i="1"/>
  <c r="V37" i="1"/>
  <c r="U37" i="1"/>
  <c r="T37" i="1"/>
  <c r="S37" i="1"/>
  <c r="R37" i="1"/>
  <c r="Q37" i="1"/>
  <c r="P37" i="1"/>
  <c r="O37" i="1"/>
  <c r="N37" i="1"/>
  <c r="AJ36" i="1"/>
  <c r="AI36" i="1"/>
  <c r="AH36" i="1"/>
  <c r="AG36" i="1"/>
  <c r="AF36" i="1"/>
  <c r="AE36" i="1"/>
  <c r="AD36" i="1"/>
  <c r="AB36" i="1"/>
  <c r="AA36" i="1"/>
  <c r="Z36" i="1"/>
  <c r="Y36" i="1"/>
  <c r="W36" i="1"/>
  <c r="V36" i="1"/>
  <c r="U36" i="1"/>
  <c r="T36" i="1"/>
  <c r="S36" i="1"/>
  <c r="R36" i="1"/>
  <c r="Q36" i="1"/>
  <c r="P36" i="1"/>
  <c r="O36" i="1"/>
  <c r="N36" i="1"/>
  <c r="AJ35" i="1"/>
  <c r="AI35" i="1"/>
  <c r="AH35" i="1"/>
  <c r="AG35" i="1"/>
  <c r="AF35" i="1"/>
  <c r="AE35" i="1"/>
  <c r="AD35" i="1"/>
  <c r="AB35" i="1"/>
  <c r="AA35" i="1"/>
  <c r="Z35" i="1"/>
  <c r="Y35" i="1"/>
  <c r="W35" i="1"/>
  <c r="V35" i="1"/>
  <c r="U35" i="1"/>
  <c r="T35" i="1"/>
  <c r="S35" i="1"/>
  <c r="R35" i="1"/>
  <c r="Q35" i="1"/>
  <c r="P35" i="1"/>
  <c r="O35" i="1"/>
  <c r="N35" i="1"/>
  <c r="AJ34" i="1"/>
  <c r="AI34" i="1"/>
  <c r="AH34" i="1"/>
  <c r="AG34" i="1"/>
  <c r="AF34" i="1"/>
  <c r="AE34" i="1"/>
  <c r="AD34" i="1"/>
  <c r="AB34" i="1"/>
  <c r="AA34" i="1"/>
  <c r="Z34" i="1"/>
  <c r="Y34" i="1"/>
  <c r="W34" i="1"/>
  <c r="V34" i="1"/>
  <c r="U34" i="1"/>
  <c r="T34" i="1"/>
  <c r="S34" i="1"/>
  <c r="R34" i="1"/>
  <c r="Q34" i="1"/>
  <c r="P34" i="1"/>
  <c r="O34" i="1"/>
  <c r="N34" i="1"/>
  <c r="AJ33" i="1"/>
  <c r="AI33" i="1"/>
  <c r="AH33" i="1"/>
  <c r="AG33" i="1"/>
  <c r="AF33" i="1"/>
  <c r="AE33" i="1"/>
  <c r="AD33" i="1"/>
  <c r="AB33" i="1"/>
  <c r="AA33" i="1"/>
  <c r="Z33" i="1"/>
  <c r="Y33" i="1"/>
  <c r="W33" i="1"/>
  <c r="V33" i="1"/>
  <c r="U33" i="1"/>
  <c r="T33" i="1"/>
  <c r="S33" i="1"/>
  <c r="R33" i="1"/>
  <c r="Q33" i="1"/>
  <c r="P33" i="1"/>
  <c r="O33" i="1"/>
  <c r="N33" i="1"/>
  <c r="AJ32" i="1"/>
  <c r="AI32" i="1"/>
  <c r="AH32" i="1"/>
  <c r="AG32" i="1"/>
  <c r="AF32" i="1"/>
  <c r="AE32" i="1"/>
  <c r="AD32" i="1"/>
  <c r="AB32" i="1"/>
  <c r="AA32" i="1"/>
  <c r="Z32" i="1"/>
  <c r="Y32" i="1"/>
  <c r="W32" i="1"/>
  <c r="V32" i="1"/>
  <c r="U32" i="1"/>
  <c r="T32" i="1"/>
  <c r="S32" i="1"/>
  <c r="R32" i="1"/>
  <c r="Q32" i="1"/>
  <c r="P32" i="1"/>
  <c r="O32" i="1"/>
  <c r="N32" i="1"/>
  <c r="AJ31" i="1"/>
  <c r="AI31" i="1"/>
  <c r="AH31" i="1"/>
  <c r="AG31" i="1"/>
  <c r="AF31" i="1"/>
  <c r="AE31" i="1"/>
  <c r="AD31" i="1"/>
  <c r="AB31" i="1"/>
  <c r="AA31" i="1"/>
  <c r="Z31" i="1"/>
  <c r="Y31" i="1"/>
  <c r="W31" i="1"/>
  <c r="V31" i="1"/>
  <c r="U31" i="1"/>
  <c r="T31" i="1"/>
  <c r="S31" i="1"/>
  <c r="R31" i="1"/>
  <c r="Q31" i="1"/>
  <c r="P31" i="1"/>
  <c r="O31" i="1"/>
  <c r="N31" i="1"/>
  <c r="AJ30" i="1"/>
  <c r="AI30" i="1"/>
  <c r="AH30" i="1"/>
  <c r="AG30" i="1"/>
  <c r="AF30" i="1"/>
  <c r="AE30" i="1"/>
  <c r="AD30" i="1"/>
  <c r="AB30" i="1"/>
  <c r="AA30" i="1"/>
  <c r="Z30" i="1"/>
  <c r="Y30" i="1"/>
  <c r="W30" i="1"/>
  <c r="V30" i="1"/>
  <c r="U30" i="1"/>
  <c r="T30" i="1"/>
  <c r="S30" i="1"/>
  <c r="R30" i="1"/>
  <c r="Q30" i="1"/>
  <c r="P30" i="1"/>
  <c r="O30" i="1"/>
  <c r="N30" i="1"/>
  <c r="AJ29" i="1"/>
  <c r="AI29" i="1"/>
  <c r="AH29" i="1"/>
  <c r="AG29" i="1"/>
  <c r="AF29" i="1"/>
  <c r="AE29" i="1"/>
  <c r="AD29" i="1"/>
  <c r="AB29" i="1"/>
  <c r="AA29" i="1"/>
  <c r="Z29" i="1"/>
  <c r="Y29" i="1"/>
  <c r="W29" i="1"/>
  <c r="V29" i="1"/>
  <c r="U29" i="1"/>
  <c r="T29" i="1"/>
  <c r="S29" i="1"/>
  <c r="R29" i="1"/>
  <c r="Q29" i="1"/>
  <c r="P29" i="1"/>
  <c r="O29" i="1"/>
  <c r="N29" i="1"/>
  <c r="AJ28" i="1"/>
  <c r="AI28" i="1"/>
  <c r="AH28" i="1"/>
  <c r="AG28" i="1"/>
  <c r="AF28" i="1"/>
  <c r="AE28" i="1"/>
  <c r="AD28" i="1"/>
  <c r="AB28" i="1"/>
  <c r="AA28" i="1"/>
  <c r="Z28" i="1"/>
  <c r="Y28" i="1"/>
  <c r="W28" i="1"/>
  <c r="V28" i="1"/>
  <c r="U28" i="1"/>
  <c r="T28" i="1"/>
  <c r="S28" i="1"/>
  <c r="R28" i="1"/>
  <c r="Q28" i="1"/>
  <c r="P28" i="1"/>
  <c r="O28" i="1"/>
  <c r="N28" i="1"/>
  <c r="AJ27" i="1"/>
  <c r="AI27" i="1"/>
  <c r="AH27" i="1"/>
  <c r="AG27" i="1"/>
  <c r="AF27" i="1"/>
  <c r="AE27" i="1"/>
  <c r="AD27" i="1"/>
  <c r="AB27" i="1"/>
  <c r="AA27" i="1"/>
  <c r="Z27" i="1"/>
  <c r="Y27" i="1"/>
  <c r="W27" i="1"/>
  <c r="V27" i="1"/>
  <c r="U27" i="1"/>
  <c r="T27" i="1"/>
  <c r="S27" i="1"/>
  <c r="R27" i="1"/>
  <c r="Q27" i="1"/>
  <c r="P27" i="1"/>
  <c r="O27" i="1"/>
  <c r="N27" i="1"/>
  <c r="AJ26" i="1"/>
  <c r="AI26" i="1"/>
  <c r="AH26" i="1"/>
  <c r="AG26" i="1"/>
  <c r="AF26" i="1"/>
  <c r="AE26" i="1"/>
  <c r="AD26" i="1"/>
  <c r="AB26" i="1"/>
  <c r="AA26" i="1"/>
  <c r="Z26" i="1"/>
  <c r="Y26" i="1"/>
  <c r="W26" i="1"/>
  <c r="V26" i="1"/>
  <c r="U26" i="1"/>
  <c r="T26" i="1"/>
  <c r="S26" i="1"/>
  <c r="R26" i="1"/>
  <c r="Q26" i="1"/>
  <c r="P26" i="1"/>
  <c r="O26" i="1"/>
  <c r="N26" i="1"/>
  <c r="AJ25" i="1"/>
  <c r="AI25" i="1"/>
  <c r="AH25" i="1"/>
  <c r="AG25" i="1"/>
  <c r="AF25" i="1"/>
  <c r="AE25" i="1"/>
  <c r="AD25" i="1"/>
  <c r="AB25" i="1"/>
  <c r="AA25" i="1"/>
  <c r="Z25" i="1"/>
  <c r="Y25" i="1"/>
  <c r="W25" i="1"/>
  <c r="V25" i="1"/>
  <c r="U25" i="1"/>
  <c r="T25" i="1"/>
  <c r="S25" i="1"/>
  <c r="R25" i="1"/>
  <c r="Q25" i="1"/>
  <c r="P25" i="1"/>
  <c r="O25" i="1"/>
  <c r="N25" i="1"/>
  <c r="AJ24" i="1"/>
  <c r="AI24" i="1"/>
  <c r="AH24" i="1"/>
  <c r="AG24" i="1"/>
  <c r="AF24" i="1"/>
  <c r="AE24" i="1"/>
  <c r="AD24" i="1"/>
  <c r="AB24" i="1"/>
  <c r="AA24" i="1"/>
  <c r="Z24" i="1"/>
  <c r="Y24" i="1"/>
  <c r="W24" i="1"/>
  <c r="V24" i="1"/>
  <c r="U24" i="1"/>
  <c r="T24" i="1"/>
  <c r="S24" i="1"/>
  <c r="R24" i="1"/>
  <c r="Q24" i="1"/>
  <c r="P24" i="1"/>
  <c r="O24" i="1"/>
  <c r="N24" i="1"/>
  <c r="AJ23" i="1"/>
  <c r="AI23" i="1"/>
  <c r="AH23" i="1"/>
  <c r="AG23" i="1"/>
  <c r="AF23" i="1"/>
  <c r="AE23" i="1"/>
  <c r="AD23" i="1"/>
  <c r="AB23" i="1"/>
  <c r="AA23" i="1"/>
  <c r="Z23" i="1"/>
  <c r="Y23" i="1"/>
  <c r="W23" i="1"/>
  <c r="V23" i="1"/>
  <c r="U23" i="1"/>
  <c r="T23" i="1"/>
  <c r="S23" i="1"/>
  <c r="R23" i="1"/>
  <c r="Q23" i="1"/>
  <c r="P23" i="1"/>
  <c r="O23" i="1"/>
  <c r="N23" i="1"/>
  <c r="AJ22" i="1"/>
  <c r="AI22" i="1"/>
  <c r="AH22" i="1"/>
  <c r="AG22" i="1"/>
  <c r="AF22" i="1"/>
  <c r="AE22" i="1"/>
  <c r="AD22" i="1"/>
  <c r="AB22" i="1"/>
  <c r="AA22" i="1"/>
  <c r="Z22" i="1"/>
  <c r="Y22" i="1"/>
  <c r="W22" i="1"/>
  <c r="V22" i="1"/>
  <c r="U22" i="1"/>
  <c r="T22" i="1"/>
  <c r="S22" i="1"/>
  <c r="R22" i="1"/>
  <c r="Q22" i="1"/>
  <c r="P22" i="1"/>
  <c r="O22" i="1"/>
  <c r="N22" i="1"/>
  <c r="AJ21" i="1"/>
  <c r="AI21" i="1"/>
  <c r="AH21" i="1"/>
  <c r="AG21" i="1"/>
  <c r="AF21" i="1"/>
  <c r="AE21" i="1"/>
  <c r="AD21" i="1"/>
  <c r="AB21" i="1"/>
  <c r="AA21" i="1"/>
  <c r="Z21" i="1"/>
  <c r="Y21" i="1"/>
  <c r="W21" i="1"/>
  <c r="V21" i="1"/>
  <c r="U21" i="1"/>
  <c r="T21" i="1"/>
  <c r="S21" i="1"/>
  <c r="R21" i="1"/>
  <c r="Q21" i="1"/>
  <c r="P21" i="1"/>
  <c r="O21" i="1"/>
  <c r="N21" i="1"/>
  <c r="AJ20" i="1"/>
  <c r="AI20" i="1"/>
  <c r="AH20" i="1"/>
  <c r="AG20" i="1"/>
  <c r="AF20" i="1"/>
  <c r="AE20" i="1"/>
  <c r="AD20" i="1"/>
  <c r="AB20" i="1"/>
  <c r="AA20" i="1"/>
  <c r="Z20" i="1"/>
  <c r="Y20" i="1"/>
  <c r="W20" i="1"/>
  <c r="V20" i="1"/>
  <c r="U20" i="1"/>
  <c r="T20" i="1"/>
  <c r="S20" i="1"/>
  <c r="R20" i="1"/>
  <c r="Q20" i="1"/>
  <c r="P20" i="1"/>
  <c r="O20" i="1"/>
  <c r="N20" i="1"/>
  <c r="AJ19" i="1"/>
  <c r="AI19" i="1"/>
  <c r="AH19" i="1"/>
  <c r="AG19" i="1"/>
  <c r="AF19" i="1"/>
  <c r="AE19" i="1"/>
  <c r="AD19" i="1"/>
  <c r="AB19" i="1"/>
  <c r="AA19" i="1"/>
  <c r="Z19" i="1"/>
  <c r="Y19" i="1"/>
  <c r="W19" i="1"/>
  <c r="V19" i="1"/>
  <c r="U19" i="1"/>
  <c r="T19" i="1"/>
  <c r="S19" i="1"/>
  <c r="R19" i="1"/>
  <c r="Q19" i="1"/>
  <c r="P19" i="1"/>
  <c r="O19" i="1"/>
  <c r="N19" i="1"/>
  <c r="AJ18" i="1"/>
  <c r="AI18" i="1"/>
  <c r="AH18" i="1"/>
  <c r="AG18" i="1"/>
  <c r="AF18" i="1"/>
  <c r="AE18" i="1"/>
  <c r="AD18" i="1"/>
  <c r="AB18" i="1"/>
  <c r="AA18" i="1"/>
  <c r="Z18" i="1"/>
  <c r="Y18" i="1"/>
  <c r="W18" i="1"/>
  <c r="V18" i="1"/>
  <c r="U18" i="1"/>
  <c r="T18" i="1"/>
  <c r="S18" i="1"/>
  <c r="R18" i="1"/>
  <c r="Q18" i="1"/>
  <c r="P18" i="1"/>
  <c r="O18" i="1"/>
  <c r="N18" i="1"/>
  <c r="AJ17" i="1"/>
  <c r="AI17" i="1"/>
  <c r="AH17" i="1"/>
  <c r="AG17" i="1"/>
  <c r="AF17" i="1"/>
  <c r="AE17" i="1"/>
  <c r="AD17" i="1"/>
  <c r="AB17" i="1"/>
  <c r="AA17" i="1"/>
  <c r="Z17" i="1"/>
  <c r="Y17" i="1"/>
  <c r="W17" i="1"/>
  <c r="V17" i="1"/>
  <c r="U17" i="1"/>
  <c r="T17" i="1"/>
  <c r="S17" i="1"/>
  <c r="R17" i="1"/>
  <c r="Q17" i="1"/>
  <c r="P17" i="1"/>
  <c r="O17" i="1"/>
  <c r="N17" i="1"/>
  <c r="AJ16" i="1"/>
  <c r="AI16" i="1"/>
  <c r="AH16" i="1"/>
  <c r="AG16" i="1"/>
  <c r="AF16" i="1"/>
  <c r="AE16" i="1"/>
  <c r="AD16" i="1"/>
  <c r="AB16" i="1"/>
  <c r="AA16" i="1"/>
  <c r="Z16" i="1"/>
  <c r="Y16" i="1"/>
  <c r="W16" i="1"/>
  <c r="V16" i="1"/>
  <c r="U16" i="1"/>
  <c r="T16" i="1"/>
  <c r="S16" i="1"/>
  <c r="R16" i="1"/>
  <c r="Q16" i="1"/>
  <c r="P16" i="1"/>
  <c r="O16" i="1"/>
  <c r="N16" i="1"/>
  <c r="AJ15" i="1"/>
  <c r="AI15" i="1"/>
  <c r="AH15" i="1"/>
  <c r="AG15" i="1"/>
  <c r="AF15" i="1"/>
  <c r="AE15" i="1"/>
  <c r="AD15" i="1"/>
  <c r="AB15" i="1"/>
  <c r="AA15" i="1"/>
  <c r="Z15" i="1"/>
  <c r="Y15" i="1"/>
  <c r="W15" i="1"/>
  <c r="V15" i="1"/>
  <c r="U15" i="1"/>
  <c r="T15" i="1"/>
  <c r="S15" i="1"/>
  <c r="R15" i="1"/>
  <c r="Q15" i="1"/>
  <c r="P15" i="1"/>
  <c r="O15" i="1"/>
  <c r="N15" i="1"/>
  <c r="AJ14" i="1"/>
  <c r="AI14" i="1"/>
  <c r="AH14" i="1"/>
  <c r="AG14" i="1"/>
  <c r="AF14" i="1"/>
  <c r="AE14" i="1"/>
  <c r="AD14" i="1"/>
  <c r="AB14" i="1"/>
  <c r="AA14" i="1"/>
  <c r="Z14" i="1"/>
  <c r="Y14" i="1"/>
  <c r="W14" i="1"/>
  <c r="V14" i="1"/>
  <c r="U14" i="1"/>
  <c r="T14" i="1"/>
  <c r="S14" i="1"/>
  <c r="R14" i="1"/>
  <c r="Q14" i="1"/>
  <c r="P14" i="1"/>
  <c r="O14" i="1"/>
  <c r="N14" i="1"/>
  <c r="AJ13" i="1"/>
  <c r="AI13" i="1"/>
  <c r="AH13" i="1"/>
  <c r="AG13" i="1"/>
  <c r="AF13" i="1"/>
  <c r="AE13" i="1"/>
  <c r="AD13" i="1"/>
  <c r="AB13" i="1"/>
  <c r="AA13" i="1"/>
  <c r="Z13" i="1"/>
  <c r="Y13" i="1"/>
  <c r="W13" i="1"/>
  <c r="V13" i="1"/>
  <c r="U13" i="1"/>
  <c r="T13" i="1"/>
  <c r="S13" i="1"/>
  <c r="R13" i="1"/>
  <c r="Q13" i="1"/>
  <c r="P13" i="1"/>
  <c r="O13" i="1"/>
  <c r="N13" i="1"/>
  <c r="AJ12" i="1"/>
  <c r="AI12" i="1"/>
  <c r="AH12" i="1"/>
  <c r="AG12" i="1"/>
  <c r="AF12" i="1"/>
  <c r="AE12" i="1"/>
  <c r="AD12" i="1"/>
  <c r="AB12" i="1"/>
  <c r="AA12" i="1"/>
  <c r="Z12" i="1"/>
  <c r="Y12" i="1"/>
  <c r="W12" i="1"/>
  <c r="V12" i="1"/>
  <c r="U12" i="1"/>
  <c r="T12" i="1"/>
  <c r="S12" i="1"/>
  <c r="R12" i="1"/>
  <c r="Q12" i="1"/>
  <c r="P12" i="1"/>
  <c r="O12" i="1"/>
  <c r="N12" i="1"/>
  <c r="AJ11" i="1"/>
  <c r="AI11" i="1"/>
  <c r="AH11" i="1"/>
  <c r="AG11" i="1"/>
  <c r="AF11" i="1"/>
  <c r="AE11" i="1"/>
  <c r="AD11" i="1"/>
  <c r="AB11" i="1"/>
  <c r="AA11" i="1"/>
  <c r="Z11" i="1"/>
  <c r="Y11" i="1"/>
  <c r="W11" i="1"/>
  <c r="V11" i="1"/>
  <c r="U11" i="1"/>
  <c r="T11" i="1"/>
  <c r="S11" i="1"/>
  <c r="R11" i="1"/>
  <c r="Q11" i="1"/>
  <c r="P11" i="1"/>
  <c r="O11" i="1"/>
  <c r="N11" i="1"/>
  <c r="AJ10" i="1"/>
  <c r="AI10" i="1"/>
  <c r="AH10" i="1"/>
  <c r="AG10" i="1"/>
  <c r="AF10" i="1"/>
  <c r="AE10" i="1"/>
  <c r="AD10" i="1"/>
  <c r="AB10" i="1"/>
  <c r="AA10" i="1"/>
  <c r="Z10" i="1"/>
  <c r="Y10" i="1"/>
  <c r="W10" i="1"/>
  <c r="V10" i="1"/>
  <c r="U10" i="1"/>
  <c r="T10" i="1"/>
  <c r="S10" i="1"/>
  <c r="R10" i="1"/>
  <c r="Q10" i="1"/>
  <c r="P10" i="1"/>
  <c r="O10" i="1"/>
  <c r="N10" i="1"/>
  <c r="AJ9" i="1"/>
  <c r="AI9" i="1"/>
  <c r="AH9" i="1"/>
  <c r="AG9" i="1"/>
  <c r="AF9" i="1"/>
  <c r="AE9" i="1"/>
  <c r="AD9" i="1"/>
  <c r="AK9" i="1" s="1"/>
  <c r="AB9" i="1"/>
  <c r="AA9" i="1"/>
  <c r="Z9" i="1"/>
  <c r="Y9" i="1"/>
  <c r="W9" i="1"/>
  <c r="V9" i="1"/>
  <c r="U9" i="1"/>
  <c r="T9" i="1"/>
  <c r="S9" i="1"/>
  <c r="R9" i="1"/>
  <c r="Q9" i="1"/>
  <c r="P9" i="1"/>
  <c r="O9" i="1"/>
  <c r="N9" i="1"/>
  <c r="AK8" i="1"/>
  <c r="AJ8" i="1"/>
  <c r="AI8" i="1"/>
  <c r="AH8" i="1"/>
  <c r="AG8" i="1"/>
  <c r="AF8" i="1"/>
  <c r="AE8" i="1"/>
  <c r="AD8" i="1"/>
  <c r="AB8" i="1"/>
  <c r="AA8" i="1"/>
  <c r="Z8" i="1"/>
  <c r="Y8" i="1"/>
  <c r="W8" i="1"/>
  <c r="V8" i="1"/>
  <c r="U8" i="1"/>
  <c r="T8" i="1"/>
  <c r="S8" i="1"/>
  <c r="R8" i="1"/>
  <c r="Q8" i="1"/>
  <c r="P8" i="1"/>
  <c r="O8" i="1"/>
  <c r="N8" i="1"/>
  <c r="AJ7" i="1"/>
  <c r="AI7" i="1"/>
  <c r="AH7" i="1"/>
  <c r="AG7" i="1"/>
  <c r="AF7" i="1"/>
  <c r="AE7" i="1"/>
  <c r="AD7" i="1"/>
  <c r="AB7" i="1"/>
  <c r="AA7" i="1"/>
  <c r="Z7" i="1"/>
  <c r="Y7" i="1"/>
  <c r="W7" i="1"/>
  <c r="V7" i="1"/>
  <c r="U7" i="1"/>
  <c r="T7" i="1"/>
  <c r="S7" i="1"/>
  <c r="R7" i="1"/>
  <c r="Q7" i="1"/>
  <c r="P7" i="1"/>
  <c r="O7" i="1"/>
  <c r="N7" i="1"/>
  <c r="AJ6" i="1"/>
  <c r="AI6" i="1"/>
  <c r="AH6" i="1"/>
  <c r="AG6" i="1"/>
  <c r="AF6" i="1"/>
  <c r="AE6" i="1"/>
  <c r="AD6" i="1"/>
  <c r="AB6" i="1"/>
  <c r="AA6" i="1"/>
  <c r="Z6" i="1"/>
  <c r="Y6" i="1"/>
  <c r="W6" i="1"/>
  <c r="V6" i="1"/>
  <c r="U6" i="1"/>
  <c r="T6" i="1"/>
  <c r="S6" i="1"/>
  <c r="R6" i="1"/>
  <c r="Q6" i="1"/>
  <c r="P6" i="1"/>
  <c r="O6" i="1"/>
  <c r="N6" i="1"/>
  <c r="N5" i="1"/>
  <c r="AK105" i="1" l="1"/>
  <c r="AK116" i="1"/>
  <c r="AK43" i="1"/>
  <c r="AK51" i="1"/>
  <c r="AK75" i="1"/>
  <c r="AK89" i="1"/>
  <c r="AL89" i="1" s="1"/>
  <c r="AK13" i="1"/>
  <c r="AL13" i="1" s="1"/>
  <c r="AK37" i="1"/>
  <c r="AL37" i="1" s="1"/>
  <c r="AK63" i="1"/>
  <c r="AK98" i="1"/>
  <c r="AK81" i="1"/>
  <c r="AK10" i="1"/>
  <c r="AK26" i="1"/>
  <c r="AL26" i="1" s="1"/>
  <c r="AK34" i="1"/>
  <c r="AK52" i="1"/>
  <c r="AL52" i="1" s="1"/>
  <c r="AK60" i="1"/>
  <c r="AL60" i="1" s="1"/>
  <c r="AK94" i="1"/>
  <c r="AK129" i="1"/>
  <c r="AK125" i="1"/>
  <c r="AK101" i="1"/>
  <c r="AK49" i="1"/>
  <c r="AL49" i="1" s="1"/>
  <c r="AK121" i="1"/>
  <c r="AK38" i="1"/>
  <c r="AL38" i="1" s="1"/>
  <c r="AK77" i="1"/>
  <c r="AL77" i="1" s="1"/>
  <c r="AK80" i="1"/>
  <c r="AL80" i="1" s="1"/>
  <c r="AK88" i="1"/>
  <c r="AL88" i="1" s="1"/>
  <c r="AK102" i="1"/>
  <c r="AK66" i="1"/>
  <c r="AK73" i="1"/>
  <c r="AL73" i="1" s="1"/>
  <c r="AK76" i="1"/>
  <c r="AK83" i="1"/>
  <c r="AK91" i="1"/>
  <c r="AK124" i="1"/>
  <c r="AK59" i="1"/>
  <c r="AL59" i="1" s="1"/>
  <c r="AK67" i="1"/>
  <c r="AL67" i="1" s="1"/>
  <c r="AK84" i="1"/>
  <c r="AK87" i="1"/>
  <c r="AL87" i="1" s="1"/>
  <c r="AK82" i="1"/>
  <c r="AL82" i="1" s="1"/>
  <c r="AK22" i="1"/>
  <c r="AL22" i="1" s="1"/>
  <c r="AK23" i="1"/>
  <c r="AK20" i="1"/>
  <c r="AL20" i="1" s="1"/>
  <c r="AK50" i="1"/>
  <c r="AL50" i="1" s="1"/>
  <c r="AK128" i="1"/>
  <c r="AL128" i="1" s="1"/>
  <c r="AK42" i="1"/>
  <c r="AK56" i="1"/>
  <c r="AL56" i="1" s="1"/>
  <c r="AK12" i="1"/>
  <c r="AL12" i="1" s="1"/>
  <c r="AK30" i="1"/>
  <c r="AL30" i="1" s="1"/>
  <c r="AK39" i="1"/>
  <c r="AL39" i="1" s="1"/>
  <c r="AK53" i="1"/>
  <c r="AL53" i="1" s="1"/>
  <c r="AK86" i="1"/>
  <c r="AL86" i="1" s="1"/>
  <c r="AK123" i="1"/>
  <c r="AL123" i="1" s="1"/>
  <c r="AK148" i="1"/>
  <c r="AL148" i="1" s="1"/>
  <c r="AK150" i="1"/>
  <c r="AL150" i="1" s="1"/>
  <c r="AK163" i="1"/>
  <c r="AL163" i="1" s="1"/>
  <c r="AK18" i="1"/>
  <c r="AL18" i="1" s="1"/>
  <c r="AK35" i="1"/>
  <c r="AL35" i="1" s="1"/>
  <c r="AK47" i="1"/>
  <c r="AL47" i="1" s="1"/>
  <c r="AK62" i="1"/>
  <c r="AL62" i="1" s="1"/>
  <c r="AK15" i="1"/>
  <c r="AL15" i="1" s="1"/>
  <c r="AK70" i="1"/>
  <c r="AL70" i="1" s="1"/>
  <c r="AK135" i="1"/>
  <c r="AL135" i="1" s="1"/>
  <c r="AK158" i="1"/>
  <c r="AL158" i="1" s="1"/>
  <c r="AK159" i="1"/>
  <c r="AL159" i="1" s="1"/>
  <c r="AK14" i="1"/>
  <c r="AL14" i="1" s="1"/>
  <c r="AK25" i="1"/>
  <c r="AL25" i="1" s="1"/>
  <c r="AK28" i="1"/>
  <c r="AL28" i="1" s="1"/>
  <c r="AK55" i="1"/>
  <c r="AL55" i="1" s="1"/>
  <c r="AK58" i="1"/>
  <c r="AL58" i="1" s="1"/>
  <c r="AK152" i="1"/>
  <c r="AL152" i="1" s="1"/>
  <c r="AK154" i="1"/>
  <c r="AL154" i="1" s="1"/>
  <c r="AK17" i="1"/>
  <c r="AL17" i="1" s="1"/>
  <c r="AK44" i="1"/>
  <c r="AL44" i="1" s="1"/>
  <c r="AK57" i="1"/>
  <c r="AL57" i="1" s="1"/>
  <c r="AK64" i="1"/>
  <c r="AL64" i="1" s="1"/>
  <c r="AK151" i="1"/>
  <c r="AL151" i="1" s="1"/>
  <c r="AK160" i="1"/>
  <c r="AL160" i="1" s="1"/>
  <c r="AK136" i="1"/>
  <c r="AL136" i="1" s="1"/>
  <c r="AK161" i="1"/>
  <c r="AL161" i="1" s="1"/>
  <c r="AK164" i="1"/>
  <c r="AL164" i="1" s="1"/>
  <c r="AK68" i="1"/>
  <c r="AL68" i="1" s="1"/>
  <c r="AK19" i="1"/>
  <c r="AL19" i="1" s="1"/>
  <c r="AK46" i="1"/>
  <c r="AL46" i="1" s="1"/>
  <c r="AK11" i="1"/>
  <c r="AL11" i="1" s="1"/>
  <c r="AK45" i="1"/>
  <c r="AL45" i="1" s="1"/>
  <c r="AK140" i="1"/>
  <c r="AL140" i="1" s="1"/>
  <c r="AK142" i="1"/>
  <c r="AL142" i="1" s="1"/>
  <c r="AK145" i="1"/>
  <c r="AL145" i="1" s="1"/>
  <c r="AK32" i="1"/>
  <c r="AL32" i="1" s="1"/>
  <c r="AK122" i="1"/>
  <c r="AL122" i="1" s="1"/>
  <c r="AK6" i="1"/>
  <c r="AL6" i="1" s="1"/>
  <c r="AK40" i="1"/>
  <c r="AL40" i="1" s="1"/>
  <c r="AK7" i="1"/>
  <c r="AK36" i="1"/>
  <c r="AL36" i="1" s="1"/>
  <c r="AK48" i="1"/>
  <c r="AL48" i="1" s="1"/>
  <c r="AK54" i="1"/>
  <c r="AL54" i="1" s="1"/>
  <c r="AK139" i="1"/>
  <c r="AL139" i="1" s="1"/>
  <c r="AK153" i="1"/>
  <c r="AL153" i="1" s="1"/>
  <c r="AK65" i="1"/>
  <c r="AL65" i="1" s="1"/>
  <c r="AK127" i="1"/>
  <c r="AL127" i="1" s="1"/>
  <c r="AK134" i="1"/>
  <c r="AL134" i="1" s="1"/>
  <c r="AK137" i="1"/>
  <c r="AL137" i="1" s="1"/>
  <c r="AK149" i="1"/>
  <c r="AK29" i="1"/>
  <c r="AL29" i="1" s="1"/>
  <c r="AK61" i="1"/>
  <c r="AL61" i="1" s="1"/>
  <c r="AK71" i="1"/>
  <c r="AL71" i="1" s="1"/>
  <c r="AK74" i="1"/>
  <c r="AL74" i="1" s="1"/>
  <c r="AK41" i="1"/>
  <c r="AL41" i="1" s="1"/>
  <c r="AK72" i="1"/>
  <c r="AK21" i="1"/>
  <c r="AL21" i="1" s="1"/>
  <c r="AK24" i="1"/>
  <c r="AL24" i="1" s="1"/>
  <c r="AK27" i="1"/>
  <c r="AL27" i="1" s="1"/>
  <c r="AK33" i="1"/>
  <c r="AL33" i="1" s="1"/>
  <c r="AK143" i="1"/>
  <c r="AL143" i="1" s="1"/>
  <c r="AK146" i="1"/>
  <c r="AL146" i="1" s="1"/>
  <c r="AK155" i="1"/>
  <c r="AL155" i="1" s="1"/>
  <c r="AK69" i="1"/>
  <c r="AL69" i="1" s="1"/>
  <c r="AK99" i="1"/>
  <c r="AL99" i="1" s="1"/>
  <c r="AL116" i="1"/>
  <c r="AL118" i="1"/>
  <c r="AL156" i="1"/>
  <c r="AL117" i="1"/>
  <c r="AL141" i="1"/>
  <c r="AL130" i="1"/>
  <c r="AL138" i="1"/>
  <c r="AL34" i="1"/>
  <c r="AL42" i="1"/>
  <c r="AL66" i="1"/>
  <c r="AL96" i="1"/>
  <c r="AL103" i="1"/>
  <c r="AL111" i="1"/>
  <c r="AL10" i="1"/>
  <c r="AL94" i="1"/>
  <c r="AL120" i="1"/>
  <c r="AL9" i="1"/>
  <c r="AL63" i="1"/>
  <c r="AK78" i="1"/>
  <c r="AL78" i="1" s="1"/>
  <c r="AL85" i="1"/>
  <c r="AL93" i="1"/>
  <c r="AL100" i="1"/>
  <c r="AL108" i="1"/>
  <c r="AL119" i="1"/>
  <c r="AL72" i="1"/>
  <c r="AL79" i="1"/>
  <c r="AL95" i="1"/>
  <c r="AL102" i="1"/>
  <c r="AL110" i="1"/>
  <c r="AL121" i="1"/>
  <c r="AL129" i="1"/>
  <c r="AL147" i="1"/>
  <c r="AL162" i="1"/>
  <c r="AL101" i="1"/>
  <c r="AL109" i="1"/>
  <c r="AL8" i="1"/>
  <c r="AK16" i="1"/>
  <c r="AL16" i="1" s="1"/>
  <c r="AL23" i="1"/>
  <c r="AK31" i="1"/>
  <c r="AL31" i="1" s="1"/>
  <c r="AL84" i="1"/>
  <c r="AL92" i="1"/>
  <c r="AL107" i="1"/>
  <c r="AL115" i="1"/>
  <c r="AL126" i="1"/>
  <c r="AL144" i="1"/>
  <c r="AL7" i="1"/>
  <c r="AL76" i="1"/>
  <c r="AL83" i="1"/>
  <c r="AL91" i="1"/>
  <c r="AL106" i="1"/>
  <c r="AL114" i="1"/>
  <c r="AL125" i="1"/>
  <c r="AL133" i="1"/>
  <c r="AL75" i="1"/>
  <c r="AL90" i="1"/>
  <c r="AL98" i="1"/>
  <c r="AL105" i="1"/>
  <c r="AL113" i="1"/>
  <c r="AL124" i="1"/>
  <c r="AL132" i="1"/>
  <c r="AL43" i="1"/>
  <c r="AL51" i="1"/>
  <c r="AL81" i="1"/>
  <c r="AL97" i="1"/>
  <c r="AL104" i="1"/>
  <c r="AL112" i="1"/>
  <c r="AL131" i="1"/>
  <c r="AL149" i="1"/>
  <c r="AK157" i="1"/>
  <c r="AL157" i="1" s="1"/>
  <c r="AJ5" i="1" l="1"/>
  <c r="AI5" i="1"/>
  <c r="AH5" i="1"/>
  <c r="AG5" i="1"/>
  <c r="AF5" i="1"/>
  <c r="AE5" i="1"/>
  <c r="AD5" i="1"/>
  <c r="AK5" i="1" s="1"/>
  <c r="AB5" i="1"/>
  <c r="AA5" i="1"/>
  <c r="Z5" i="1"/>
  <c r="Y5" i="1"/>
  <c r="W5" i="1"/>
  <c r="V5" i="1"/>
  <c r="U5" i="1"/>
  <c r="T5" i="1"/>
  <c r="S5" i="1"/>
  <c r="R5" i="1"/>
  <c r="Q5" i="1"/>
  <c r="P5" i="1"/>
  <c r="O5" i="1"/>
  <c r="AI4" i="1"/>
  <c r="AD4" i="1"/>
  <c r="AH4" i="1"/>
  <c r="AF4" i="1"/>
  <c r="AB4" i="1"/>
  <c r="AE4" i="1"/>
  <c r="N4" i="1"/>
  <c r="N2" i="1"/>
  <c r="AA4" i="1"/>
  <c r="Y4" i="1"/>
  <c r="W4" i="1"/>
  <c r="Z4" i="1"/>
  <c r="V4" i="1"/>
  <c r="U4" i="1"/>
  <c r="P4" i="1"/>
  <c r="T4" i="1"/>
  <c r="S4" i="1"/>
  <c r="R4" i="1"/>
  <c r="Q4" i="1"/>
  <c r="O4" i="1"/>
  <c r="AJ4" i="1"/>
  <c r="AG4" i="1"/>
  <c r="AK3" i="1"/>
  <c r="N3" i="1"/>
  <c r="AL2" i="1"/>
  <c r="AA5" i="2"/>
  <c r="Z5" i="2"/>
  <c r="Y5" i="2"/>
  <c r="AB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AC5" i="2"/>
  <c r="AA4" i="2"/>
  <c r="Z4" i="2"/>
  <c r="Y4" i="2"/>
  <c r="X4" i="2"/>
  <c r="W4" i="2"/>
  <c r="V4" i="2"/>
  <c r="AB4" i="2"/>
  <c r="U4" i="2"/>
  <c r="T4" i="2"/>
  <c r="S4" i="2"/>
  <c r="R4" i="2"/>
  <c r="Q4" i="2"/>
  <c r="P4" i="2"/>
  <c r="O4" i="2"/>
  <c r="N4" i="2"/>
  <c r="M4" i="2"/>
  <c r="AC4" i="2"/>
  <c r="L4" i="2"/>
  <c r="K4" i="2"/>
  <c r="J4" i="2"/>
  <c r="AB3" i="2"/>
  <c r="J3" i="2"/>
  <c r="AC2" i="2"/>
  <c r="J2" i="2"/>
  <c r="AK4" i="1" l="1"/>
  <c r="AL4" i="1" s="1"/>
  <c r="AL5" i="1"/>
</calcChain>
</file>

<file path=xl/sharedStrings.xml><?xml version="1.0" encoding="utf-8"?>
<sst xmlns="http://schemas.openxmlformats.org/spreadsheetml/2006/main" count="658" uniqueCount="312">
  <si>
    <t>Number</t>
  </si>
  <si>
    <t>Denom</t>
  </si>
  <si>
    <t>Color</t>
  </si>
  <si>
    <t>Unused</t>
  </si>
  <si>
    <t>Used</t>
  </si>
  <si>
    <t>Perf</t>
  </si>
  <si>
    <t>Type</t>
  </si>
  <si>
    <t>Name</t>
  </si>
  <si>
    <t>Year</t>
  </si>
  <si>
    <t>UnusedValue</t>
  </si>
  <si>
    <t>UsedValue</t>
  </si>
  <si>
    <t>blue</t>
  </si>
  <si>
    <t>pair</t>
  </si>
  <si>
    <t>h10</t>
  </si>
  <si>
    <t>v10</t>
  </si>
  <si>
    <t>souv sheet</t>
  </si>
  <si>
    <t>Hawaii</t>
  </si>
  <si>
    <t>Alaska</t>
  </si>
  <si>
    <t>block 4</t>
  </si>
  <si>
    <t>Olympics</t>
  </si>
  <si>
    <t>New York</t>
  </si>
  <si>
    <t>******</t>
  </si>
  <si>
    <t>Star Trek - IKS Gorkon (IKS)/Klingon Empire</t>
  </si>
  <si>
    <t>IKS</t>
  </si>
  <si>
    <t>Title</t>
  </si>
  <si>
    <t>In Collection</t>
  </si>
  <si>
    <t># Copies</t>
  </si>
  <si>
    <t>Month</t>
  </si>
  <si>
    <t xml:space="preserve">Book # / Code </t>
  </si>
  <si>
    <t>Publisher</t>
  </si>
  <si>
    <t>Author</t>
  </si>
  <si>
    <t>Comments</t>
  </si>
  <si>
    <t>Row</t>
  </si>
  <si>
    <t>IKS Gorkon - A Good Day to Die</t>
  </si>
  <si>
    <t>Y</t>
  </si>
  <si>
    <t>IKS1</t>
  </si>
  <si>
    <t>Keith R. DeCandido</t>
  </si>
  <si>
    <t>IKS Gorkon - Honor Bound</t>
  </si>
  <si>
    <t>IKS2</t>
  </si>
  <si>
    <t>U.S. Stamps</t>
  </si>
  <si>
    <t>USA</t>
  </si>
  <si>
    <t>Start</t>
  </si>
  <si>
    <t>End</t>
  </si>
  <si>
    <t>ItemInstances</t>
  </si>
  <si>
    <t xml:space="preserve"> </t>
  </si>
  <si>
    <t>Pan Am Games</t>
  </si>
  <si>
    <t>Bald Eagle</t>
  </si>
  <si>
    <t>Moon Landing</t>
  </si>
  <si>
    <t>Biplane</t>
  </si>
  <si>
    <t>Basketball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</si>
  <si>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</si>
  <si>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</si>
  <si>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</si>
  <si>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</si>
  <si>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</si>
  <si>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</si>
  <si>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</si>
  <si>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</si>
  <si>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</si>
  <si>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</si>
  <si>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</si>
  <si>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</si>
  <si>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</si>
  <si>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</si>
  <si>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</si>
  <si>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</si>
  <si>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</si>
  <si>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</si>
  <si>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</si>
  <si>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</si>
  <si>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</si>
  <si>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</si>
  <si>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</si>
  <si>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C23c</t>
  </si>
  <si>
    <t>C24</t>
  </si>
  <si>
    <t>C25</t>
  </si>
  <si>
    <t>C26</t>
  </si>
  <si>
    <t>C27</t>
  </si>
  <si>
    <t>C28</t>
  </si>
  <si>
    <t>C29</t>
  </si>
  <si>
    <t>C30</t>
  </si>
  <si>
    <t>C31</t>
  </si>
  <si>
    <t>C32</t>
  </si>
  <si>
    <t>C33</t>
  </si>
  <si>
    <t>C34</t>
  </si>
  <si>
    <t>C35</t>
  </si>
  <si>
    <t>C36</t>
  </si>
  <si>
    <t>C37</t>
  </si>
  <si>
    <t>C38</t>
  </si>
  <si>
    <t>C39</t>
  </si>
  <si>
    <t>C40</t>
  </si>
  <si>
    <t>C41</t>
  </si>
  <si>
    <t>C42</t>
  </si>
  <si>
    <t>C43</t>
  </si>
  <si>
    <t>C44</t>
  </si>
  <si>
    <t>C45</t>
  </si>
  <si>
    <t>C46</t>
  </si>
  <si>
    <t>C47</t>
  </si>
  <si>
    <t>C48</t>
  </si>
  <si>
    <t>C49</t>
  </si>
  <si>
    <t>C50</t>
  </si>
  <si>
    <t>C51</t>
  </si>
  <si>
    <t>C52</t>
  </si>
  <si>
    <t>C53</t>
  </si>
  <si>
    <t>C54</t>
  </si>
  <si>
    <t>C55</t>
  </si>
  <si>
    <t>C56</t>
  </si>
  <si>
    <t>C57</t>
  </si>
  <si>
    <t>C58</t>
  </si>
  <si>
    <t>C59</t>
  </si>
  <si>
    <t>C60</t>
  </si>
  <si>
    <t>C61</t>
  </si>
  <si>
    <t>C62</t>
  </si>
  <si>
    <t>C63</t>
  </si>
  <si>
    <t>C64</t>
  </si>
  <si>
    <t>C65</t>
  </si>
  <si>
    <t>C66</t>
  </si>
  <si>
    <t>C67</t>
  </si>
  <si>
    <t>C68</t>
  </si>
  <si>
    <t>C69</t>
  </si>
  <si>
    <t>C70</t>
  </si>
  <si>
    <t>C71</t>
  </si>
  <si>
    <t>C72</t>
  </si>
  <si>
    <t>C73</t>
  </si>
  <si>
    <t>C74</t>
  </si>
  <si>
    <t>C75</t>
  </si>
  <si>
    <t>C76</t>
  </si>
  <si>
    <t>C77</t>
  </si>
  <si>
    <t>C78</t>
  </si>
  <si>
    <t>C79</t>
  </si>
  <si>
    <t>C80</t>
  </si>
  <si>
    <t>C81</t>
  </si>
  <si>
    <t>C82</t>
  </si>
  <si>
    <t>C83</t>
  </si>
  <si>
    <t>C84</t>
  </si>
  <si>
    <t>C85</t>
  </si>
  <si>
    <t>C86</t>
  </si>
  <si>
    <t>C87</t>
  </si>
  <si>
    <t>C88</t>
  </si>
  <si>
    <t>C89</t>
  </si>
  <si>
    <t>C90</t>
  </si>
  <si>
    <t>C91</t>
  </si>
  <si>
    <t>C92</t>
  </si>
  <si>
    <t>C92a</t>
  </si>
  <si>
    <t>C93</t>
  </si>
  <si>
    <t>C94</t>
  </si>
  <si>
    <t>C94a</t>
  </si>
  <si>
    <t>C95</t>
  </si>
  <si>
    <t>C96</t>
  </si>
  <si>
    <t>C96a</t>
  </si>
  <si>
    <t>C97</t>
  </si>
  <si>
    <t>C98</t>
  </si>
  <si>
    <t>C99</t>
  </si>
  <si>
    <t>C100</t>
  </si>
  <si>
    <t>C101</t>
  </si>
  <si>
    <t>C102</t>
  </si>
  <si>
    <t>C103</t>
  </si>
  <si>
    <t>C104</t>
  </si>
  <si>
    <t>C104a</t>
  </si>
  <si>
    <t>C105</t>
  </si>
  <si>
    <t>C106</t>
  </si>
  <si>
    <t>C107</t>
  </si>
  <si>
    <t>C108</t>
  </si>
  <si>
    <t>C108a</t>
  </si>
  <si>
    <t>C109</t>
  </si>
  <si>
    <t>C110</t>
  </si>
  <si>
    <t>C111</t>
  </si>
  <si>
    <t>C112</t>
  </si>
  <si>
    <t>C112a</t>
  </si>
  <si>
    <t>C113</t>
  </si>
  <si>
    <t>C114</t>
  </si>
  <si>
    <t>C115</t>
  </si>
  <si>
    <t>C116</t>
  </si>
  <si>
    <t>C117</t>
  </si>
  <si>
    <t>C118</t>
  </si>
  <si>
    <t>C119</t>
  </si>
  <si>
    <t>C120</t>
  </si>
  <si>
    <t>C121</t>
  </si>
  <si>
    <t>C122</t>
  </si>
  <si>
    <t>C123</t>
  </si>
  <si>
    <t>C124</t>
  </si>
  <si>
    <t>C125</t>
  </si>
  <si>
    <t>C125a</t>
  </si>
  <si>
    <t>C126</t>
  </si>
  <si>
    <t>C127</t>
  </si>
  <si>
    <t>C128</t>
  </si>
  <si>
    <t>C129</t>
  </si>
  <si>
    <t>C130</t>
  </si>
  <si>
    <t>C131</t>
  </si>
  <si>
    <t>C132</t>
  </si>
  <si>
    <t>C133</t>
  </si>
  <si>
    <t>C134</t>
  </si>
  <si>
    <t>C135</t>
  </si>
  <si>
    <t>C136</t>
  </si>
  <si>
    <t>C137</t>
  </si>
  <si>
    <t>C138</t>
  </si>
  <si>
    <t>C139</t>
  </si>
  <si>
    <t>C140</t>
  </si>
  <si>
    <t>C141</t>
  </si>
  <si>
    <t>C142</t>
  </si>
  <si>
    <t>C143</t>
  </si>
  <si>
    <t>C144</t>
  </si>
  <si>
    <t>C145</t>
  </si>
  <si>
    <t>C146</t>
  </si>
  <si>
    <t>C147</t>
  </si>
  <si>
    <t>C148</t>
  </si>
  <si>
    <t>C149</t>
  </si>
  <si>
    <t>C150</t>
  </si>
  <si>
    <t>violet</t>
  </si>
  <si>
    <t>ol bist</t>
  </si>
  <si>
    <t>dull or</t>
  </si>
  <si>
    <t>carmine</t>
  </si>
  <si>
    <t>ultra&amp;carmine</t>
  </si>
  <si>
    <t>ol green</t>
  </si>
  <si>
    <t>br carmine</t>
  </si>
  <si>
    <t>brt green</t>
  </si>
  <si>
    <t>orange</t>
  </si>
  <si>
    <t>p11</t>
  </si>
  <si>
    <t>p10.5x11</t>
  </si>
  <si>
    <t>p11x10.5</t>
  </si>
  <si>
    <t>Curtiss Jenny</t>
  </si>
  <si>
    <t>Propeller</t>
  </si>
  <si>
    <t>Air Service</t>
  </si>
  <si>
    <t>US Map</t>
  </si>
  <si>
    <t>Spirit of St. Louis</t>
  </si>
  <si>
    <t>Beacon</t>
  </si>
  <si>
    <t>Winged Globe</t>
  </si>
  <si>
    <t>Graf Zeppelin</t>
  </si>
  <si>
    <t>China Clipper</t>
  </si>
  <si>
    <t>Eagle-Shield</t>
  </si>
  <si>
    <t>Twin Motor</t>
  </si>
  <si>
    <t>DC-4</t>
  </si>
  <si>
    <t>Pan Am Union Build</t>
  </si>
  <si>
    <t>Statue of Liberty</t>
  </si>
  <si>
    <t>San Fran Bridge</t>
  </si>
  <si>
    <t>Alexandria,VA</t>
  </si>
  <si>
    <t>Post Office Build</t>
  </si>
  <si>
    <t>Golbe &amp; Doves</t>
  </si>
  <si>
    <t>Plane &amp; Globe</t>
  </si>
  <si>
    <t>Wright Bros</t>
  </si>
  <si>
    <t>Diamond Head, HA</t>
  </si>
  <si>
    <t>Powered Flight</t>
  </si>
  <si>
    <t>Flying Eagle</t>
  </si>
  <si>
    <t>Air Force</t>
  </si>
  <si>
    <t>Jet Liner</t>
  </si>
  <si>
    <t>Balloon Jupiter</t>
  </si>
  <si>
    <t>Liberty Bell</t>
  </si>
  <si>
    <t>St of Liberty</t>
  </si>
  <si>
    <t>Abe Lincoln</t>
  </si>
  <si>
    <t>Jet Airliner</t>
  </si>
  <si>
    <t>Jet over capitol</t>
  </si>
  <si>
    <t>Montgomery Blair</t>
  </si>
  <si>
    <t>Amelia Earhart</t>
  </si>
  <si>
    <t>Goddard</t>
  </si>
  <si>
    <t>Columbia Jays</t>
  </si>
  <si>
    <t>50 Star runway</t>
  </si>
  <si>
    <t>US Airmail</t>
  </si>
  <si>
    <t>USA &amp; Jet</t>
  </si>
  <si>
    <t>Plane</t>
  </si>
  <si>
    <t>Jet Silhouette</t>
  </si>
  <si>
    <t>Winged Envelope</t>
  </si>
  <si>
    <t>Kii Statue</t>
  </si>
  <si>
    <t>Skiers-Olympics</t>
  </si>
  <si>
    <t>DeForest Audions</t>
  </si>
  <si>
    <t>Mt Rushmore</t>
  </si>
  <si>
    <t>Plane &amp; Globes</t>
  </si>
  <si>
    <t>Plane,Globe,Flag</t>
  </si>
  <si>
    <t>Chanute</t>
  </si>
  <si>
    <t>Wiley Post</t>
  </si>
  <si>
    <t>High Jumper</t>
  </si>
  <si>
    <t>Mazzei</t>
  </si>
  <si>
    <t>Scott</t>
  </si>
  <si>
    <t>Curtiss</t>
  </si>
  <si>
    <t>Gymnast</t>
  </si>
  <si>
    <t>Hurdler</t>
  </si>
  <si>
    <t>Soccer</t>
  </si>
  <si>
    <t>Shotputter</t>
  </si>
  <si>
    <t>Swimmer</t>
  </si>
  <si>
    <t>Weighlifter</t>
  </si>
  <si>
    <t>Fencer</t>
  </si>
  <si>
    <t>Bicyclist</t>
  </si>
  <si>
    <t>Volleyball</t>
  </si>
  <si>
    <t>Pole Vaulter</t>
  </si>
  <si>
    <t>Verville</t>
  </si>
  <si>
    <t>Sperry</t>
  </si>
  <si>
    <t>Transpacific 1935</t>
  </si>
  <si>
    <t>Serra</t>
  </si>
  <si>
    <t>New Sweden</t>
  </si>
  <si>
    <t>Langley</t>
  </si>
  <si>
    <t>Sikorsky</t>
  </si>
  <si>
    <t>French Rev</t>
  </si>
  <si>
    <t>America's Art</t>
  </si>
  <si>
    <t>Spacecraft</t>
  </si>
  <si>
    <t>Air-sus hover</t>
  </si>
  <si>
    <t>Moon Rover</t>
  </si>
  <si>
    <t>Shuttle</t>
  </si>
  <si>
    <t>Future Transport</t>
  </si>
  <si>
    <t>20th UP Congress</t>
  </si>
  <si>
    <t>Caribbean</t>
  </si>
  <si>
    <t>Quimby</t>
  </si>
  <si>
    <t>Piper</t>
  </si>
  <si>
    <t>Antarctic Treaty</t>
  </si>
  <si>
    <t>America</t>
  </si>
  <si>
    <t>CE1</t>
  </si>
  <si>
    <t>CE2</t>
  </si>
  <si>
    <t>1926-27</t>
  </si>
  <si>
    <t>1927-28</t>
  </si>
  <si>
    <t>1931-32</t>
  </si>
  <si>
    <t>1935-37</t>
  </si>
  <si>
    <t>1941-44</t>
  </si>
  <si>
    <t>1963-67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</si>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</sst>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$&quot;#,##0.00_);[Red]\(&quot;$&quot;#,##0.00\)"/>
    <numFmt numFmtId="164" formatCode="General_)"/>
    <numFmt numFmtId="165" formatCode="mmm&quot; &quot;yyyy"/>
  </numFmts>
  <fonts count="9" x14ac:knownFonts="1">
    <font>
      <sz val="12"/>
      <name val="Courier"/>
    </font>
    <font>
      <b/>
      <sz val="10"/>
      <name val="Arial"/>
    </font>
    <font>
      <sz val="10"/>
      <name val="Arial"/>
    </font>
    <font>
      <b/>
      <sz val="10"/>
      <name val="Arial"/>
      <family val="2"/>
    </font>
    <font>
      <sz val="11"/>
      <name val="Arial"/>
    </font>
    <font>
      <i/>
      <sz val="11"/>
      <color rgb="FF252525"/>
      <name val="Arial"/>
    </font>
    <font>
      <sz val="10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6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164" fontId="0" fillId="0" borderId="0"/>
  </cellStyleXfs>
  <cellXfs count="46">
    <xf numFmtId="164" fontId="0" fillId="0" borderId="0" xfId="0"/>
    <xf numFmtId="164" fontId="1" fillId="0" borderId="0" xfId="0" applyFont="1" applyAlignment="1">
      <alignment wrapText="1"/>
    </xf>
    <xf numFmtId="1" fontId="2" fillId="0" borderId="0" xfId="0" applyNumberFormat="1" applyFont="1"/>
    <xf numFmtId="164" fontId="2" fillId="0" borderId="0" xfId="0" applyFont="1" applyAlignment="1">
      <alignment horizontal="center" wrapText="1"/>
    </xf>
    <xf numFmtId="164" fontId="2" fillId="0" borderId="0" xfId="0" applyFont="1" applyAlignment="1">
      <alignment wrapText="1"/>
    </xf>
    <xf numFmtId="165" fontId="2" fillId="0" borderId="0" xfId="0" applyNumberFormat="1" applyFont="1"/>
    <xf numFmtId="164" fontId="0" fillId="0" borderId="0" xfId="0" applyFont="1" applyAlignment="1"/>
    <xf numFmtId="1" fontId="1" fillId="0" borderId="0" xfId="0" applyNumberFormat="1" applyFont="1" applyAlignment="1"/>
    <xf numFmtId="164" fontId="1" fillId="0" borderId="0" xfId="0" applyFont="1" applyAlignment="1">
      <alignment horizontal="center" wrapText="1"/>
    </xf>
    <xf numFmtId="165" fontId="3" fillId="0" borderId="0" xfId="0" applyNumberFormat="1" applyFont="1" applyAlignment="1"/>
    <xf numFmtId="164" fontId="1" fillId="0" borderId="0" xfId="0" applyFont="1" applyAlignment="1"/>
    <xf numFmtId="164" fontId="1" fillId="0" borderId="0" xfId="0" applyFont="1"/>
    <xf numFmtId="164" fontId="5" fillId="2" borderId="0" xfId="0" applyFont="1" applyFill="1" applyAlignment="1">
      <alignment horizontal="left" wrapText="1"/>
    </xf>
    <xf numFmtId="1" fontId="2" fillId="0" borderId="0" xfId="0" applyNumberFormat="1" applyFont="1" applyAlignment="1"/>
    <xf numFmtId="164" fontId="2" fillId="0" borderId="0" xfId="0" applyFont="1" applyAlignment="1"/>
    <xf numFmtId="164" fontId="4" fillId="0" borderId="0" xfId="0" applyFont="1" applyAlignment="1"/>
    <xf numFmtId="0" fontId="6" fillId="0" borderId="0" xfId="0" applyNumberFormat="1" applyFont="1"/>
    <xf numFmtId="0" fontId="7" fillId="0" borderId="2" xfId="0" applyNumberFormat="1" applyFont="1" applyFill="1" applyBorder="1" applyAlignment="1" applyProtection="1"/>
    <xf numFmtId="0" fontId="7" fillId="0" borderId="4" xfId="0" applyNumberFormat="1" applyFont="1" applyFill="1" applyBorder="1" applyAlignment="1" applyProtection="1"/>
    <xf numFmtId="0" fontId="7" fillId="0" borderId="5" xfId="0" applyNumberFormat="1" applyFont="1" applyFill="1" applyBorder="1" applyAlignment="1" applyProtection="1"/>
    <xf numFmtId="0" fontId="7" fillId="0" borderId="1" xfId="0" applyNumberFormat="1" applyFont="1" applyFill="1" applyBorder="1" applyAlignment="1" applyProtection="1"/>
    <xf numFmtId="0" fontId="7" fillId="0" borderId="0" xfId="0" applyNumberFormat="1" applyFont="1" applyFill="1" applyBorder="1" applyAlignment="1" applyProtection="1"/>
    <xf numFmtId="0" fontId="8" fillId="0" borderId="2" xfId="0" applyNumberFormat="1" applyFont="1" applyFill="1" applyBorder="1"/>
    <xf numFmtId="0" fontId="7" fillId="0" borderId="4" xfId="0" applyNumberFormat="1" applyFont="1" applyFill="1" applyBorder="1" applyProtection="1"/>
    <xf numFmtId="0" fontId="7" fillId="0" borderId="4" xfId="0" applyNumberFormat="1" applyFont="1" applyFill="1" applyBorder="1"/>
    <xf numFmtId="0" fontId="7" fillId="0" borderId="1" xfId="0" applyNumberFormat="1" applyFont="1" applyFill="1" applyBorder="1" applyProtection="1">
      <protection locked="0"/>
    </xf>
    <xf numFmtId="0" fontId="7" fillId="0" borderId="4" xfId="0" applyNumberFormat="1" applyFont="1" applyFill="1" applyBorder="1" applyProtection="1">
      <protection locked="0"/>
    </xf>
    <xf numFmtId="0" fontId="7" fillId="0" borderId="3" xfId="0" applyNumberFormat="1" applyFont="1" applyFill="1" applyBorder="1" applyProtection="1"/>
    <xf numFmtId="0" fontId="7" fillId="0" borderId="2" xfId="0" applyNumberFormat="1" applyFont="1" applyFill="1" applyBorder="1"/>
    <xf numFmtId="0" fontId="7" fillId="0" borderId="5" xfId="0" applyNumberFormat="1" applyFont="1" applyFill="1" applyBorder="1" applyProtection="1"/>
    <xf numFmtId="0" fontId="7" fillId="0" borderId="5" xfId="0" applyNumberFormat="1" applyFont="1" applyFill="1" applyBorder="1"/>
    <xf numFmtId="0" fontId="7" fillId="0" borderId="2" xfId="0" applyNumberFormat="1" applyFont="1" applyFill="1" applyBorder="1" applyProtection="1">
      <protection locked="0"/>
    </xf>
    <xf numFmtId="0" fontId="7" fillId="0" borderId="5" xfId="0" applyNumberFormat="1" applyFont="1" applyFill="1" applyBorder="1" applyProtection="1">
      <protection locked="0"/>
    </xf>
    <xf numFmtId="0" fontId="7" fillId="0" borderId="0" xfId="0" applyNumberFormat="1" applyFont="1" applyFill="1" applyBorder="1" applyProtection="1"/>
    <xf numFmtId="0" fontId="7" fillId="0" borderId="2" xfId="0" applyNumberFormat="1" applyFont="1" applyFill="1" applyBorder="1" applyProtection="1"/>
    <xf numFmtId="0" fontId="7" fillId="0" borderId="0" xfId="0" applyNumberFormat="1" applyFont="1" applyFill="1" applyBorder="1"/>
    <xf numFmtId="0" fontId="7" fillId="0" borderId="3" xfId="0" applyNumberFormat="1" applyFont="1" applyFill="1" applyBorder="1" applyAlignment="1" applyProtection="1"/>
    <xf numFmtId="0" fontId="3" fillId="0" borderId="0" xfId="0" applyNumberFormat="1" applyFont="1"/>
    <xf numFmtId="49" fontId="7" fillId="0" borderId="5" xfId="0" applyNumberFormat="1" applyFont="1" applyFill="1" applyBorder="1" applyAlignment="1" applyProtection="1"/>
    <xf numFmtId="49" fontId="7" fillId="0" borderId="3" xfId="0" applyNumberFormat="1" applyFont="1" applyFill="1" applyBorder="1" applyAlignment="1" applyProtection="1"/>
    <xf numFmtId="49" fontId="7" fillId="0" borderId="1" xfId="0" applyNumberFormat="1" applyFont="1" applyFill="1" applyBorder="1" applyAlignment="1" applyProtection="1"/>
    <xf numFmtId="49" fontId="7" fillId="0" borderId="2" xfId="0" applyNumberFormat="1" applyFont="1" applyFill="1" applyBorder="1" applyAlignment="1" applyProtection="1"/>
    <xf numFmtId="8" fontId="7" fillId="0" borderId="5" xfId="0" applyNumberFormat="1" applyFont="1" applyFill="1" applyBorder="1" applyProtection="1"/>
    <xf numFmtId="49" fontId="7" fillId="0" borderId="1" xfId="0" applyNumberFormat="1" applyFont="1" applyFill="1" applyBorder="1" applyAlignment="1" applyProtection="1">
      <alignment horizontal="right"/>
    </xf>
    <xf numFmtId="49" fontId="7" fillId="0" borderId="2" xfId="0" applyNumberFormat="1" applyFont="1" applyFill="1" applyBorder="1" applyAlignment="1" applyProtection="1">
      <alignment horizontal="right"/>
    </xf>
    <xf numFmtId="49" fontId="7" fillId="0" borderId="2" xfId="0" applyNumberFormat="1" applyFont="1" applyFill="1" applyBorder="1" applyAlignment="1" applyProtection="1">
      <alignment horizontal="right"/>
    </xf>
  </cellXfs>
  <cellStyles count="1">
    <cellStyle name="Normal" xfId="0" builtinId="0"/>
  </cellStyles>
  <dxfs count="4"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FFFF00"/>
          <bgColor rgb="FFFFFF00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/>
  <dimension ref="A1:AL165"/>
  <sheetViews>
    <sheetView tabSelected="1" workbookViewId="0">
      <selection activeCell="A2" sqref="A2"/>
    </sheetView>
  </sheetViews>
  <sheetFormatPr defaultColWidth="9.58203125" defaultRowHeight="13.2" x14ac:dyDescent="0.25"/>
  <cols>
    <col min="1" max="1" width="8.33203125" style="16" bestFit="1" customWidth="1"/>
    <col min="2" max="2" width="5.08203125" style="16" bestFit="1" customWidth="1"/>
    <col min="3" max="3" width="9.58203125" style="16"/>
    <col min="4" max="4" width="4.58203125" style="16" customWidth="1"/>
    <col min="5" max="5" width="3.58203125" style="16" customWidth="1"/>
    <col min="6" max="6" width="8.58203125" style="16" customWidth="1"/>
    <col min="7" max="7" width="10.58203125" style="16" customWidth="1"/>
    <col min="8" max="8" width="15.58203125" style="16" customWidth="1"/>
    <col min="9" max="11" width="8.58203125" style="16" customWidth="1"/>
    <col min="12" max="12" width="13.6640625" style="16" customWidth="1"/>
    <col min="13" max="13" width="11.58203125" style="16" customWidth="1"/>
    <col min="14" max="15" width="9.58203125" style="16"/>
    <col min="16" max="16" width="10.5" style="16" customWidth="1"/>
    <col min="17" max="17" width="9.1640625" style="16" customWidth="1"/>
    <col min="18" max="18" width="10.6640625" style="16" customWidth="1"/>
    <col min="19" max="19" width="13.1640625" style="16" customWidth="1"/>
    <col min="20" max="20" width="8.4140625" style="16" customWidth="1"/>
    <col min="21" max="21" width="12.5" style="16" customWidth="1"/>
    <col min="22" max="22" width="10.6640625" style="16" customWidth="1"/>
    <col min="23" max="23" width="9.58203125" style="16"/>
    <col min="24" max="24" width="13.4140625" style="16" customWidth="1"/>
    <col min="25" max="25" width="12.4140625" style="16" customWidth="1"/>
    <col min="26" max="26" width="11.83203125" style="16" customWidth="1"/>
    <col min="27" max="27" width="12.58203125" style="16" customWidth="1"/>
    <col min="28" max="28" width="9.75" style="16" customWidth="1"/>
    <col min="29" max="31" width="9.58203125" style="16"/>
    <col min="32" max="32" width="14.83203125" style="16" customWidth="1"/>
    <col min="33" max="36" width="9.58203125" style="16"/>
    <col min="37" max="37" width="12.6640625" style="16" customWidth="1"/>
    <col min="38" max="38" width="25.58203125" style="16" customWidth="1"/>
    <col min="39" max="16384" width="9.58203125" style="16"/>
  </cols>
  <sheetData>
    <row r="1" spans="1:38" x14ac:dyDescent="0.25">
      <c r="A1" s="16" t="s">
        <v>39</v>
      </c>
      <c r="B1" s="16" t="s">
        <v>40</v>
      </c>
      <c r="AL1" s="16" t="s">
        <v>44</v>
      </c>
    </row>
    <row r="2" spans="1:38" ht="13.8" thickBot="1" x14ac:dyDescent="0.3">
      <c r="N2" s="16" t="str">
        <f>"{""CollectionName"":""" &amp; $A$1 &amp; " - " &amp; $B$1 &amp; """,""CollectionType"":""HomeCollector.Models.StampBase, HomeCollector, Version=1.0.0.0, Culture=neutral, PublicKeyToken=null"""</f>
        <v>{"CollectionName":"U.S. Stamps - USA","CollectionType":"HomeCollector.Models.StampBase, HomeCollector, Version=1.0.0.0, Culture=neutral, PublicKeyToken=null"</v>
      </c>
      <c r="AL2" s="16" t="str">
        <f>"}"</f>
        <v>}</v>
      </c>
    </row>
    <row r="3" spans="1:38" ht="14.4" thickTop="1" thickBot="1" x14ac:dyDescent="0.3">
      <c r="A3" s="17" t="s">
        <v>0</v>
      </c>
      <c r="B3" s="18" t="s">
        <v>1</v>
      </c>
      <c r="C3" s="19" t="s">
        <v>2</v>
      </c>
      <c r="D3" s="20" t="s">
        <v>3</v>
      </c>
      <c r="E3" s="18" t="s">
        <v>4</v>
      </c>
      <c r="F3" s="40" t="s">
        <v>5</v>
      </c>
      <c r="G3" s="38" t="s">
        <v>6</v>
      </c>
      <c r="H3" s="16" t="s">
        <v>7</v>
      </c>
      <c r="I3" s="19" t="s">
        <v>8</v>
      </c>
      <c r="J3" s="19" t="s">
        <v>41</v>
      </c>
      <c r="K3" s="21" t="s">
        <v>42</v>
      </c>
      <c r="L3" s="17" t="s">
        <v>9</v>
      </c>
      <c r="M3" s="19" t="s">
        <v>10</v>
      </c>
      <c r="N3" s="22" t="str">
        <f>",""Collectables"":["</f>
        <v>,"Collectables":[</v>
      </c>
      <c r="AD3" s="37" t="s">
        <v>43</v>
      </c>
      <c r="AK3" s="16" t="str">
        <f>"]"</f>
        <v>]</v>
      </c>
      <c r="AL3" s="37" t="s">
        <v>32</v>
      </c>
    </row>
    <row r="4" spans="1:38" ht="13.8" thickTop="1" x14ac:dyDescent="0.25">
      <c r="A4" s="43" t="s">
        <v>50</v>
      </c>
      <c r="B4" s="23">
        <v>6</v>
      </c>
      <c r="C4" s="24"/>
      <c r="D4" s="25"/>
      <c r="E4" s="26"/>
      <c r="F4" s="40" t="s">
        <v>217</v>
      </c>
      <c r="G4" s="24"/>
      <c r="H4" s="18" t="s">
        <v>220</v>
      </c>
      <c r="I4" s="23">
        <v>1918</v>
      </c>
      <c r="J4" s="23">
        <v>1918</v>
      </c>
      <c r="K4" s="27" t="s">
        <v>311</v>
      </c>
      <c r="L4" s="27"/>
      <c r="M4" s="23"/>
      <c r="N4" s="28" t="str">
        <f>"{""CollectableType"":""HomeCollector.Models.StampBase, HomeCollector, Version=1.0.0.0, Culture=neutral, PublicKeyToken=null"""</f>
        <v>{"CollectableType":"HomeCollector.Models.StampBase, HomeCollector, Version=1.0.0.0, Culture=neutral, PublicKeyToken=null"</v>
      </c>
      <c r="O4" s="16" t="str">
        <f t="shared" ref="O4:O35" si="0">",""DisplayName"":""" &amp; $H4 &amp; """ "</f>
        <v xml:space="preserve">,"DisplayName":"Curtiss Jenny" </v>
      </c>
      <c r="P4" s="16" t="str">
        <f t="shared" ref="P4:P35" si="1">",""Description"":""" &amp; IF(ISBLANK($G4),"",$G4) &amp; """ "</f>
        <v xml:space="preserve">,"Description":"" </v>
      </c>
      <c r="Q4" s="16" t="str">
        <f>",""Country"":""" &amp; $B$1 &amp; """ "</f>
        <v xml:space="preserve">,"Country":"USA" </v>
      </c>
      <c r="R4" s="16" t="str">
        <f>",""IsPostageStamp"":" &amp; "true" &amp; " "</f>
        <v xml:space="preserve">,"IsPostageStamp":true </v>
      </c>
      <c r="S4" s="16" t="str">
        <f>",""ScottNumber"":""" &amp; $A4 &amp; """ "</f>
        <v xml:space="preserve">,"ScottNumber":"C1" </v>
      </c>
      <c r="T4" s="16" t="str">
        <f>",""AlternateId"":""" &amp; "" &amp; """ "</f>
        <v xml:space="preserve">,"AlternateId":"" </v>
      </c>
      <c r="U4" s="16" t="str">
        <f t="shared" ref="U4:U35" si="2">",""IssueYearStart"":" &amp; TEXT(IF(ISNUMBER($J4)=0,0,$J4),"0")</f>
        <v>,"IssueYearStart":1918</v>
      </c>
      <c r="V4" s="16" t="str">
        <f t="shared" ref="V4:V35" si="3">",""IssueYearEnd"":" &amp; TEXT(IF(ISNUMBER($K4)=0,0,$K4),"0")</f>
        <v>,"IssueYearEnd":0</v>
      </c>
      <c r="W4" s="16" t="str">
        <f>",""FirstDayOfIssue"":""" &amp; " " &amp; """ "</f>
        <v xml:space="preserve">,"FirstDayOfIssue":" " </v>
      </c>
      <c r="X4" s="16" t="str">
        <f t="shared" ref="X4:X67" si="4">",""Perforation"":""" &amp; IF(ISBLANK($F4)=1,"",$F4) &amp; """ "</f>
        <v xml:space="preserve">,"Perforation":"p11" </v>
      </c>
      <c r="Y4" s="16" t="str">
        <f t="shared" ref="Y4:Y35" si="5">",""IsWatermarked"":" &amp; IF(ISNUMBER(FIND("mk",$G21)) =1,"true","false") &amp; " "</f>
        <v xml:space="preserve">,"IsWatermarked":false </v>
      </c>
      <c r="Z4" s="16" t="str">
        <f>",""CatalogImageCode"":""" &amp; "" &amp; """ "</f>
        <v xml:space="preserve">,"CatalogImageCode":"" </v>
      </c>
      <c r="AA4" s="16" t="str">
        <f>",""Color"":""" &amp; IF(ISBLANK($C4)=1,"",$C4) &amp; """ "</f>
        <v xml:space="preserve">,"Color":"" </v>
      </c>
      <c r="AB4" s="16" t="str">
        <f>",""Denomination"":""" &amp; IF(ISNUMBER($B4),TEXT($B4,"0"),$B4) &amp; """ "</f>
        <v xml:space="preserve">,"Denomination":"6" </v>
      </c>
      <c r="AD4" s="16" t="str">
        <f xml:space="preserve"> IF($D4 + $E4 &gt; 0,",""ItemInstances"":[","")</f>
        <v/>
      </c>
      <c r="AE4" s="16" t="str">
        <f>"{""CollectableType"":""HomeCollector.Models.StampBase, HomeCollector, Version=1.0.0.0, Culture=neutral, PublicKeyToken=null"""</f>
        <v>{"CollectableType":"HomeCollector.Models.StampBase, HomeCollector, Version=1.0.0.0, Culture=neutral, PublicKeyToken=null"</v>
      </c>
      <c r="AF4" s="16" t="str">
        <f t="shared" ref="AF4:AF35" si="6">",""ItemDetails"":""" &amp; IF(ISBLANK($G4)=1,"",$G4) &amp; """ "</f>
        <v xml:space="preserve">,"ItemDetails":"" </v>
      </c>
      <c r="AG4" s="16" t="str">
        <f>",""IsFavorite"":" &amp; "false" &amp; " "</f>
        <v xml:space="preserve">,"IsFavorite":false </v>
      </c>
      <c r="AH4" s="16" t="str">
        <f>",""EstimatedValue"":" &amp; "0" &amp; " "</f>
        <v xml:space="preserve">,"EstimatedValue":0 </v>
      </c>
      <c r="AI4" s="16" t="str">
        <f>",""IsMintCondition"":" &amp; IF($D4&gt;0,"true","false") &amp; " "</f>
        <v xml:space="preserve">,"IsMintCondition":false </v>
      </c>
      <c r="AJ4" s="16" t="str">
        <f>",""Condition"":" &amp; """UNDEFINED""" &amp; " "</f>
        <v xml:space="preserve">,"Condition":"UNDEFINED" </v>
      </c>
      <c r="AK4" s="16" t="str">
        <f t="shared" ref="AK4:AK35" si="7" xml:space="preserve"> IF($D4+$E4&gt;0,  CONCATENATE($AD4,$AE4,$AF4,$AG4,$AH4,$AI4,$AJ4) &amp; "} ]}","}")</f>
        <v>}</v>
      </c>
      <c r="AL4" s="16" t="str">
        <f t="shared" ref="AL4:AL35" si="8">CONCATENATE( $N4, $O4, $P4,$Q4,$R4,$S4,$T4,$U4,$V4,$W4,$X4, $Y4,$Z4,$AA4, $AB4) &amp; $AK4</f>
        <v>{"CollectableType":"HomeCollector.Models.StampBase, HomeCollector, Version=1.0.0.0, Culture=neutral, PublicKeyToken=null","DisplayName":"Curtiss Jenny" ,"Description":"" ,"Country":"USA" ,"IsPostageStamp":true ,"ScottNumber":"C1" ,"AlternateId":"" ,"IssueYearStart":1918,"IssueYearEnd":0,"FirstDayOfIssue":" " ,"Perforation":"p11" ,"IsWatermarked":false ,"CatalogImageCode":"" ,"Color":"" ,"Denomination":"6" }</v>
      </c>
    </row>
    <row r="5" spans="1:38" x14ac:dyDescent="0.25">
      <c r="A5" s="44" t="s">
        <v>51</v>
      </c>
      <c r="B5" s="29">
        <v>16</v>
      </c>
      <c r="C5" s="30"/>
      <c r="D5" s="31"/>
      <c r="E5" s="32"/>
      <c r="F5" s="41" t="s">
        <v>217</v>
      </c>
      <c r="G5" s="30"/>
      <c r="H5" s="19" t="s">
        <v>220</v>
      </c>
      <c r="I5" s="29">
        <v>1918</v>
      </c>
      <c r="J5" s="29">
        <v>1918</v>
      </c>
      <c r="K5" s="33" t="s">
        <v>311</v>
      </c>
      <c r="L5" s="33"/>
      <c r="M5" s="29"/>
      <c r="N5" s="28" t="str">
        <f>",{""CollectableType"":""HomeCollector.Models.StampBase, HomeCollector, Version=1.0.0.0, Culture=neutral, PublicKeyToken=null"""</f>
        <v>,{"CollectableType":"HomeCollector.Models.StampBase, HomeCollector, Version=1.0.0.0, Culture=neutral, PublicKeyToken=null"</v>
      </c>
      <c r="O5" s="16" t="str">
        <f t="shared" si="0"/>
        <v xml:space="preserve">,"DisplayName":"Curtiss Jenny" </v>
      </c>
      <c r="P5" s="16" t="str">
        <f t="shared" si="1"/>
        <v xml:space="preserve">,"Description":"" </v>
      </c>
      <c r="Q5" s="16" t="str">
        <f t="shared" ref="Q5:Q68" si="9">",""Country"":""" &amp; $B$1 &amp; """ "</f>
        <v xml:space="preserve">,"Country":"USA" </v>
      </c>
      <c r="R5" s="16" t="str">
        <f t="shared" ref="R5:R68" si="10">",""IsPostageStamp"":" &amp; "true" &amp; " "</f>
        <v xml:space="preserve">,"IsPostageStamp":true </v>
      </c>
      <c r="S5" s="16" t="str">
        <f t="shared" ref="S5:S68" si="11">",""ScottNumber"":""" &amp; $A5 &amp; """ "</f>
        <v xml:space="preserve">,"ScottNumber":"C2" </v>
      </c>
      <c r="T5" s="16" t="str">
        <f t="shared" ref="T5:T68" si="12">",""AlternateId"":""" &amp; "" &amp; """ "</f>
        <v xml:space="preserve">,"AlternateId":"" </v>
      </c>
      <c r="U5" s="16" t="str">
        <f t="shared" si="2"/>
        <v>,"IssueYearStart":1918</v>
      </c>
      <c r="V5" s="16" t="str">
        <f t="shared" si="3"/>
        <v>,"IssueYearEnd":0</v>
      </c>
      <c r="W5" s="16" t="str">
        <f t="shared" ref="W5:W68" si="13">",""FirstDayOfIssue"":""" &amp; " " &amp; """ "</f>
        <v xml:space="preserve">,"FirstDayOfIssue":" " </v>
      </c>
      <c r="X5" s="16" t="str">
        <f t="shared" si="4"/>
        <v xml:space="preserve">,"Perforation":"p11" </v>
      </c>
      <c r="Y5" s="16" t="str">
        <f t="shared" si="5"/>
        <v xml:space="preserve">,"IsWatermarked":false </v>
      </c>
      <c r="Z5" s="16" t="str">
        <f t="shared" ref="Z5:Z68" si="14">",""CatalogImageCode"":""" &amp; "" &amp; """ "</f>
        <v xml:space="preserve">,"CatalogImageCode":"" </v>
      </c>
      <c r="AA5" s="16" t="str">
        <f t="shared" ref="AA5:AA68" si="15">",""Color"":""" &amp; IF(ISBLANK($C5)=1,"",$C5) &amp; """ "</f>
        <v xml:space="preserve">,"Color":"" </v>
      </c>
      <c r="AB5" s="16" t="str">
        <f t="shared" ref="AB5:AB68" si="16">",""Denomination"":""" &amp; IF(ISNUMBER($B5),TEXT($B5,"0"),$B5) &amp; """ "</f>
        <v xml:space="preserve">,"Denomination":"16" </v>
      </c>
      <c r="AD5" s="16" t="str">
        <f t="shared" ref="AD5:AD68" si="17" xml:space="preserve"> IF($D5 + $E5 &gt; 0,",""ItemInstances"":[","")</f>
        <v/>
      </c>
      <c r="AE5" s="16" t="str">
        <f t="shared" ref="AE5:AE68" si="18">"{""CollectableType"":""HomeCollector.Models.StampBase, HomeCollector, Version=1.0.0.0, Culture=neutral, PublicKeyToken=null"""</f>
        <v>{"CollectableType":"HomeCollector.Models.StampBase, HomeCollector, Version=1.0.0.0, Culture=neutral, PublicKeyToken=null"</v>
      </c>
      <c r="AF5" s="16" t="str">
        <f t="shared" si="6"/>
        <v xml:space="preserve">,"ItemDetails":"" </v>
      </c>
      <c r="AG5" s="16" t="str">
        <f t="shared" ref="AG5:AG68" si="19">",""IsFavorite"":" &amp; "false" &amp; " "</f>
        <v xml:space="preserve">,"IsFavorite":false </v>
      </c>
      <c r="AH5" s="16" t="str">
        <f t="shared" ref="AH5:AH68" si="20">",""EstimatedValue"":" &amp; "0" &amp; " "</f>
        <v xml:space="preserve">,"EstimatedValue":0 </v>
      </c>
      <c r="AI5" s="16" t="str">
        <f t="shared" ref="AI5:AI68" si="21">",""IsMintCondition"":" &amp; IF($D5&gt;0,"true","false") &amp; " "</f>
        <v xml:space="preserve">,"IsMintCondition":false </v>
      </c>
      <c r="AJ5" s="16" t="str">
        <f t="shared" ref="AJ5:AJ68" si="22">",""Condition"":" &amp; """UNDEFINED""" &amp; " "</f>
        <v xml:space="preserve">,"Condition":"UNDEFINED" </v>
      </c>
      <c r="AK5" s="16" t="str">
        <f t="shared" si="7"/>
        <v>}</v>
      </c>
      <c r="AL5" s="16" t="str">
        <f t="shared" si="8"/>
        <v>,{"CollectableType":"HomeCollector.Models.StampBase, HomeCollector, Version=1.0.0.0, Culture=neutral, PublicKeyToken=null","DisplayName":"Curtiss Jenny" ,"Description":"" ,"Country":"USA" ,"IsPostageStamp":true ,"ScottNumber":"C2" ,"AlternateId":"" ,"IssueYearStart":1918,"IssueYearEnd":0,"FirstDayOfIssue":" " ,"Perforation":"p11" ,"IsWatermarked":false ,"CatalogImageCode":"" ,"Color":"" ,"Denomination":"16" }</v>
      </c>
    </row>
    <row r="6" spans="1:38" x14ac:dyDescent="0.25">
      <c r="A6" s="44" t="s">
        <v>52</v>
      </c>
      <c r="B6" s="29">
        <v>24</v>
      </c>
      <c r="C6" s="30"/>
      <c r="D6" s="31"/>
      <c r="E6" s="32"/>
      <c r="F6" s="41" t="s">
        <v>217</v>
      </c>
      <c r="G6" s="30"/>
      <c r="H6" s="19" t="s">
        <v>220</v>
      </c>
      <c r="I6" s="29">
        <v>1918</v>
      </c>
      <c r="J6" s="29">
        <v>1918</v>
      </c>
      <c r="K6" s="33" t="s">
        <v>311</v>
      </c>
      <c r="L6" s="33"/>
      <c r="M6" s="29"/>
      <c r="N6" s="28" t="str">
        <f t="shared" ref="N6:N69" si="23">",{""CollectableType"":""HomeCollector.Models.StampBase, HomeCollector, Version=1.0.0.0, Culture=neutral, PublicKeyToken=null"""</f>
        <v>,{"CollectableType":"HomeCollector.Models.StampBase, HomeCollector, Version=1.0.0.0, Culture=neutral, PublicKeyToken=null"</v>
      </c>
      <c r="O6" s="16" t="str">
        <f t="shared" si="0"/>
        <v xml:space="preserve">,"DisplayName":"Curtiss Jenny" </v>
      </c>
      <c r="P6" s="16" t="str">
        <f t="shared" si="1"/>
        <v xml:space="preserve">,"Description":"" </v>
      </c>
      <c r="Q6" s="16" t="str">
        <f t="shared" si="9"/>
        <v xml:space="preserve">,"Country":"USA" </v>
      </c>
      <c r="R6" s="16" t="str">
        <f t="shared" si="10"/>
        <v xml:space="preserve">,"IsPostageStamp":true </v>
      </c>
      <c r="S6" s="16" t="str">
        <f t="shared" si="11"/>
        <v xml:space="preserve">,"ScottNumber":"C3" </v>
      </c>
      <c r="T6" s="16" t="str">
        <f t="shared" si="12"/>
        <v xml:space="preserve">,"AlternateId":"" </v>
      </c>
      <c r="U6" s="16" t="str">
        <f t="shared" si="2"/>
        <v>,"IssueYearStart":1918</v>
      </c>
      <c r="V6" s="16" t="str">
        <f t="shared" si="3"/>
        <v>,"IssueYearEnd":0</v>
      </c>
      <c r="W6" s="16" t="str">
        <f t="shared" si="13"/>
        <v xml:space="preserve">,"FirstDayOfIssue":" " </v>
      </c>
      <c r="X6" s="16" t="str">
        <f t="shared" si="4"/>
        <v xml:space="preserve">,"Perforation":"p11" </v>
      </c>
      <c r="Y6" s="16" t="str">
        <f t="shared" si="5"/>
        <v xml:space="preserve">,"IsWatermarked":false </v>
      </c>
      <c r="Z6" s="16" t="str">
        <f t="shared" si="14"/>
        <v xml:space="preserve">,"CatalogImageCode":"" </v>
      </c>
      <c r="AA6" s="16" t="str">
        <f t="shared" si="15"/>
        <v xml:space="preserve">,"Color":"" </v>
      </c>
      <c r="AB6" s="16" t="str">
        <f t="shared" si="16"/>
        <v xml:space="preserve">,"Denomination":"24" </v>
      </c>
      <c r="AD6" s="16" t="str">
        <f t="shared" si="17"/>
        <v/>
      </c>
      <c r="AE6" s="16" t="str">
        <f t="shared" si="18"/>
        <v>{"CollectableType":"HomeCollector.Models.StampBase, HomeCollector, Version=1.0.0.0, Culture=neutral, PublicKeyToken=null"</v>
      </c>
      <c r="AF6" s="16" t="str">
        <f t="shared" si="6"/>
        <v xml:space="preserve">,"ItemDetails":"" </v>
      </c>
      <c r="AG6" s="16" t="str">
        <f t="shared" si="19"/>
        <v xml:space="preserve">,"IsFavorite":false </v>
      </c>
      <c r="AH6" s="16" t="str">
        <f t="shared" si="20"/>
        <v xml:space="preserve">,"EstimatedValue":0 </v>
      </c>
      <c r="AI6" s="16" t="str">
        <f t="shared" si="21"/>
        <v xml:space="preserve">,"IsMintCondition":false </v>
      </c>
      <c r="AJ6" s="16" t="str">
        <f t="shared" si="22"/>
        <v xml:space="preserve">,"Condition":"UNDEFINED" </v>
      </c>
      <c r="AK6" s="16" t="str">
        <f t="shared" si="7"/>
        <v>}</v>
      </c>
      <c r="AL6" s="16" t="str">
        <f t="shared" si="8"/>
        <v>,{"CollectableType":"HomeCollector.Models.StampBase, HomeCollector, Version=1.0.0.0, Culture=neutral, PublicKeyToken=null","DisplayName":"Curtiss Jenny" ,"Description":"" ,"Country":"USA" ,"IsPostageStamp":true ,"ScottNumber":"C3" ,"AlternateId":"" ,"IssueYearStart":1918,"IssueYearEnd":0,"FirstDayOfIssue":" " ,"Perforation":"p11" ,"IsWatermarked":false ,"CatalogImageCode":"" ,"Color":"" ,"Denomination":"24" }</v>
      </c>
    </row>
    <row r="7" spans="1:38" x14ac:dyDescent="0.25">
      <c r="A7" s="44" t="s">
        <v>53</v>
      </c>
      <c r="B7" s="29">
        <v>8</v>
      </c>
      <c r="C7" s="30"/>
      <c r="D7" s="31"/>
      <c r="E7" s="32"/>
      <c r="F7" s="41" t="s">
        <v>217</v>
      </c>
      <c r="G7" s="30"/>
      <c r="H7" s="19" t="s">
        <v>221</v>
      </c>
      <c r="I7" s="29">
        <v>1923</v>
      </c>
      <c r="J7" s="29">
        <v>1923</v>
      </c>
      <c r="K7" s="33" t="s">
        <v>311</v>
      </c>
      <c r="L7" s="33"/>
      <c r="M7" s="29"/>
      <c r="N7" s="28" t="str">
        <f t="shared" si="23"/>
        <v>,{"CollectableType":"HomeCollector.Models.StampBase, HomeCollector, Version=1.0.0.0, Culture=neutral, PublicKeyToken=null"</v>
      </c>
      <c r="O7" s="16" t="str">
        <f t="shared" si="0"/>
        <v xml:space="preserve">,"DisplayName":"Propeller" </v>
      </c>
      <c r="P7" s="16" t="str">
        <f t="shared" si="1"/>
        <v xml:space="preserve">,"Description":"" </v>
      </c>
      <c r="Q7" s="16" t="str">
        <f t="shared" si="9"/>
        <v xml:space="preserve">,"Country":"USA" </v>
      </c>
      <c r="R7" s="16" t="str">
        <f t="shared" si="10"/>
        <v xml:space="preserve">,"IsPostageStamp":true </v>
      </c>
      <c r="S7" s="16" t="str">
        <f t="shared" si="11"/>
        <v xml:space="preserve">,"ScottNumber":"C4" </v>
      </c>
      <c r="T7" s="16" t="str">
        <f t="shared" si="12"/>
        <v xml:space="preserve">,"AlternateId":"" </v>
      </c>
      <c r="U7" s="16" t="str">
        <f t="shared" si="2"/>
        <v>,"IssueYearStart":1923</v>
      </c>
      <c r="V7" s="16" t="str">
        <f t="shared" si="3"/>
        <v>,"IssueYearEnd":0</v>
      </c>
      <c r="W7" s="16" t="str">
        <f t="shared" si="13"/>
        <v xml:space="preserve">,"FirstDayOfIssue":" " </v>
      </c>
      <c r="X7" s="16" t="str">
        <f t="shared" si="4"/>
        <v xml:space="preserve">,"Perforation":"p11" </v>
      </c>
      <c r="Y7" s="16" t="str">
        <f t="shared" si="5"/>
        <v xml:space="preserve">,"IsWatermarked":false </v>
      </c>
      <c r="Z7" s="16" t="str">
        <f t="shared" si="14"/>
        <v xml:space="preserve">,"CatalogImageCode":"" </v>
      </c>
      <c r="AA7" s="16" t="str">
        <f t="shared" si="15"/>
        <v xml:space="preserve">,"Color":"" </v>
      </c>
      <c r="AB7" s="16" t="str">
        <f t="shared" si="16"/>
        <v xml:space="preserve">,"Denomination":"8" </v>
      </c>
      <c r="AD7" s="16" t="str">
        <f t="shared" si="17"/>
        <v/>
      </c>
      <c r="AE7" s="16" t="str">
        <f t="shared" si="18"/>
        <v>{"CollectableType":"HomeCollector.Models.StampBase, HomeCollector, Version=1.0.0.0, Culture=neutral, PublicKeyToken=null"</v>
      </c>
      <c r="AF7" s="16" t="str">
        <f t="shared" si="6"/>
        <v xml:space="preserve">,"ItemDetails":"" </v>
      </c>
      <c r="AG7" s="16" t="str">
        <f t="shared" si="19"/>
        <v xml:space="preserve">,"IsFavorite":false </v>
      </c>
      <c r="AH7" s="16" t="str">
        <f t="shared" si="20"/>
        <v xml:space="preserve">,"EstimatedValue":0 </v>
      </c>
      <c r="AI7" s="16" t="str">
        <f t="shared" si="21"/>
        <v xml:space="preserve">,"IsMintCondition":false </v>
      </c>
      <c r="AJ7" s="16" t="str">
        <f t="shared" si="22"/>
        <v xml:space="preserve">,"Condition":"UNDEFINED" </v>
      </c>
      <c r="AK7" s="16" t="str">
        <f t="shared" si="7"/>
        <v>}</v>
      </c>
      <c r="AL7" s="16" t="str">
        <f t="shared" si="8"/>
        <v>,{"CollectableType":"HomeCollector.Models.StampBase, HomeCollector, Version=1.0.0.0, Culture=neutral, PublicKeyToken=null","DisplayName":"Propeller" ,"Description":"" ,"Country":"USA" ,"IsPostageStamp":true ,"ScottNumber":"C4" ,"AlternateId":"" ,"IssueYearStart":1923,"IssueYearEnd":0,"FirstDayOfIssue":" " ,"Perforation":"p11" ,"IsWatermarked":false ,"CatalogImageCode":"" ,"Color":"" ,"Denomination":"8" }</v>
      </c>
    </row>
    <row r="8" spans="1:38" x14ac:dyDescent="0.25">
      <c r="A8" s="44" t="s">
        <v>54</v>
      </c>
      <c r="B8" s="29">
        <v>16</v>
      </c>
      <c r="C8" s="30"/>
      <c r="D8" s="31"/>
      <c r="E8" s="32"/>
      <c r="F8" s="41" t="s">
        <v>217</v>
      </c>
      <c r="G8" s="38"/>
      <c r="H8" s="19" t="s">
        <v>222</v>
      </c>
      <c r="I8" s="19">
        <v>1923</v>
      </c>
      <c r="J8" s="19">
        <v>1923</v>
      </c>
      <c r="K8" s="21" t="s">
        <v>311</v>
      </c>
      <c r="L8" s="33"/>
      <c r="M8" s="29"/>
      <c r="N8" s="28" t="str">
        <f t="shared" si="23"/>
        <v>,{"CollectableType":"HomeCollector.Models.StampBase, HomeCollector, Version=1.0.0.0, Culture=neutral, PublicKeyToken=null"</v>
      </c>
      <c r="O8" s="16" t="str">
        <f t="shared" si="0"/>
        <v xml:space="preserve">,"DisplayName":"Air Service" </v>
      </c>
      <c r="P8" s="16" t="str">
        <f t="shared" si="1"/>
        <v xml:space="preserve">,"Description":"" </v>
      </c>
      <c r="Q8" s="16" t="str">
        <f t="shared" si="9"/>
        <v xml:space="preserve">,"Country":"USA" </v>
      </c>
      <c r="R8" s="16" t="str">
        <f t="shared" si="10"/>
        <v xml:space="preserve">,"IsPostageStamp":true </v>
      </c>
      <c r="S8" s="16" t="str">
        <f t="shared" si="11"/>
        <v xml:space="preserve">,"ScottNumber":"C5" </v>
      </c>
      <c r="T8" s="16" t="str">
        <f t="shared" si="12"/>
        <v xml:space="preserve">,"AlternateId":"" </v>
      </c>
      <c r="U8" s="16" t="str">
        <f t="shared" si="2"/>
        <v>,"IssueYearStart":1923</v>
      </c>
      <c r="V8" s="16" t="str">
        <f t="shared" si="3"/>
        <v>,"IssueYearEnd":0</v>
      </c>
      <c r="W8" s="16" t="str">
        <f t="shared" si="13"/>
        <v xml:space="preserve">,"FirstDayOfIssue":" " </v>
      </c>
      <c r="X8" s="16" t="str">
        <f t="shared" si="4"/>
        <v xml:space="preserve">,"Perforation":"p11" </v>
      </c>
      <c r="Y8" s="16" t="str">
        <f t="shared" si="5"/>
        <v xml:space="preserve">,"IsWatermarked":false </v>
      </c>
      <c r="Z8" s="16" t="str">
        <f t="shared" si="14"/>
        <v xml:space="preserve">,"CatalogImageCode":"" </v>
      </c>
      <c r="AA8" s="16" t="str">
        <f t="shared" si="15"/>
        <v xml:space="preserve">,"Color":"" </v>
      </c>
      <c r="AB8" s="16" t="str">
        <f t="shared" si="16"/>
        <v xml:space="preserve">,"Denomination":"16" </v>
      </c>
      <c r="AD8" s="16" t="str">
        <f t="shared" si="17"/>
        <v/>
      </c>
      <c r="AE8" s="16" t="str">
        <f t="shared" si="18"/>
        <v>{"CollectableType":"HomeCollector.Models.StampBase, HomeCollector, Version=1.0.0.0, Culture=neutral, PublicKeyToken=null"</v>
      </c>
      <c r="AF8" s="16" t="str">
        <f t="shared" si="6"/>
        <v xml:space="preserve">,"ItemDetails":"" </v>
      </c>
      <c r="AG8" s="16" t="str">
        <f t="shared" si="19"/>
        <v xml:space="preserve">,"IsFavorite":false </v>
      </c>
      <c r="AH8" s="16" t="str">
        <f t="shared" si="20"/>
        <v xml:space="preserve">,"EstimatedValue":0 </v>
      </c>
      <c r="AI8" s="16" t="str">
        <f t="shared" si="21"/>
        <v xml:space="preserve">,"IsMintCondition":false </v>
      </c>
      <c r="AJ8" s="16" t="str">
        <f t="shared" si="22"/>
        <v xml:space="preserve">,"Condition":"UNDEFINED" </v>
      </c>
      <c r="AK8" s="16" t="str">
        <f t="shared" si="7"/>
        <v>}</v>
      </c>
      <c r="AL8" s="16" t="str">
        <f t="shared" si="8"/>
        <v>,{"CollectableType":"HomeCollector.Models.StampBase, HomeCollector, Version=1.0.0.0, Culture=neutral, PublicKeyToken=null","DisplayName":"Air Service" ,"Description":"" ,"Country":"USA" ,"IsPostageStamp":true ,"ScottNumber":"C5" ,"AlternateId":"" ,"IssueYearStart":1923,"IssueYearEnd":0,"FirstDayOfIssue":" " ,"Perforation":"p11" ,"IsWatermarked":false ,"CatalogImageCode":"" ,"Color":"" ,"Denomination":"16" }</v>
      </c>
    </row>
    <row r="9" spans="1:38" x14ac:dyDescent="0.25">
      <c r="A9" s="44" t="s">
        <v>55</v>
      </c>
      <c r="B9" s="29">
        <v>24</v>
      </c>
      <c r="C9" s="19"/>
      <c r="D9" s="31"/>
      <c r="E9" s="32"/>
      <c r="F9" s="41" t="s">
        <v>217</v>
      </c>
      <c r="G9" s="38"/>
      <c r="H9" s="19" t="s">
        <v>48</v>
      </c>
      <c r="I9" s="19">
        <v>1923</v>
      </c>
      <c r="J9" s="19">
        <v>1923</v>
      </c>
      <c r="K9" s="21" t="s">
        <v>311</v>
      </c>
      <c r="L9" s="33"/>
      <c r="M9" s="29"/>
      <c r="N9" s="28" t="str">
        <f t="shared" si="23"/>
        <v>,{"CollectableType":"HomeCollector.Models.StampBase, HomeCollector, Version=1.0.0.0, Culture=neutral, PublicKeyToken=null"</v>
      </c>
      <c r="O9" s="16" t="str">
        <f t="shared" si="0"/>
        <v xml:space="preserve">,"DisplayName":"Biplane" </v>
      </c>
      <c r="P9" s="16" t="str">
        <f t="shared" si="1"/>
        <v xml:space="preserve">,"Description":"" </v>
      </c>
      <c r="Q9" s="16" t="str">
        <f t="shared" si="9"/>
        <v xml:space="preserve">,"Country":"USA" </v>
      </c>
      <c r="R9" s="16" t="str">
        <f t="shared" si="10"/>
        <v xml:space="preserve">,"IsPostageStamp":true </v>
      </c>
      <c r="S9" s="16" t="str">
        <f t="shared" si="11"/>
        <v xml:space="preserve">,"ScottNumber":"C6" </v>
      </c>
      <c r="T9" s="16" t="str">
        <f t="shared" si="12"/>
        <v xml:space="preserve">,"AlternateId":"" </v>
      </c>
      <c r="U9" s="16" t="str">
        <f t="shared" si="2"/>
        <v>,"IssueYearStart":1923</v>
      </c>
      <c r="V9" s="16" t="str">
        <f t="shared" si="3"/>
        <v>,"IssueYearEnd":0</v>
      </c>
      <c r="W9" s="16" t="str">
        <f t="shared" si="13"/>
        <v xml:space="preserve">,"FirstDayOfIssue":" " </v>
      </c>
      <c r="X9" s="16" t="str">
        <f t="shared" si="4"/>
        <v xml:space="preserve">,"Perforation":"p11" </v>
      </c>
      <c r="Y9" s="16" t="str">
        <f t="shared" si="5"/>
        <v xml:space="preserve">,"IsWatermarked":false </v>
      </c>
      <c r="Z9" s="16" t="str">
        <f t="shared" si="14"/>
        <v xml:space="preserve">,"CatalogImageCode":"" </v>
      </c>
      <c r="AA9" s="16" t="str">
        <f t="shared" si="15"/>
        <v xml:space="preserve">,"Color":"" </v>
      </c>
      <c r="AB9" s="16" t="str">
        <f t="shared" si="16"/>
        <v xml:space="preserve">,"Denomination":"24" </v>
      </c>
      <c r="AD9" s="16" t="str">
        <f t="shared" si="17"/>
        <v/>
      </c>
      <c r="AE9" s="16" t="str">
        <f t="shared" si="18"/>
        <v>{"CollectableType":"HomeCollector.Models.StampBase, HomeCollector, Version=1.0.0.0, Culture=neutral, PublicKeyToken=null"</v>
      </c>
      <c r="AF9" s="16" t="str">
        <f t="shared" si="6"/>
        <v xml:space="preserve">,"ItemDetails":"" </v>
      </c>
      <c r="AG9" s="16" t="str">
        <f t="shared" si="19"/>
        <v xml:space="preserve">,"IsFavorite":false </v>
      </c>
      <c r="AH9" s="16" t="str">
        <f t="shared" si="20"/>
        <v xml:space="preserve">,"EstimatedValue":0 </v>
      </c>
      <c r="AI9" s="16" t="str">
        <f t="shared" si="21"/>
        <v xml:space="preserve">,"IsMintCondition":false </v>
      </c>
      <c r="AJ9" s="16" t="str">
        <f t="shared" si="22"/>
        <v xml:space="preserve">,"Condition":"UNDEFINED" </v>
      </c>
      <c r="AK9" s="16" t="str">
        <f t="shared" si="7"/>
        <v>}</v>
      </c>
      <c r="AL9" s="16" t="str">
        <f t="shared" si="8"/>
        <v>,{"CollectableType":"HomeCollector.Models.StampBase, HomeCollector, Version=1.0.0.0, Culture=neutral, PublicKeyToken=null","DisplayName":"Biplane" ,"Description":"" ,"Country":"USA" ,"IsPostageStamp":true ,"ScottNumber":"C6" ,"AlternateId":"" ,"IssueYearStart":1923,"IssueYearEnd":0,"FirstDayOfIssue":" " ,"Perforation":"p11" ,"IsWatermarked":false ,"CatalogImageCode":"" ,"Color":"" ,"Denomination":"24" }</v>
      </c>
    </row>
    <row r="10" spans="1:38" x14ac:dyDescent="0.25">
      <c r="A10" s="44" t="s">
        <v>56</v>
      </c>
      <c r="B10" s="29">
        <v>10</v>
      </c>
      <c r="C10" s="19"/>
      <c r="D10" s="31"/>
      <c r="E10" s="32">
        <v>1</v>
      </c>
      <c r="F10" s="41" t="s">
        <v>217</v>
      </c>
      <c r="G10" s="38"/>
      <c r="H10" s="19" t="s">
        <v>223</v>
      </c>
      <c r="I10" s="19" t="s">
        <v>305</v>
      </c>
      <c r="J10" s="19">
        <v>1926</v>
      </c>
      <c r="K10" s="21">
        <v>1927</v>
      </c>
      <c r="L10" s="33"/>
      <c r="M10" s="29"/>
      <c r="N10" s="28" t="str">
        <f t="shared" si="23"/>
        <v>,{"CollectableType":"HomeCollector.Models.StampBase, HomeCollector, Version=1.0.0.0, Culture=neutral, PublicKeyToken=null"</v>
      </c>
      <c r="O10" s="16" t="str">
        <f t="shared" si="0"/>
        <v xml:space="preserve">,"DisplayName":"US Map" </v>
      </c>
      <c r="P10" s="16" t="str">
        <f t="shared" si="1"/>
        <v xml:space="preserve">,"Description":"" </v>
      </c>
      <c r="Q10" s="16" t="str">
        <f t="shared" si="9"/>
        <v xml:space="preserve">,"Country":"USA" </v>
      </c>
      <c r="R10" s="16" t="str">
        <f t="shared" si="10"/>
        <v xml:space="preserve">,"IsPostageStamp":true </v>
      </c>
      <c r="S10" s="16" t="str">
        <f t="shared" si="11"/>
        <v xml:space="preserve">,"ScottNumber":"C7" </v>
      </c>
      <c r="T10" s="16" t="str">
        <f t="shared" si="12"/>
        <v xml:space="preserve">,"AlternateId":"" </v>
      </c>
      <c r="U10" s="16" t="str">
        <f t="shared" si="2"/>
        <v>,"IssueYearStart":1926</v>
      </c>
      <c r="V10" s="16" t="str">
        <f t="shared" si="3"/>
        <v>,"IssueYearEnd":1927</v>
      </c>
      <c r="W10" s="16" t="str">
        <f t="shared" si="13"/>
        <v xml:space="preserve">,"FirstDayOfIssue":" " </v>
      </c>
      <c r="X10" s="16" t="str">
        <f t="shared" si="4"/>
        <v xml:space="preserve">,"Perforation":"p11" </v>
      </c>
      <c r="Y10" s="16" t="str">
        <f t="shared" si="5"/>
        <v xml:space="preserve">,"IsWatermarked":false </v>
      </c>
      <c r="Z10" s="16" t="str">
        <f t="shared" si="14"/>
        <v xml:space="preserve">,"CatalogImageCode":"" </v>
      </c>
      <c r="AA10" s="16" t="str">
        <f t="shared" si="15"/>
        <v xml:space="preserve">,"Color":"" </v>
      </c>
      <c r="AB10" s="16" t="str">
        <f t="shared" si="16"/>
        <v xml:space="preserve">,"Denomination":"10" </v>
      </c>
      <c r="AD10" s="16" t="str">
        <f t="shared" si="17"/>
        <v>,"ItemInstances":[</v>
      </c>
      <c r="AE10" s="16" t="str">
        <f t="shared" si="18"/>
        <v>{"CollectableType":"HomeCollector.Models.StampBase, HomeCollector, Version=1.0.0.0, Culture=neutral, PublicKeyToken=null"</v>
      </c>
      <c r="AF10" s="16" t="str">
        <f t="shared" si="6"/>
        <v xml:space="preserve">,"ItemDetails":"" </v>
      </c>
      <c r="AG10" s="16" t="str">
        <f t="shared" si="19"/>
        <v xml:space="preserve">,"IsFavorite":false </v>
      </c>
      <c r="AH10" s="16" t="str">
        <f t="shared" si="20"/>
        <v xml:space="preserve">,"EstimatedValue":0 </v>
      </c>
      <c r="AI10" s="16" t="str">
        <f t="shared" si="21"/>
        <v xml:space="preserve">,"IsMintCondition":false </v>
      </c>
      <c r="AJ10" s="16" t="str">
        <f t="shared" si="22"/>
        <v xml:space="preserve">,"Condition":"UNDEFINED" </v>
      </c>
      <c r="AK10" s="16" t="str">
        <f t="shared" si="7"/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0" s="16" t="str">
        <f t="shared" si="8"/>
        <v>,{"CollectableType":"HomeCollector.Models.StampBase, HomeCollector, Version=1.0.0.0, Culture=neutral, PublicKeyToken=null","DisplayName":"US Map" ,"Description":"" ,"Country":"USA" ,"IsPostageStamp":true ,"ScottNumber":"C7" ,"AlternateId":"" ,"IssueYearStart":1926,"IssueYearEnd":1927,"FirstDayOfIssue":" " ,"Perforation":"p11" ,"IsWatermarked":false ,"CatalogImageCode":"" ,"Color":"" ,"Denomination":"10"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1" spans="1:38" x14ac:dyDescent="0.25">
      <c r="A11" s="44" t="s">
        <v>57</v>
      </c>
      <c r="B11" s="29">
        <v>15</v>
      </c>
      <c r="C11" s="19"/>
      <c r="D11" s="31"/>
      <c r="E11" s="32">
        <v>1</v>
      </c>
      <c r="F11" s="41" t="s">
        <v>217</v>
      </c>
      <c r="G11" s="38"/>
      <c r="H11" s="19" t="s">
        <v>223</v>
      </c>
      <c r="I11" s="19" t="s">
        <v>305</v>
      </c>
      <c r="J11" s="19">
        <v>1926</v>
      </c>
      <c r="K11" s="21">
        <v>1927</v>
      </c>
      <c r="L11" s="33"/>
      <c r="M11" s="29"/>
      <c r="N11" s="28" t="str">
        <f t="shared" si="23"/>
        <v>,{"CollectableType":"HomeCollector.Models.StampBase, HomeCollector, Version=1.0.0.0, Culture=neutral, PublicKeyToken=null"</v>
      </c>
      <c r="O11" s="16" t="str">
        <f t="shared" si="0"/>
        <v xml:space="preserve">,"DisplayName":"US Map" </v>
      </c>
      <c r="P11" s="16" t="str">
        <f t="shared" si="1"/>
        <v xml:space="preserve">,"Description":"" </v>
      </c>
      <c r="Q11" s="16" t="str">
        <f t="shared" si="9"/>
        <v xml:space="preserve">,"Country":"USA" </v>
      </c>
      <c r="R11" s="16" t="str">
        <f t="shared" si="10"/>
        <v xml:space="preserve">,"IsPostageStamp":true </v>
      </c>
      <c r="S11" s="16" t="str">
        <f t="shared" si="11"/>
        <v xml:space="preserve">,"ScottNumber":"C8" </v>
      </c>
      <c r="T11" s="16" t="str">
        <f t="shared" si="12"/>
        <v xml:space="preserve">,"AlternateId":"" </v>
      </c>
      <c r="U11" s="16" t="str">
        <f t="shared" si="2"/>
        <v>,"IssueYearStart":1926</v>
      </c>
      <c r="V11" s="16" t="str">
        <f t="shared" si="3"/>
        <v>,"IssueYearEnd":1927</v>
      </c>
      <c r="W11" s="16" t="str">
        <f t="shared" si="13"/>
        <v xml:space="preserve">,"FirstDayOfIssue":" " </v>
      </c>
      <c r="X11" s="16" t="str">
        <f t="shared" si="4"/>
        <v xml:space="preserve">,"Perforation":"p11" </v>
      </c>
      <c r="Y11" s="16" t="str">
        <f t="shared" si="5"/>
        <v xml:space="preserve">,"IsWatermarked":false </v>
      </c>
      <c r="Z11" s="16" t="str">
        <f t="shared" si="14"/>
        <v xml:space="preserve">,"CatalogImageCode":"" </v>
      </c>
      <c r="AA11" s="16" t="str">
        <f t="shared" si="15"/>
        <v xml:space="preserve">,"Color":"" </v>
      </c>
      <c r="AB11" s="16" t="str">
        <f t="shared" si="16"/>
        <v xml:space="preserve">,"Denomination":"15" </v>
      </c>
      <c r="AD11" s="16" t="str">
        <f t="shared" si="17"/>
        <v>,"ItemInstances":[</v>
      </c>
      <c r="AE11" s="16" t="str">
        <f t="shared" si="18"/>
        <v>{"CollectableType":"HomeCollector.Models.StampBase, HomeCollector, Version=1.0.0.0, Culture=neutral, PublicKeyToken=null"</v>
      </c>
      <c r="AF11" s="16" t="str">
        <f t="shared" si="6"/>
        <v xml:space="preserve">,"ItemDetails":"" </v>
      </c>
      <c r="AG11" s="16" t="str">
        <f t="shared" si="19"/>
        <v xml:space="preserve">,"IsFavorite":false </v>
      </c>
      <c r="AH11" s="16" t="str">
        <f t="shared" si="20"/>
        <v xml:space="preserve">,"EstimatedValue":0 </v>
      </c>
      <c r="AI11" s="16" t="str">
        <f t="shared" si="21"/>
        <v xml:space="preserve">,"IsMintCondition":false </v>
      </c>
      <c r="AJ11" s="16" t="str">
        <f t="shared" si="22"/>
        <v xml:space="preserve">,"Condition":"UNDEFINED" </v>
      </c>
      <c r="AK11" s="16" t="str">
        <f t="shared" si="7"/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1" s="16" t="str">
        <f t="shared" si="8"/>
        <v>,{"CollectableType":"HomeCollector.Models.StampBase, HomeCollector, Version=1.0.0.0, Culture=neutral, PublicKeyToken=null","DisplayName":"US Map" ,"Description":"" ,"Country":"USA" ,"IsPostageStamp":true ,"ScottNumber":"C8" ,"AlternateId":"" ,"IssueYearStart":1926,"IssueYearEnd":1927,"FirstDayOfIssue":" " ,"Perforation":"p11" ,"IsWatermarked":false ,"CatalogImageCode":"" ,"Color":"" ,"Denomination":"15"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2" spans="1:38" x14ac:dyDescent="0.25">
      <c r="A12" s="44" t="s">
        <v>58</v>
      </c>
      <c r="B12" s="29">
        <v>20</v>
      </c>
      <c r="C12" s="19"/>
      <c r="D12" s="31"/>
      <c r="E12" s="32">
        <v>1</v>
      </c>
      <c r="F12" s="41" t="s">
        <v>217</v>
      </c>
      <c r="G12" s="38"/>
      <c r="H12" s="19" t="s">
        <v>223</v>
      </c>
      <c r="I12" s="19" t="s">
        <v>305</v>
      </c>
      <c r="J12" s="19">
        <v>1926</v>
      </c>
      <c r="K12" s="21">
        <v>1927</v>
      </c>
      <c r="L12" s="34"/>
      <c r="M12" s="29"/>
      <c r="N12" s="28" t="str">
        <f t="shared" si="23"/>
        <v>,{"CollectableType":"HomeCollector.Models.StampBase, HomeCollector, Version=1.0.0.0, Culture=neutral, PublicKeyToken=null"</v>
      </c>
      <c r="O12" s="16" t="str">
        <f t="shared" si="0"/>
        <v xml:space="preserve">,"DisplayName":"US Map" </v>
      </c>
      <c r="P12" s="16" t="str">
        <f t="shared" si="1"/>
        <v xml:space="preserve">,"Description":"" </v>
      </c>
      <c r="Q12" s="16" t="str">
        <f t="shared" si="9"/>
        <v xml:space="preserve">,"Country":"USA" </v>
      </c>
      <c r="R12" s="16" t="str">
        <f t="shared" si="10"/>
        <v xml:space="preserve">,"IsPostageStamp":true </v>
      </c>
      <c r="S12" s="16" t="str">
        <f t="shared" si="11"/>
        <v xml:space="preserve">,"ScottNumber":"C9" </v>
      </c>
      <c r="T12" s="16" t="str">
        <f t="shared" si="12"/>
        <v xml:space="preserve">,"AlternateId":"" </v>
      </c>
      <c r="U12" s="16" t="str">
        <f t="shared" si="2"/>
        <v>,"IssueYearStart":1926</v>
      </c>
      <c r="V12" s="16" t="str">
        <f t="shared" si="3"/>
        <v>,"IssueYearEnd":1927</v>
      </c>
      <c r="W12" s="16" t="str">
        <f t="shared" si="13"/>
        <v xml:space="preserve">,"FirstDayOfIssue":" " </v>
      </c>
      <c r="X12" s="16" t="str">
        <f t="shared" si="4"/>
        <v xml:space="preserve">,"Perforation":"p11" </v>
      </c>
      <c r="Y12" s="16" t="str">
        <f t="shared" si="5"/>
        <v xml:space="preserve">,"IsWatermarked":false </v>
      </c>
      <c r="Z12" s="16" t="str">
        <f t="shared" si="14"/>
        <v xml:space="preserve">,"CatalogImageCode":"" </v>
      </c>
      <c r="AA12" s="16" t="str">
        <f t="shared" si="15"/>
        <v xml:space="preserve">,"Color":"" </v>
      </c>
      <c r="AB12" s="16" t="str">
        <f t="shared" si="16"/>
        <v xml:space="preserve">,"Denomination":"20" </v>
      </c>
      <c r="AD12" s="16" t="str">
        <f t="shared" si="17"/>
        <v>,"ItemInstances":[</v>
      </c>
      <c r="AE12" s="16" t="str">
        <f t="shared" si="18"/>
        <v>{"CollectableType":"HomeCollector.Models.StampBase, HomeCollector, Version=1.0.0.0, Culture=neutral, PublicKeyToken=null"</v>
      </c>
      <c r="AF12" s="16" t="str">
        <f t="shared" si="6"/>
        <v xml:space="preserve">,"ItemDetails":"" </v>
      </c>
      <c r="AG12" s="16" t="str">
        <f t="shared" si="19"/>
        <v xml:space="preserve">,"IsFavorite":false </v>
      </c>
      <c r="AH12" s="16" t="str">
        <f t="shared" si="20"/>
        <v xml:space="preserve">,"EstimatedValue":0 </v>
      </c>
      <c r="AI12" s="16" t="str">
        <f t="shared" si="21"/>
        <v xml:space="preserve">,"IsMintCondition":false </v>
      </c>
      <c r="AJ12" s="16" t="str">
        <f t="shared" si="22"/>
        <v xml:space="preserve">,"Condition":"UNDEFINED" </v>
      </c>
      <c r="AK12" s="16" t="str">
        <f t="shared" si="7"/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2" s="16" t="str">
        <f t="shared" si="8"/>
        <v>,{"CollectableType":"HomeCollector.Models.StampBase, HomeCollector, Version=1.0.0.0, Culture=neutral, PublicKeyToken=null","DisplayName":"US Map" ,"Description":"" ,"Country":"USA" ,"IsPostageStamp":true ,"ScottNumber":"C9" ,"AlternateId":"" ,"IssueYearStart":1926,"IssueYearEnd":1927,"FirstDayOfIssue":" " ,"Perforation":"p11" ,"IsWatermarked":false ,"CatalogImageCode":"" ,"Color":"" ,"Denomination":"20"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3" spans="1:38" x14ac:dyDescent="0.25">
      <c r="A13" s="44" t="s">
        <v>59</v>
      </c>
      <c r="B13" s="29">
        <v>10</v>
      </c>
      <c r="C13" s="19"/>
      <c r="D13" s="31"/>
      <c r="E13" s="32">
        <v>2</v>
      </c>
      <c r="F13" s="41" t="s">
        <v>217</v>
      </c>
      <c r="G13" s="38"/>
      <c r="H13" s="19" t="s">
        <v>224</v>
      </c>
      <c r="I13" s="19" t="s">
        <v>306</v>
      </c>
      <c r="J13" s="19">
        <v>1927</v>
      </c>
      <c r="K13" s="21">
        <v>1928</v>
      </c>
      <c r="L13" s="34"/>
      <c r="M13" s="29"/>
      <c r="N13" s="28" t="str">
        <f t="shared" si="23"/>
        <v>,{"CollectableType":"HomeCollector.Models.StampBase, HomeCollector, Version=1.0.0.0, Culture=neutral, PublicKeyToken=null"</v>
      </c>
      <c r="O13" s="16" t="str">
        <f t="shared" si="0"/>
        <v xml:space="preserve">,"DisplayName":"Spirit of St. Louis" </v>
      </c>
      <c r="P13" s="16" t="str">
        <f t="shared" si="1"/>
        <v xml:space="preserve">,"Description":"" </v>
      </c>
      <c r="Q13" s="16" t="str">
        <f t="shared" si="9"/>
        <v xml:space="preserve">,"Country":"USA" </v>
      </c>
      <c r="R13" s="16" t="str">
        <f t="shared" si="10"/>
        <v xml:space="preserve">,"IsPostageStamp":true </v>
      </c>
      <c r="S13" s="16" t="str">
        <f t="shared" si="11"/>
        <v xml:space="preserve">,"ScottNumber":"C10" </v>
      </c>
      <c r="T13" s="16" t="str">
        <f t="shared" si="12"/>
        <v xml:space="preserve">,"AlternateId":"" </v>
      </c>
      <c r="U13" s="16" t="str">
        <f t="shared" si="2"/>
        <v>,"IssueYearStart":1927</v>
      </c>
      <c r="V13" s="16" t="str">
        <f t="shared" si="3"/>
        <v>,"IssueYearEnd":1928</v>
      </c>
      <c r="W13" s="16" t="str">
        <f t="shared" si="13"/>
        <v xml:space="preserve">,"FirstDayOfIssue":" " </v>
      </c>
      <c r="X13" s="16" t="str">
        <f t="shared" si="4"/>
        <v xml:space="preserve">,"Perforation":"p11" </v>
      </c>
      <c r="Y13" s="16" t="str">
        <f t="shared" si="5"/>
        <v xml:space="preserve">,"IsWatermarked":false </v>
      </c>
      <c r="Z13" s="16" t="str">
        <f t="shared" si="14"/>
        <v xml:space="preserve">,"CatalogImageCode":"" </v>
      </c>
      <c r="AA13" s="16" t="str">
        <f t="shared" si="15"/>
        <v xml:space="preserve">,"Color":"" </v>
      </c>
      <c r="AB13" s="16" t="str">
        <f t="shared" si="16"/>
        <v xml:space="preserve">,"Denomination":"10" </v>
      </c>
      <c r="AD13" s="16" t="str">
        <f t="shared" si="17"/>
        <v>,"ItemInstances":[</v>
      </c>
      <c r="AE13" s="16" t="str">
        <f t="shared" si="18"/>
        <v>{"CollectableType":"HomeCollector.Models.StampBase, HomeCollector, Version=1.0.0.0, Culture=neutral, PublicKeyToken=null"</v>
      </c>
      <c r="AF13" s="16" t="str">
        <f t="shared" si="6"/>
        <v xml:space="preserve">,"ItemDetails":"" </v>
      </c>
      <c r="AG13" s="16" t="str">
        <f t="shared" si="19"/>
        <v xml:space="preserve">,"IsFavorite":false </v>
      </c>
      <c r="AH13" s="16" t="str">
        <f t="shared" si="20"/>
        <v xml:space="preserve">,"EstimatedValue":0 </v>
      </c>
      <c r="AI13" s="16" t="str">
        <f t="shared" si="21"/>
        <v xml:space="preserve">,"IsMintCondition":false </v>
      </c>
      <c r="AJ13" s="16" t="str">
        <f t="shared" si="22"/>
        <v xml:space="preserve">,"Condition":"UNDEFINED" </v>
      </c>
      <c r="AK13" s="16" t="str">
        <f t="shared" si="7"/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3" s="16" t="str">
        <f t="shared" si="8"/>
        <v>,{"CollectableType":"HomeCollector.Models.StampBase, HomeCollector, Version=1.0.0.0, Culture=neutral, PublicKeyToken=null","DisplayName":"Spirit of St. Louis" ,"Description":"" ,"Country":"USA" ,"IsPostageStamp":true ,"ScottNumber":"C10" ,"AlternateId":"" ,"IssueYearStart":1927,"IssueYearEnd":1928,"FirstDayOfIssue":" " ,"Perforation":"p11" ,"IsWatermarked":false ,"CatalogImageCode":"" ,"Color":"" ,"Denomination":"10"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4" spans="1:38" x14ac:dyDescent="0.25">
      <c r="A14" s="44" t="s">
        <v>60</v>
      </c>
      <c r="B14" s="29">
        <v>5</v>
      </c>
      <c r="C14" s="19"/>
      <c r="D14" s="31"/>
      <c r="E14" s="32">
        <v>1</v>
      </c>
      <c r="F14" s="41" t="s">
        <v>217</v>
      </c>
      <c r="G14" s="38"/>
      <c r="H14" s="19" t="s">
        <v>225</v>
      </c>
      <c r="I14" s="19">
        <v>1928</v>
      </c>
      <c r="J14" s="19">
        <v>1928</v>
      </c>
      <c r="K14" s="21" t="s">
        <v>311</v>
      </c>
      <c r="L14" s="34"/>
      <c r="M14" s="29"/>
      <c r="N14" s="28" t="str">
        <f t="shared" si="23"/>
        <v>,{"CollectableType":"HomeCollector.Models.StampBase, HomeCollector, Version=1.0.0.0, Culture=neutral, PublicKeyToken=null"</v>
      </c>
      <c r="O14" s="16" t="str">
        <f t="shared" si="0"/>
        <v xml:space="preserve">,"DisplayName":"Beacon" </v>
      </c>
      <c r="P14" s="16" t="str">
        <f t="shared" si="1"/>
        <v xml:space="preserve">,"Description":"" </v>
      </c>
      <c r="Q14" s="16" t="str">
        <f t="shared" si="9"/>
        <v xml:space="preserve">,"Country":"USA" </v>
      </c>
      <c r="R14" s="16" t="str">
        <f t="shared" si="10"/>
        <v xml:space="preserve">,"IsPostageStamp":true </v>
      </c>
      <c r="S14" s="16" t="str">
        <f t="shared" si="11"/>
        <v xml:space="preserve">,"ScottNumber":"C11" </v>
      </c>
      <c r="T14" s="16" t="str">
        <f t="shared" si="12"/>
        <v xml:space="preserve">,"AlternateId":"" </v>
      </c>
      <c r="U14" s="16" t="str">
        <f t="shared" si="2"/>
        <v>,"IssueYearStart":1928</v>
      </c>
      <c r="V14" s="16" t="str">
        <f t="shared" si="3"/>
        <v>,"IssueYearEnd":0</v>
      </c>
      <c r="W14" s="16" t="str">
        <f t="shared" si="13"/>
        <v xml:space="preserve">,"FirstDayOfIssue":" " </v>
      </c>
      <c r="X14" s="16" t="str">
        <f t="shared" si="4"/>
        <v xml:space="preserve">,"Perforation":"p11" </v>
      </c>
      <c r="Y14" s="16" t="str">
        <f t="shared" si="5"/>
        <v xml:space="preserve">,"IsWatermarked":false </v>
      </c>
      <c r="Z14" s="16" t="str">
        <f t="shared" si="14"/>
        <v xml:space="preserve">,"CatalogImageCode":"" </v>
      </c>
      <c r="AA14" s="16" t="str">
        <f t="shared" si="15"/>
        <v xml:space="preserve">,"Color":"" </v>
      </c>
      <c r="AB14" s="16" t="str">
        <f t="shared" si="16"/>
        <v xml:space="preserve">,"Denomination":"5" </v>
      </c>
      <c r="AD14" s="16" t="str">
        <f t="shared" si="17"/>
        <v>,"ItemInstances":[</v>
      </c>
      <c r="AE14" s="16" t="str">
        <f t="shared" si="18"/>
        <v>{"CollectableType":"HomeCollector.Models.StampBase, HomeCollector, Version=1.0.0.0, Culture=neutral, PublicKeyToken=null"</v>
      </c>
      <c r="AF14" s="16" t="str">
        <f t="shared" si="6"/>
        <v xml:space="preserve">,"ItemDetails":"" </v>
      </c>
      <c r="AG14" s="16" t="str">
        <f t="shared" si="19"/>
        <v xml:space="preserve">,"IsFavorite":false </v>
      </c>
      <c r="AH14" s="16" t="str">
        <f t="shared" si="20"/>
        <v xml:space="preserve">,"EstimatedValue":0 </v>
      </c>
      <c r="AI14" s="16" t="str">
        <f t="shared" si="21"/>
        <v xml:space="preserve">,"IsMintCondition":false </v>
      </c>
      <c r="AJ14" s="16" t="str">
        <f t="shared" si="22"/>
        <v xml:space="preserve">,"Condition":"UNDEFINED" </v>
      </c>
      <c r="AK14" s="16" t="str">
        <f t="shared" si="7"/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4" s="16" t="str">
        <f t="shared" si="8"/>
        <v>,{"CollectableType":"HomeCollector.Models.StampBase, HomeCollector, Version=1.0.0.0, Culture=neutral, PublicKeyToken=null","DisplayName":"Beacon" ,"Description":"" ,"Country":"USA" ,"IsPostageStamp":true ,"ScottNumber":"C11" ,"AlternateId":"" ,"IssueYearStart":1928,"IssueYearEnd":0,"FirstDayOfIssue":" " ,"Perforation":"p11" ,"IsWatermarked":false ,"CatalogImageCode":"" ,"Color":"" ,"Denomination":"5"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5" spans="1:38" x14ac:dyDescent="0.25">
      <c r="A15" s="44" t="s">
        <v>61</v>
      </c>
      <c r="B15" s="29">
        <v>5</v>
      </c>
      <c r="C15" s="19"/>
      <c r="D15" s="31"/>
      <c r="E15" s="32">
        <v>2</v>
      </c>
      <c r="F15" s="41" t="s">
        <v>217</v>
      </c>
      <c r="G15" s="30"/>
      <c r="H15" s="19" t="s">
        <v>226</v>
      </c>
      <c r="I15" s="19">
        <v>1930</v>
      </c>
      <c r="J15" s="19">
        <v>1930</v>
      </c>
      <c r="K15" s="21" t="s">
        <v>311</v>
      </c>
      <c r="L15" s="34"/>
      <c r="M15" s="29"/>
      <c r="N15" s="28" t="str">
        <f t="shared" si="23"/>
        <v>,{"CollectableType":"HomeCollector.Models.StampBase, HomeCollector, Version=1.0.0.0, Culture=neutral, PublicKeyToken=null"</v>
      </c>
      <c r="O15" s="16" t="str">
        <f t="shared" si="0"/>
        <v xml:space="preserve">,"DisplayName":"Winged Globe" </v>
      </c>
      <c r="P15" s="16" t="str">
        <f t="shared" si="1"/>
        <v xml:space="preserve">,"Description":"" </v>
      </c>
      <c r="Q15" s="16" t="str">
        <f t="shared" si="9"/>
        <v xml:space="preserve">,"Country":"USA" </v>
      </c>
      <c r="R15" s="16" t="str">
        <f t="shared" si="10"/>
        <v xml:space="preserve">,"IsPostageStamp":true </v>
      </c>
      <c r="S15" s="16" t="str">
        <f t="shared" si="11"/>
        <v xml:space="preserve">,"ScottNumber":"C12" </v>
      </c>
      <c r="T15" s="16" t="str">
        <f t="shared" si="12"/>
        <v xml:space="preserve">,"AlternateId":"" </v>
      </c>
      <c r="U15" s="16" t="str">
        <f t="shared" si="2"/>
        <v>,"IssueYearStart":1930</v>
      </c>
      <c r="V15" s="16" t="str">
        <f t="shared" si="3"/>
        <v>,"IssueYearEnd":0</v>
      </c>
      <c r="W15" s="16" t="str">
        <f t="shared" si="13"/>
        <v xml:space="preserve">,"FirstDayOfIssue":" " </v>
      </c>
      <c r="X15" s="16" t="str">
        <f t="shared" si="4"/>
        <v xml:space="preserve">,"Perforation":"p11" </v>
      </c>
      <c r="Y15" s="16" t="str">
        <f t="shared" si="5"/>
        <v xml:space="preserve">,"IsWatermarked":false </v>
      </c>
      <c r="Z15" s="16" t="str">
        <f t="shared" si="14"/>
        <v xml:space="preserve">,"CatalogImageCode":"" </v>
      </c>
      <c r="AA15" s="16" t="str">
        <f t="shared" si="15"/>
        <v xml:space="preserve">,"Color":"" </v>
      </c>
      <c r="AB15" s="16" t="str">
        <f t="shared" si="16"/>
        <v xml:space="preserve">,"Denomination":"5" </v>
      </c>
      <c r="AD15" s="16" t="str">
        <f t="shared" si="17"/>
        <v>,"ItemInstances":[</v>
      </c>
      <c r="AE15" s="16" t="str">
        <f t="shared" si="18"/>
        <v>{"CollectableType":"HomeCollector.Models.StampBase, HomeCollector, Version=1.0.0.0, Culture=neutral, PublicKeyToken=null"</v>
      </c>
      <c r="AF15" s="16" t="str">
        <f t="shared" si="6"/>
        <v xml:space="preserve">,"ItemDetails":"" </v>
      </c>
      <c r="AG15" s="16" t="str">
        <f t="shared" si="19"/>
        <v xml:space="preserve">,"IsFavorite":false </v>
      </c>
      <c r="AH15" s="16" t="str">
        <f t="shared" si="20"/>
        <v xml:space="preserve">,"EstimatedValue":0 </v>
      </c>
      <c r="AI15" s="16" t="str">
        <f t="shared" si="21"/>
        <v xml:space="preserve">,"IsMintCondition":false </v>
      </c>
      <c r="AJ15" s="16" t="str">
        <f t="shared" si="22"/>
        <v xml:space="preserve">,"Condition":"UNDEFINED" </v>
      </c>
      <c r="AK15" s="16" t="str">
        <f t="shared" si="7"/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5" s="16" t="str">
        <f t="shared" si="8"/>
        <v>,{"CollectableType":"HomeCollector.Models.StampBase, HomeCollector, Version=1.0.0.0, Culture=neutral, PublicKeyToken=null","DisplayName":"Winged Globe" ,"Description":"" ,"Country":"USA" ,"IsPostageStamp":true ,"ScottNumber":"C12" ,"AlternateId":"" ,"IssueYearStart":1930,"IssueYearEnd":0,"FirstDayOfIssue":" " ,"Perforation":"p11" ,"IsWatermarked":false ,"CatalogImageCode":"" ,"Color":"" ,"Denomination":"5"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6" spans="1:38" x14ac:dyDescent="0.25">
      <c r="A16" s="44" t="s">
        <v>62</v>
      </c>
      <c r="B16" s="29">
        <v>65</v>
      </c>
      <c r="C16" s="30"/>
      <c r="D16" s="31"/>
      <c r="E16" s="32"/>
      <c r="F16" s="41" t="s">
        <v>217</v>
      </c>
      <c r="G16" s="38"/>
      <c r="H16" s="19" t="s">
        <v>227</v>
      </c>
      <c r="I16" s="19">
        <v>1930</v>
      </c>
      <c r="J16" s="19">
        <v>1930</v>
      </c>
      <c r="K16" s="21" t="s">
        <v>311</v>
      </c>
      <c r="L16" s="34"/>
      <c r="M16" s="29"/>
      <c r="N16" s="28" t="str">
        <f t="shared" si="23"/>
        <v>,{"CollectableType":"HomeCollector.Models.StampBase, HomeCollector, Version=1.0.0.0, Culture=neutral, PublicKeyToken=null"</v>
      </c>
      <c r="O16" s="16" t="str">
        <f t="shared" si="0"/>
        <v xml:space="preserve">,"DisplayName":"Graf Zeppelin" </v>
      </c>
      <c r="P16" s="16" t="str">
        <f t="shared" si="1"/>
        <v xml:space="preserve">,"Description":"" </v>
      </c>
      <c r="Q16" s="16" t="str">
        <f t="shared" si="9"/>
        <v xml:space="preserve">,"Country":"USA" </v>
      </c>
      <c r="R16" s="16" t="str">
        <f t="shared" si="10"/>
        <v xml:space="preserve">,"IsPostageStamp":true </v>
      </c>
      <c r="S16" s="16" t="str">
        <f t="shared" si="11"/>
        <v xml:space="preserve">,"ScottNumber":"C13" </v>
      </c>
      <c r="T16" s="16" t="str">
        <f t="shared" si="12"/>
        <v xml:space="preserve">,"AlternateId":"" </v>
      </c>
      <c r="U16" s="16" t="str">
        <f t="shared" si="2"/>
        <v>,"IssueYearStart":1930</v>
      </c>
      <c r="V16" s="16" t="str">
        <f t="shared" si="3"/>
        <v>,"IssueYearEnd":0</v>
      </c>
      <c r="W16" s="16" t="str">
        <f t="shared" si="13"/>
        <v xml:space="preserve">,"FirstDayOfIssue":" " </v>
      </c>
      <c r="X16" s="16" t="str">
        <f t="shared" si="4"/>
        <v xml:space="preserve">,"Perforation":"p11" </v>
      </c>
      <c r="Y16" s="16" t="str">
        <f t="shared" si="5"/>
        <v xml:space="preserve">,"IsWatermarked":false </v>
      </c>
      <c r="Z16" s="16" t="str">
        <f t="shared" si="14"/>
        <v xml:space="preserve">,"CatalogImageCode":"" </v>
      </c>
      <c r="AA16" s="16" t="str">
        <f t="shared" si="15"/>
        <v xml:space="preserve">,"Color":"" </v>
      </c>
      <c r="AB16" s="16" t="str">
        <f t="shared" si="16"/>
        <v xml:space="preserve">,"Denomination":"65" </v>
      </c>
      <c r="AD16" s="16" t="str">
        <f t="shared" si="17"/>
        <v/>
      </c>
      <c r="AE16" s="16" t="str">
        <f t="shared" si="18"/>
        <v>{"CollectableType":"HomeCollector.Models.StampBase, HomeCollector, Version=1.0.0.0, Culture=neutral, PublicKeyToken=null"</v>
      </c>
      <c r="AF16" s="16" t="str">
        <f t="shared" si="6"/>
        <v xml:space="preserve">,"ItemDetails":"" </v>
      </c>
      <c r="AG16" s="16" t="str">
        <f t="shared" si="19"/>
        <v xml:space="preserve">,"IsFavorite":false </v>
      </c>
      <c r="AH16" s="16" t="str">
        <f t="shared" si="20"/>
        <v xml:space="preserve">,"EstimatedValue":0 </v>
      </c>
      <c r="AI16" s="16" t="str">
        <f t="shared" si="21"/>
        <v xml:space="preserve">,"IsMintCondition":false </v>
      </c>
      <c r="AJ16" s="16" t="str">
        <f t="shared" si="22"/>
        <v xml:space="preserve">,"Condition":"UNDEFINED" </v>
      </c>
      <c r="AK16" s="16" t="str">
        <f t="shared" si="7"/>
        <v>}</v>
      </c>
      <c r="AL16" s="16" t="str">
        <f t="shared" si="8"/>
        <v>,{"CollectableType":"HomeCollector.Models.StampBase, HomeCollector, Version=1.0.0.0, Culture=neutral, PublicKeyToken=null","DisplayName":"Graf Zeppelin" ,"Description":"" ,"Country":"USA" ,"IsPostageStamp":true ,"ScottNumber":"C13" ,"AlternateId":"" ,"IssueYearStart":1930,"IssueYearEnd":0,"FirstDayOfIssue":" " ,"Perforation":"p11" ,"IsWatermarked":false ,"CatalogImageCode":"" ,"Color":"" ,"Denomination":"65" }</v>
      </c>
    </row>
    <row r="17" spans="1:38" x14ac:dyDescent="0.25">
      <c r="A17" s="44" t="s">
        <v>63</v>
      </c>
      <c r="B17" s="42">
        <v>1.3</v>
      </c>
      <c r="C17" s="30"/>
      <c r="D17" s="31"/>
      <c r="E17" s="32"/>
      <c r="F17" s="41" t="s">
        <v>217</v>
      </c>
      <c r="G17" s="38"/>
      <c r="H17" s="19" t="s">
        <v>227</v>
      </c>
      <c r="I17" s="19">
        <v>1930</v>
      </c>
      <c r="J17" s="19">
        <v>1930</v>
      </c>
      <c r="K17" s="21" t="s">
        <v>311</v>
      </c>
      <c r="L17" s="34"/>
      <c r="M17" s="29"/>
      <c r="N17" s="28" t="str">
        <f t="shared" si="23"/>
        <v>,{"CollectableType":"HomeCollector.Models.StampBase, HomeCollector, Version=1.0.0.0, Culture=neutral, PublicKeyToken=null"</v>
      </c>
      <c r="O17" s="16" t="str">
        <f t="shared" si="0"/>
        <v xml:space="preserve">,"DisplayName":"Graf Zeppelin" </v>
      </c>
      <c r="P17" s="16" t="str">
        <f t="shared" si="1"/>
        <v xml:space="preserve">,"Description":"" </v>
      </c>
      <c r="Q17" s="16" t="str">
        <f t="shared" si="9"/>
        <v xml:space="preserve">,"Country":"USA" </v>
      </c>
      <c r="R17" s="16" t="str">
        <f t="shared" si="10"/>
        <v xml:space="preserve">,"IsPostageStamp":true </v>
      </c>
      <c r="S17" s="16" t="str">
        <f t="shared" si="11"/>
        <v xml:space="preserve">,"ScottNumber":"C14" </v>
      </c>
      <c r="T17" s="16" t="str">
        <f t="shared" si="12"/>
        <v xml:space="preserve">,"AlternateId":"" </v>
      </c>
      <c r="U17" s="16" t="str">
        <f t="shared" si="2"/>
        <v>,"IssueYearStart":1930</v>
      </c>
      <c r="V17" s="16" t="str">
        <f t="shared" si="3"/>
        <v>,"IssueYearEnd":0</v>
      </c>
      <c r="W17" s="16" t="str">
        <f t="shared" si="13"/>
        <v xml:space="preserve">,"FirstDayOfIssue":" " </v>
      </c>
      <c r="X17" s="16" t="str">
        <f t="shared" si="4"/>
        <v xml:space="preserve">,"Perforation":"p11" </v>
      </c>
      <c r="Y17" s="16" t="str">
        <f t="shared" si="5"/>
        <v xml:space="preserve">,"IsWatermarked":false </v>
      </c>
      <c r="Z17" s="16" t="str">
        <f t="shared" si="14"/>
        <v xml:space="preserve">,"CatalogImageCode":"" </v>
      </c>
      <c r="AA17" s="16" t="str">
        <f t="shared" si="15"/>
        <v xml:space="preserve">,"Color":"" </v>
      </c>
      <c r="AB17" s="16" t="str">
        <f t="shared" si="16"/>
        <v xml:space="preserve">,"Denomination":"1" </v>
      </c>
      <c r="AD17" s="16" t="str">
        <f t="shared" si="17"/>
        <v/>
      </c>
      <c r="AE17" s="16" t="str">
        <f t="shared" si="18"/>
        <v>{"CollectableType":"HomeCollector.Models.StampBase, HomeCollector, Version=1.0.0.0, Culture=neutral, PublicKeyToken=null"</v>
      </c>
      <c r="AF17" s="16" t="str">
        <f t="shared" si="6"/>
        <v xml:space="preserve">,"ItemDetails":"" </v>
      </c>
      <c r="AG17" s="16" t="str">
        <f t="shared" si="19"/>
        <v xml:space="preserve">,"IsFavorite":false </v>
      </c>
      <c r="AH17" s="16" t="str">
        <f t="shared" si="20"/>
        <v xml:space="preserve">,"EstimatedValue":0 </v>
      </c>
      <c r="AI17" s="16" t="str">
        <f t="shared" si="21"/>
        <v xml:space="preserve">,"IsMintCondition":false </v>
      </c>
      <c r="AJ17" s="16" t="str">
        <f t="shared" si="22"/>
        <v xml:space="preserve">,"Condition":"UNDEFINED" </v>
      </c>
      <c r="AK17" s="16" t="str">
        <f t="shared" si="7"/>
        <v>}</v>
      </c>
      <c r="AL17" s="16" t="str">
        <f t="shared" si="8"/>
        <v>,{"CollectableType":"HomeCollector.Models.StampBase, HomeCollector, Version=1.0.0.0, Culture=neutral, PublicKeyToken=null","DisplayName":"Graf Zeppelin" ,"Description":"" ,"Country":"USA" ,"IsPostageStamp":true ,"ScottNumber":"C14" ,"AlternateId":"" ,"IssueYearStart":1930,"IssueYearEnd":0,"FirstDayOfIssue":" " ,"Perforation":"p11" ,"IsWatermarked":false ,"CatalogImageCode":"" ,"Color":"" ,"Denomination":"1" }</v>
      </c>
    </row>
    <row r="18" spans="1:38" x14ac:dyDescent="0.25">
      <c r="A18" s="44" t="s">
        <v>64</v>
      </c>
      <c r="B18" s="42">
        <v>2.6</v>
      </c>
      <c r="C18" s="19"/>
      <c r="D18" s="31"/>
      <c r="E18" s="32"/>
      <c r="F18" s="41" t="s">
        <v>217</v>
      </c>
      <c r="G18" s="38"/>
      <c r="H18" s="19" t="s">
        <v>227</v>
      </c>
      <c r="I18" s="19">
        <v>1930</v>
      </c>
      <c r="J18" s="19">
        <v>1930</v>
      </c>
      <c r="K18" s="21" t="s">
        <v>311</v>
      </c>
      <c r="L18" s="34"/>
      <c r="M18" s="29"/>
      <c r="N18" s="28" t="str">
        <f t="shared" si="23"/>
        <v>,{"CollectableType":"HomeCollector.Models.StampBase, HomeCollector, Version=1.0.0.0, Culture=neutral, PublicKeyToken=null"</v>
      </c>
      <c r="O18" s="16" t="str">
        <f t="shared" si="0"/>
        <v xml:space="preserve">,"DisplayName":"Graf Zeppelin" </v>
      </c>
      <c r="P18" s="16" t="str">
        <f t="shared" si="1"/>
        <v xml:space="preserve">,"Description":"" </v>
      </c>
      <c r="Q18" s="16" t="str">
        <f t="shared" si="9"/>
        <v xml:space="preserve">,"Country":"USA" </v>
      </c>
      <c r="R18" s="16" t="str">
        <f t="shared" si="10"/>
        <v xml:space="preserve">,"IsPostageStamp":true </v>
      </c>
      <c r="S18" s="16" t="str">
        <f t="shared" si="11"/>
        <v xml:space="preserve">,"ScottNumber":"C15" </v>
      </c>
      <c r="T18" s="16" t="str">
        <f t="shared" si="12"/>
        <v xml:space="preserve">,"AlternateId":"" </v>
      </c>
      <c r="U18" s="16" t="str">
        <f t="shared" si="2"/>
        <v>,"IssueYearStart":1930</v>
      </c>
      <c r="V18" s="16" t="str">
        <f t="shared" si="3"/>
        <v>,"IssueYearEnd":0</v>
      </c>
      <c r="W18" s="16" t="str">
        <f t="shared" si="13"/>
        <v xml:space="preserve">,"FirstDayOfIssue":" " </v>
      </c>
      <c r="X18" s="16" t="str">
        <f t="shared" si="4"/>
        <v xml:space="preserve">,"Perforation":"p11" </v>
      </c>
      <c r="Y18" s="16" t="str">
        <f t="shared" si="5"/>
        <v xml:space="preserve">,"IsWatermarked":false </v>
      </c>
      <c r="Z18" s="16" t="str">
        <f t="shared" si="14"/>
        <v xml:space="preserve">,"CatalogImageCode":"" </v>
      </c>
      <c r="AA18" s="16" t="str">
        <f t="shared" si="15"/>
        <v xml:space="preserve">,"Color":"" </v>
      </c>
      <c r="AB18" s="16" t="str">
        <f t="shared" si="16"/>
        <v xml:space="preserve">,"Denomination":"3" </v>
      </c>
      <c r="AD18" s="16" t="str">
        <f t="shared" si="17"/>
        <v/>
      </c>
      <c r="AE18" s="16" t="str">
        <f t="shared" si="18"/>
        <v>{"CollectableType":"HomeCollector.Models.StampBase, HomeCollector, Version=1.0.0.0, Culture=neutral, PublicKeyToken=null"</v>
      </c>
      <c r="AF18" s="16" t="str">
        <f t="shared" si="6"/>
        <v xml:space="preserve">,"ItemDetails":"" </v>
      </c>
      <c r="AG18" s="16" t="str">
        <f t="shared" si="19"/>
        <v xml:space="preserve">,"IsFavorite":false </v>
      </c>
      <c r="AH18" s="16" t="str">
        <f t="shared" si="20"/>
        <v xml:space="preserve">,"EstimatedValue":0 </v>
      </c>
      <c r="AI18" s="16" t="str">
        <f t="shared" si="21"/>
        <v xml:space="preserve">,"IsMintCondition":false </v>
      </c>
      <c r="AJ18" s="16" t="str">
        <f t="shared" si="22"/>
        <v xml:space="preserve">,"Condition":"UNDEFINED" </v>
      </c>
      <c r="AK18" s="16" t="str">
        <f t="shared" si="7"/>
        <v>}</v>
      </c>
      <c r="AL18" s="16" t="str">
        <f t="shared" si="8"/>
        <v>,{"CollectableType":"HomeCollector.Models.StampBase, HomeCollector, Version=1.0.0.0, Culture=neutral, PublicKeyToken=null","DisplayName":"Graf Zeppelin" ,"Description":"" ,"Country":"USA" ,"IsPostageStamp":true ,"ScottNumber":"C15" ,"AlternateId":"" ,"IssueYearStart":1930,"IssueYearEnd":0,"FirstDayOfIssue":" " ,"Perforation":"p11" ,"IsWatermarked":false ,"CatalogImageCode":"" ,"Color":"" ,"Denomination":"3" }</v>
      </c>
    </row>
    <row r="19" spans="1:38" x14ac:dyDescent="0.25">
      <c r="A19" s="44" t="s">
        <v>65</v>
      </c>
      <c r="B19" s="29">
        <v>5</v>
      </c>
      <c r="C19" s="19" t="s">
        <v>208</v>
      </c>
      <c r="D19" s="31"/>
      <c r="E19" s="32">
        <v>1</v>
      </c>
      <c r="F19" s="41" t="s">
        <v>218</v>
      </c>
      <c r="G19" s="38"/>
      <c r="H19" s="19" t="s">
        <v>226</v>
      </c>
      <c r="I19" s="19" t="s">
        <v>307</v>
      </c>
      <c r="J19" s="19">
        <v>1931</v>
      </c>
      <c r="K19" s="21">
        <v>1932</v>
      </c>
      <c r="L19" s="34"/>
      <c r="M19" s="29"/>
      <c r="N19" s="28" t="str">
        <f t="shared" si="23"/>
        <v>,{"CollectableType":"HomeCollector.Models.StampBase, HomeCollector, Version=1.0.0.0, Culture=neutral, PublicKeyToken=null"</v>
      </c>
      <c r="O19" s="16" t="str">
        <f t="shared" si="0"/>
        <v xml:space="preserve">,"DisplayName":"Winged Globe" </v>
      </c>
      <c r="P19" s="16" t="str">
        <f t="shared" si="1"/>
        <v xml:space="preserve">,"Description":"" </v>
      </c>
      <c r="Q19" s="16" t="str">
        <f t="shared" si="9"/>
        <v xml:space="preserve">,"Country":"USA" </v>
      </c>
      <c r="R19" s="16" t="str">
        <f t="shared" si="10"/>
        <v xml:space="preserve">,"IsPostageStamp":true </v>
      </c>
      <c r="S19" s="16" t="str">
        <f t="shared" si="11"/>
        <v xml:space="preserve">,"ScottNumber":"C16" </v>
      </c>
      <c r="T19" s="16" t="str">
        <f t="shared" si="12"/>
        <v xml:space="preserve">,"AlternateId":"" </v>
      </c>
      <c r="U19" s="16" t="str">
        <f t="shared" si="2"/>
        <v>,"IssueYearStart":1931</v>
      </c>
      <c r="V19" s="16" t="str">
        <f t="shared" si="3"/>
        <v>,"IssueYearEnd":1932</v>
      </c>
      <c r="W19" s="16" t="str">
        <f t="shared" si="13"/>
        <v xml:space="preserve">,"FirstDayOfIssue":" " </v>
      </c>
      <c r="X19" s="16" t="str">
        <f t="shared" si="4"/>
        <v xml:space="preserve">,"Perforation":"p10.5x11" </v>
      </c>
      <c r="Y19" s="16" t="str">
        <f t="shared" si="5"/>
        <v xml:space="preserve">,"IsWatermarked":false </v>
      </c>
      <c r="Z19" s="16" t="str">
        <f t="shared" si="14"/>
        <v xml:space="preserve">,"CatalogImageCode":"" </v>
      </c>
      <c r="AA19" s="16" t="str">
        <f t="shared" si="15"/>
        <v xml:space="preserve">,"Color":"violet" </v>
      </c>
      <c r="AB19" s="16" t="str">
        <f t="shared" si="16"/>
        <v xml:space="preserve">,"Denomination":"5" </v>
      </c>
      <c r="AD19" s="16" t="str">
        <f t="shared" si="17"/>
        <v>,"ItemInstances":[</v>
      </c>
      <c r="AE19" s="16" t="str">
        <f t="shared" si="18"/>
        <v>{"CollectableType":"HomeCollector.Models.StampBase, HomeCollector, Version=1.0.0.0, Culture=neutral, PublicKeyToken=null"</v>
      </c>
      <c r="AF19" s="16" t="str">
        <f t="shared" si="6"/>
        <v xml:space="preserve">,"ItemDetails":"" </v>
      </c>
      <c r="AG19" s="16" t="str">
        <f t="shared" si="19"/>
        <v xml:space="preserve">,"IsFavorite":false </v>
      </c>
      <c r="AH19" s="16" t="str">
        <f t="shared" si="20"/>
        <v xml:space="preserve">,"EstimatedValue":0 </v>
      </c>
      <c r="AI19" s="16" t="str">
        <f t="shared" si="21"/>
        <v xml:space="preserve">,"IsMintCondition":false </v>
      </c>
      <c r="AJ19" s="16" t="str">
        <f t="shared" si="22"/>
        <v xml:space="preserve">,"Condition":"UNDEFINED" </v>
      </c>
      <c r="AK19" s="16" t="str">
        <f t="shared" si="7"/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9" s="16" t="str">
        <f t="shared" si="8"/>
        <v>,{"CollectableType":"HomeCollector.Models.StampBase, HomeCollector, Version=1.0.0.0, Culture=neutral, PublicKeyToken=null","DisplayName":"Winged Globe" ,"Description":"" ,"Country":"USA" ,"IsPostageStamp":true ,"ScottNumber":"C16" ,"AlternateId":"" ,"IssueYearStart":1931,"IssueYearEnd":1932,"FirstDayOfIssue":" " ,"Perforation":"p10.5x11" ,"IsWatermarked":false ,"CatalogImageCode":"" ,"Color":"violet" ,"Denomination":"5"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20" spans="1:38" x14ac:dyDescent="0.25">
      <c r="A20" s="44" t="s">
        <v>66</v>
      </c>
      <c r="B20" s="29">
        <v>8</v>
      </c>
      <c r="C20" s="30" t="s">
        <v>209</v>
      </c>
      <c r="D20" s="31"/>
      <c r="E20" s="32">
        <v>2</v>
      </c>
      <c r="F20" s="41" t="s">
        <v>218</v>
      </c>
      <c r="G20" s="38"/>
      <c r="H20" s="19" t="s">
        <v>226</v>
      </c>
      <c r="I20" s="19" t="s">
        <v>307</v>
      </c>
      <c r="J20" s="19">
        <v>1931</v>
      </c>
      <c r="K20" s="21">
        <v>1932</v>
      </c>
      <c r="L20" s="34"/>
      <c r="M20" s="29"/>
      <c r="N20" s="28" t="str">
        <f t="shared" si="23"/>
        <v>,{"CollectableType":"HomeCollector.Models.StampBase, HomeCollector, Version=1.0.0.0, Culture=neutral, PublicKeyToken=null"</v>
      </c>
      <c r="O20" s="16" t="str">
        <f t="shared" si="0"/>
        <v xml:space="preserve">,"DisplayName":"Winged Globe" </v>
      </c>
      <c r="P20" s="16" t="str">
        <f t="shared" si="1"/>
        <v xml:space="preserve">,"Description":"" </v>
      </c>
      <c r="Q20" s="16" t="str">
        <f t="shared" si="9"/>
        <v xml:space="preserve">,"Country":"USA" </v>
      </c>
      <c r="R20" s="16" t="str">
        <f t="shared" si="10"/>
        <v xml:space="preserve">,"IsPostageStamp":true </v>
      </c>
      <c r="S20" s="16" t="str">
        <f t="shared" si="11"/>
        <v xml:space="preserve">,"ScottNumber":"C17" </v>
      </c>
      <c r="T20" s="16" t="str">
        <f t="shared" si="12"/>
        <v xml:space="preserve">,"AlternateId":"" </v>
      </c>
      <c r="U20" s="16" t="str">
        <f t="shared" si="2"/>
        <v>,"IssueYearStart":1931</v>
      </c>
      <c r="V20" s="16" t="str">
        <f t="shared" si="3"/>
        <v>,"IssueYearEnd":1932</v>
      </c>
      <c r="W20" s="16" t="str">
        <f t="shared" si="13"/>
        <v xml:space="preserve">,"FirstDayOfIssue":" " </v>
      </c>
      <c r="X20" s="16" t="str">
        <f t="shared" si="4"/>
        <v xml:space="preserve">,"Perforation":"p10.5x11" </v>
      </c>
      <c r="Y20" s="16" t="str">
        <f t="shared" si="5"/>
        <v xml:space="preserve">,"IsWatermarked":false </v>
      </c>
      <c r="Z20" s="16" t="str">
        <f t="shared" si="14"/>
        <v xml:space="preserve">,"CatalogImageCode":"" </v>
      </c>
      <c r="AA20" s="16" t="str">
        <f t="shared" si="15"/>
        <v xml:space="preserve">,"Color":"ol bist" </v>
      </c>
      <c r="AB20" s="16" t="str">
        <f t="shared" si="16"/>
        <v xml:space="preserve">,"Denomination":"8" </v>
      </c>
      <c r="AD20" s="16" t="str">
        <f t="shared" si="17"/>
        <v>,"ItemInstances":[</v>
      </c>
      <c r="AE20" s="16" t="str">
        <f t="shared" si="18"/>
        <v>{"CollectableType":"HomeCollector.Models.StampBase, HomeCollector, Version=1.0.0.0, Culture=neutral, PublicKeyToken=null"</v>
      </c>
      <c r="AF20" s="16" t="str">
        <f t="shared" si="6"/>
        <v xml:space="preserve">,"ItemDetails":"" </v>
      </c>
      <c r="AG20" s="16" t="str">
        <f t="shared" si="19"/>
        <v xml:space="preserve">,"IsFavorite":false </v>
      </c>
      <c r="AH20" s="16" t="str">
        <f t="shared" si="20"/>
        <v xml:space="preserve">,"EstimatedValue":0 </v>
      </c>
      <c r="AI20" s="16" t="str">
        <f t="shared" si="21"/>
        <v xml:space="preserve">,"IsMintCondition":false </v>
      </c>
      <c r="AJ20" s="16" t="str">
        <f t="shared" si="22"/>
        <v xml:space="preserve">,"Condition":"UNDEFINED" </v>
      </c>
      <c r="AK20" s="16" t="str">
        <f t="shared" si="7"/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20" s="16" t="str">
        <f t="shared" si="8"/>
        <v>,{"CollectableType":"HomeCollector.Models.StampBase, HomeCollector, Version=1.0.0.0, Culture=neutral, PublicKeyToken=null","DisplayName":"Winged Globe" ,"Description":"" ,"Country":"USA" ,"IsPostageStamp":true ,"ScottNumber":"C17" ,"AlternateId":"" ,"IssueYearStart":1931,"IssueYearEnd":1932,"FirstDayOfIssue":" " ,"Perforation":"p10.5x11" ,"IsWatermarked":false ,"CatalogImageCode":"" ,"Color":"ol bist" ,"Denomination":"8"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21" spans="1:38" x14ac:dyDescent="0.25">
      <c r="A21" s="44" t="s">
        <v>67</v>
      </c>
      <c r="B21" s="29">
        <v>50</v>
      </c>
      <c r="C21" s="19"/>
      <c r="D21" s="31"/>
      <c r="E21" s="32"/>
      <c r="F21" s="41" t="s">
        <v>217</v>
      </c>
      <c r="G21" s="38"/>
      <c r="H21" s="19" t="s">
        <v>227</v>
      </c>
      <c r="I21" s="19">
        <v>1933</v>
      </c>
      <c r="J21" s="19">
        <v>1933</v>
      </c>
      <c r="K21" s="21" t="s">
        <v>311</v>
      </c>
      <c r="L21" s="34"/>
      <c r="M21" s="29"/>
      <c r="N21" s="28" t="str">
        <f t="shared" si="23"/>
        <v>,{"CollectableType":"HomeCollector.Models.StampBase, HomeCollector, Version=1.0.0.0, Culture=neutral, PublicKeyToken=null"</v>
      </c>
      <c r="O21" s="16" t="str">
        <f t="shared" si="0"/>
        <v xml:space="preserve">,"DisplayName":"Graf Zeppelin" </v>
      </c>
      <c r="P21" s="16" t="str">
        <f t="shared" si="1"/>
        <v xml:space="preserve">,"Description":"" </v>
      </c>
      <c r="Q21" s="16" t="str">
        <f t="shared" si="9"/>
        <v xml:space="preserve">,"Country":"USA" </v>
      </c>
      <c r="R21" s="16" t="str">
        <f t="shared" si="10"/>
        <v xml:space="preserve">,"IsPostageStamp":true </v>
      </c>
      <c r="S21" s="16" t="str">
        <f t="shared" si="11"/>
        <v xml:space="preserve">,"ScottNumber":"C18" </v>
      </c>
      <c r="T21" s="16" t="str">
        <f t="shared" si="12"/>
        <v xml:space="preserve">,"AlternateId":"" </v>
      </c>
      <c r="U21" s="16" t="str">
        <f t="shared" si="2"/>
        <v>,"IssueYearStart":1933</v>
      </c>
      <c r="V21" s="16" t="str">
        <f t="shared" si="3"/>
        <v>,"IssueYearEnd":0</v>
      </c>
      <c r="W21" s="16" t="str">
        <f t="shared" si="13"/>
        <v xml:space="preserve">,"FirstDayOfIssue":" " </v>
      </c>
      <c r="X21" s="16" t="str">
        <f t="shared" si="4"/>
        <v xml:space="preserve">,"Perforation":"p11" </v>
      </c>
      <c r="Y21" s="16" t="str">
        <f t="shared" si="5"/>
        <v xml:space="preserve">,"IsWatermarked":false </v>
      </c>
      <c r="Z21" s="16" t="str">
        <f t="shared" si="14"/>
        <v xml:space="preserve">,"CatalogImageCode":"" </v>
      </c>
      <c r="AA21" s="16" t="str">
        <f t="shared" si="15"/>
        <v xml:space="preserve">,"Color":"" </v>
      </c>
      <c r="AB21" s="16" t="str">
        <f t="shared" si="16"/>
        <v xml:space="preserve">,"Denomination":"50" </v>
      </c>
      <c r="AD21" s="16" t="str">
        <f t="shared" si="17"/>
        <v/>
      </c>
      <c r="AE21" s="16" t="str">
        <f t="shared" si="18"/>
        <v>{"CollectableType":"HomeCollector.Models.StampBase, HomeCollector, Version=1.0.0.0, Culture=neutral, PublicKeyToken=null"</v>
      </c>
      <c r="AF21" s="16" t="str">
        <f t="shared" si="6"/>
        <v xml:space="preserve">,"ItemDetails":"" </v>
      </c>
      <c r="AG21" s="16" t="str">
        <f t="shared" si="19"/>
        <v xml:space="preserve">,"IsFavorite":false </v>
      </c>
      <c r="AH21" s="16" t="str">
        <f t="shared" si="20"/>
        <v xml:space="preserve">,"EstimatedValue":0 </v>
      </c>
      <c r="AI21" s="16" t="str">
        <f t="shared" si="21"/>
        <v xml:space="preserve">,"IsMintCondition":false </v>
      </c>
      <c r="AJ21" s="16" t="str">
        <f t="shared" si="22"/>
        <v xml:space="preserve">,"Condition":"UNDEFINED" </v>
      </c>
      <c r="AK21" s="16" t="str">
        <f t="shared" si="7"/>
        <v>}</v>
      </c>
      <c r="AL21" s="16" t="str">
        <f t="shared" si="8"/>
        <v>,{"CollectableType":"HomeCollector.Models.StampBase, HomeCollector, Version=1.0.0.0, Culture=neutral, PublicKeyToken=null","DisplayName":"Graf Zeppelin" ,"Description":"" ,"Country":"USA" ,"IsPostageStamp":true ,"ScottNumber":"C18" ,"AlternateId":"" ,"IssueYearStart":1933,"IssueYearEnd":0,"FirstDayOfIssue":" " ,"Perforation":"p11" ,"IsWatermarked":false ,"CatalogImageCode":"" ,"Color":"" ,"Denomination":"50" }</v>
      </c>
    </row>
    <row r="22" spans="1:38" x14ac:dyDescent="0.25">
      <c r="A22" s="44" t="s">
        <v>68</v>
      </c>
      <c r="B22" s="29">
        <v>6</v>
      </c>
      <c r="C22" s="30" t="s">
        <v>210</v>
      </c>
      <c r="D22" s="31"/>
      <c r="E22" s="32">
        <v>1</v>
      </c>
      <c r="F22" s="41" t="s">
        <v>218</v>
      </c>
      <c r="G22" s="30"/>
      <c r="H22" s="19" t="s">
        <v>226</v>
      </c>
      <c r="I22" s="19">
        <v>1934</v>
      </c>
      <c r="J22" s="19">
        <v>1934</v>
      </c>
      <c r="K22" s="21" t="s">
        <v>311</v>
      </c>
      <c r="L22" s="34"/>
      <c r="M22" s="29"/>
      <c r="N22" s="28" t="str">
        <f t="shared" si="23"/>
        <v>,{"CollectableType":"HomeCollector.Models.StampBase, HomeCollector, Version=1.0.0.0, Culture=neutral, PublicKeyToken=null"</v>
      </c>
      <c r="O22" s="16" t="str">
        <f t="shared" si="0"/>
        <v xml:space="preserve">,"DisplayName":"Winged Globe" </v>
      </c>
      <c r="P22" s="16" t="str">
        <f t="shared" si="1"/>
        <v xml:space="preserve">,"Description":"" </v>
      </c>
      <c r="Q22" s="16" t="str">
        <f t="shared" si="9"/>
        <v xml:space="preserve">,"Country":"USA" </v>
      </c>
      <c r="R22" s="16" t="str">
        <f t="shared" si="10"/>
        <v xml:space="preserve">,"IsPostageStamp":true </v>
      </c>
      <c r="S22" s="16" t="str">
        <f t="shared" si="11"/>
        <v xml:space="preserve">,"ScottNumber":"C19" </v>
      </c>
      <c r="T22" s="16" t="str">
        <f t="shared" si="12"/>
        <v xml:space="preserve">,"AlternateId":"" </v>
      </c>
      <c r="U22" s="16" t="str">
        <f t="shared" si="2"/>
        <v>,"IssueYearStart":1934</v>
      </c>
      <c r="V22" s="16" t="str">
        <f t="shared" si="3"/>
        <v>,"IssueYearEnd":0</v>
      </c>
      <c r="W22" s="16" t="str">
        <f t="shared" si="13"/>
        <v xml:space="preserve">,"FirstDayOfIssue":" " </v>
      </c>
      <c r="X22" s="16" t="str">
        <f t="shared" si="4"/>
        <v xml:space="preserve">,"Perforation":"p10.5x11" </v>
      </c>
      <c r="Y22" s="16" t="str">
        <f t="shared" si="5"/>
        <v xml:space="preserve">,"IsWatermarked":false </v>
      </c>
      <c r="Z22" s="16" t="str">
        <f t="shared" si="14"/>
        <v xml:space="preserve">,"CatalogImageCode":"" </v>
      </c>
      <c r="AA22" s="16" t="str">
        <f t="shared" si="15"/>
        <v xml:space="preserve">,"Color":"dull or" </v>
      </c>
      <c r="AB22" s="16" t="str">
        <f t="shared" si="16"/>
        <v xml:space="preserve">,"Denomination":"6" </v>
      </c>
      <c r="AD22" s="16" t="str">
        <f t="shared" si="17"/>
        <v>,"ItemInstances":[</v>
      </c>
      <c r="AE22" s="16" t="str">
        <f t="shared" si="18"/>
        <v>{"CollectableType":"HomeCollector.Models.StampBase, HomeCollector, Version=1.0.0.0, Culture=neutral, PublicKeyToken=null"</v>
      </c>
      <c r="AF22" s="16" t="str">
        <f t="shared" si="6"/>
        <v xml:space="preserve">,"ItemDetails":"" </v>
      </c>
      <c r="AG22" s="16" t="str">
        <f t="shared" si="19"/>
        <v xml:space="preserve">,"IsFavorite":false </v>
      </c>
      <c r="AH22" s="16" t="str">
        <f t="shared" si="20"/>
        <v xml:space="preserve">,"EstimatedValue":0 </v>
      </c>
      <c r="AI22" s="16" t="str">
        <f t="shared" si="21"/>
        <v xml:space="preserve">,"IsMintCondition":false </v>
      </c>
      <c r="AJ22" s="16" t="str">
        <f t="shared" si="22"/>
        <v xml:space="preserve">,"Condition":"UNDEFINED" </v>
      </c>
      <c r="AK22" s="16" t="str">
        <f t="shared" si="7"/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22" s="16" t="str">
        <f t="shared" si="8"/>
        <v>,{"CollectableType":"HomeCollector.Models.StampBase, HomeCollector, Version=1.0.0.0, Culture=neutral, PublicKeyToken=null","DisplayName":"Winged Globe" ,"Description":"" ,"Country":"USA" ,"IsPostageStamp":true ,"ScottNumber":"C19" ,"AlternateId":"" ,"IssueYearStart":1934,"IssueYearEnd":0,"FirstDayOfIssue":" " ,"Perforation":"p10.5x11" ,"IsWatermarked":false ,"CatalogImageCode":"" ,"Color":"dull or" ,"Denomination":"6"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23" spans="1:38" x14ac:dyDescent="0.25">
      <c r="A23" s="44" t="s">
        <v>69</v>
      </c>
      <c r="B23" s="29">
        <v>25</v>
      </c>
      <c r="C23" s="30"/>
      <c r="D23" s="31"/>
      <c r="E23" s="32">
        <v>1</v>
      </c>
      <c r="F23" s="41" t="s">
        <v>217</v>
      </c>
      <c r="G23" s="30"/>
      <c r="H23" s="19" t="s">
        <v>228</v>
      </c>
      <c r="I23" s="19" t="s">
        <v>308</v>
      </c>
      <c r="J23" s="19">
        <v>1935</v>
      </c>
      <c r="K23" s="21">
        <v>1937</v>
      </c>
      <c r="L23" s="34"/>
      <c r="M23" s="29"/>
      <c r="N23" s="28" t="str">
        <f t="shared" si="23"/>
        <v>,{"CollectableType":"HomeCollector.Models.StampBase, HomeCollector, Version=1.0.0.0, Culture=neutral, PublicKeyToken=null"</v>
      </c>
      <c r="O23" s="16" t="str">
        <f t="shared" si="0"/>
        <v xml:space="preserve">,"DisplayName":"China Clipper" </v>
      </c>
      <c r="P23" s="16" t="str">
        <f t="shared" si="1"/>
        <v xml:space="preserve">,"Description":"" </v>
      </c>
      <c r="Q23" s="16" t="str">
        <f t="shared" si="9"/>
        <v xml:space="preserve">,"Country":"USA" </v>
      </c>
      <c r="R23" s="16" t="str">
        <f t="shared" si="10"/>
        <v xml:space="preserve">,"IsPostageStamp":true </v>
      </c>
      <c r="S23" s="16" t="str">
        <f t="shared" si="11"/>
        <v xml:space="preserve">,"ScottNumber":"C20" </v>
      </c>
      <c r="T23" s="16" t="str">
        <f t="shared" si="12"/>
        <v xml:space="preserve">,"AlternateId":"" </v>
      </c>
      <c r="U23" s="16" t="str">
        <f t="shared" si="2"/>
        <v>,"IssueYearStart":1935</v>
      </c>
      <c r="V23" s="16" t="str">
        <f t="shared" si="3"/>
        <v>,"IssueYearEnd":1937</v>
      </c>
      <c r="W23" s="16" t="str">
        <f t="shared" si="13"/>
        <v xml:space="preserve">,"FirstDayOfIssue":" " </v>
      </c>
      <c r="X23" s="16" t="str">
        <f t="shared" si="4"/>
        <v xml:space="preserve">,"Perforation":"p11" </v>
      </c>
      <c r="Y23" s="16" t="str">
        <f t="shared" si="5"/>
        <v xml:space="preserve">,"IsWatermarked":false </v>
      </c>
      <c r="Z23" s="16" t="str">
        <f t="shared" si="14"/>
        <v xml:space="preserve">,"CatalogImageCode":"" </v>
      </c>
      <c r="AA23" s="16" t="str">
        <f t="shared" si="15"/>
        <v xml:space="preserve">,"Color":"" </v>
      </c>
      <c r="AB23" s="16" t="str">
        <f t="shared" si="16"/>
        <v xml:space="preserve">,"Denomination":"25" </v>
      </c>
      <c r="AD23" s="16" t="str">
        <f t="shared" si="17"/>
        <v>,"ItemInstances":[</v>
      </c>
      <c r="AE23" s="16" t="str">
        <f t="shared" si="18"/>
        <v>{"CollectableType":"HomeCollector.Models.StampBase, HomeCollector, Version=1.0.0.0, Culture=neutral, PublicKeyToken=null"</v>
      </c>
      <c r="AF23" s="16" t="str">
        <f t="shared" si="6"/>
        <v xml:space="preserve">,"ItemDetails":"" </v>
      </c>
      <c r="AG23" s="16" t="str">
        <f t="shared" si="19"/>
        <v xml:space="preserve">,"IsFavorite":false </v>
      </c>
      <c r="AH23" s="16" t="str">
        <f t="shared" si="20"/>
        <v xml:space="preserve">,"EstimatedValue":0 </v>
      </c>
      <c r="AI23" s="16" t="str">
        <f t="shared" si="21"/>
        <v xml:space="preserve">,"IsMintCondition":false </v>
      </c>
      <c r="AJ23" s="16" t="str">
        <f t="shared" si="22"/>
        <v xml:space="preserve">,"Condition":"UNDEFINED" </v>
      </c>
      <c r="AK23" s="16" t="str">
        <f t="shared" si="7"/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23" s="16" t="str">
        <f t="shared" si="8"/>
        <v>,{"CollectableType":"HomeCollector.Models.StampBase, HomeCollector, Version=1.0.0.0, Culture=neutral, PublicKeyToken=null","DisplayName":"China Clipper" ,"Description":"" ,"Country":"USA" ,"IsPostageStamp":true ,"ScottNumber":"C20" ,"AlternateId":"" ,"IssueYearStart":1935,"IssueYearEnd":1937,"FirstDayOfIssue":" " ,"Perforation":"p11" ,"IsWatermarked":false ,"CatalogImageCode":"" ,"Color":"" ,"Denomination":"25"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24" spans="1:38" x14ac:dyDescent="0.25">
      <c r="A24" s="44" t="s">
        <v>70</v>
      </c>
      <c r="B24" s="29">
        <v>20</v>
      </c>
      <c r="C24" s="19"/>
      <c r="D24" s="31"/>
      <c r="E24" s="32">
        <v>1</v>
      </c>
      <c r="F24" s="41" t="s">
        <v>217</v>
      </c>
      <c r="G24" s="38"/>
      <c r="H24" s="19" t="s">
        <v>228</v>
      </c>
      <c r="I24" s="19" t="s">
        <v>308</v>
      </c>
      <c r="J24" s="19">
        <v>1935</v>
      </c>
      <c r="K24" s="21">
        <v>1937</v>
      </c>
      <c r="L24" s="34"/>
      <c r="M24" s="29"/>
      <c r="N24" s="28" t="str">
        <f t="shared" si="23"/>
        <v>,{"CollectableType":"HomeCollector.Models.StampBase, HomeCollector, Version=1.0.0.0, Culture=neutral, PublicKeyToken=null"</v>
      </c>
      <c r="O24" s="16" t="str">
        <f t="shared" si="0"/>
        <v xml:space="preserve">,"DisplayName":"China Clipper" </v>
      </c>
      <c r="P24" s="16" t="str">
        <f t="shared" si="1"/>
        <v xml:space="preserve">,"Description":"" </v>
      </c>
      <c r="Q24" s="16" t="str">
        <f t="shared" si="9"/>
        <v xml:space="preserve">,"Country":"USA" </v>
      </c>
      <c r="R24" s="16" t="str">
        <f t="shared" si="10"/>
        <v xml:space="preserve">,"IsPostageStamp":true </v>
      </c>
      <c r="S24" s="16" t="str">
        <f t="shared" si="11"/>
        <v xml:space="preserve">,"ScottNumber":"C21" </v>
      </c>
      <c r="T24" s="16" t="str">
        <f t="shared" si="12"/>
        <v xml:space="preserve">,"AlternateId":"" </v>
      </c>
      <c r="U24" s="16" t="str">
        <f t="shared" si="2"/>
        <v>,"IssueYearStart":1935</v>
      </c>
      <c r="V24" s="16" t="str">
        <f t="shared" si="3"/>
        <v>,"IssueYearEnd":1937</v>
      </c>
      <c r="W24" s="16" t="str">
        <f t="shared" si="13"/>
        <v xml:space="preserve">,"FirstDayOfIssue":" " </v>
      </c>
      <c r="X24" s="16" t="str">
        <f t="shared" si="4"/>
        <v xml:space="preserve">,"Perforation":"p11" </v>
      </c>
      <c r="Y24" s="16" t="str">
        <f t="shared" si="5"/>
        <v xml:space="preserve">,"IsWatermarked":false </v>
      </c>
      <c r="Z24" s="16" t="str">
        <f t="shared" si="14"/>
        <v xml:space="preserve">,"CatalogImageCode":"" </v>
      </c>
      <c r="AA24" s="16" t="str">
        <f t="shared" si="15"/>
        <v xml:space="preserve">,"Color":"" </v>
      </c>
      <c r="AB24" s="16" t="str">
        <f t="shared" si="16"/>
        <v xml:space="preserve">,"Denomination":"20" </v>
      </c>
      <c r="AD24" s="16" t="str">
        <f t="shared" si="17"/>
        <v>,"ItemInstances":[</v>
      </c>
      <c r="AE24" s="16" t="str">
        <f t="shared" si="18"/>
        <v>{"CollectableType":"HomeCollector.Models.StampBase, HomeCollector, Version=1.0.0.0, Culture=neutral, PublicKeyToken=null"</v>
      </c>
      <c r="AF24" s="16" t="str">
        <f t="shared" si="6"/>
        <v xml:space="preserve">,"ItemDetails":"" </v>
      </c>
      <c r="AG24" s="16" t="str">
        <f t="shared" si="19"/>
        <v xml:space="preserve">,"IsFavorite":false </v>
      </c>
      <c r="AH24" s="16" t="str">
        <f t="shared" si="20"/>
        <v xml:space="preserve">,"EstimatedValue":0 </v>
      </c>
      <c r="AI24" s="16" t="str">
        <f t="shared" si="21"/>
        <v xml:space="preserve">,"IsMintCondition":false </v>
      </c>
      <c r="AJ24" s="16" t="str">
        <f t="shared" si="22"/>
        <v xml:space="preserve">,"Condition":"UNDEFINED" </v>
      </c>
      <c r="AK24" s="16" t="str">
        <f t="shared" si="7"/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24" s="16" t="str">
        <f t="shared" si="8"/>
        <v>,{"CollectableType":"HomeCollector.Models.StampBase, HomeCollector, Version=1.0.0.0, Culture=neutral, PublicKeyToken=null","DisplayName":"China Clipper" ,"Description":"" ,"Country":"USA" ,"IsPostageStamp":true ,"ScottNumber":"C21" ,"AlternateId":"" ,"IssueYearStart":1935,"IssueYearEnd":1937,"FirstDayOfIssue":" " ,"Perforation":"p11" ,"IsWatermarked":false ,"CatalogImageCode":"" ,"Color":"" ,"Denomination":"20"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25" spans="1:38" x14ac:dyDescent="0.25">
      <c r="A25" s="44" t="s">
        <v>71</v>
      </c>
      <c r="B25" s="29">
        <v>50</v>
      </c>
      <c r="C25" s="19" t="s">
        <v>211</v>
      </c>
      <c r="D25" s="31"/>
      <c r="E25" s="32">
        <v>1</v>
      </c>
      <c r="F25" s="41" t="s">
        <v>217</v>
      </c>
      <c r="G25" s="38"/>
      <c r="H25" s="19" t="s">
        <v>228</v>
      </c>
      <c r="I25" s="19" t="s">
        <v>308</v>
      </c>
      <c r="J25" s="19">
        <v>1935</v>
      </c>
      <c r="K25" s="21">
        <v>1937</v>
      </c>
      <c r="L25" s="34"/>
      <c r="M25" s="29"/>
      <c r="N25" s="28" t="str">
        <f t="shared" si="23"/>
        <v>,{"CollectableType":"HomeCollector.Models.StampBase, HomeCollector, Version=1.0.0.0, Culture=neutral, PublicKeyToken=null"</v>
      </c>
      <c r="O25" s="16" t="str">
        <f t="shared" si="0"/>
        <v xml:space="preserve">,"DisplayName":"China Clipper" </v>
      </c>
      <c r="P25" s="16" t="str">
        <f t="shared" si="1"/>
        <v xml:space="preserve">,"Description":"" </v>
      </c>
      <c r="Q25" s="16" t="str">
        <f t="shared" si="9"/>
        <v xml:space="preserve">,"Country":"USA" </v>
      </c>
      <c r="R25" s="16" t="str">
        <f t="shared" si="10"/>
        <v xml:space="preserve">,"IsPostageStamp":true </v>
      </c>
      <c r="S25" s="16" t="str">
        <f t="shared" si="11"/>
        <v xml:space="preserve">,"ScottNumber":"C22" </v>
      </c>
      <c r="T25" s="16" t="str">
        <f t="shared" si="12"/>
        <v xml:space="preserve">,"AlternateId":"" </v>
      </c>
      <c r="U25" s="16" t="str">
        <f t="shared" si="2"/>
        <v>,"IssueYearStart":1935</v>
      </c>
      <c r="V25" s="16" t="str">
        <f t="shared" si="3"/>
        <v>,"IssueYearEnd":1937</v>
      </c>
      <c r="W25" s="16" t="str">
        <f t="shared" si="13"/>
        <v xml:space="preserve">,"FirstDayOfIssue":" " </v>
      </c>
      <c r="X25" s="16" t="str">
        <f t="shared" si="4"/>
        <v xml:space="preserve">,"Perforation":"p11" </v>
      </c>
      <c r="Y25" s="16" t="str">
        <f t="shared" si="5"/>
        <v xml:space="preserve">,"IsWatermarked":false </v>
      </c>
      <c r="Z25" s="16" t="str">
        <f t="shared" si="14"/>
        <v xml:space="preserve">,"CatalogImageCode":"" </v>
      </c>
      <c r="AA25" s="16" t="str">
        <f t="shared" si="15"/>
        <v xml:space="preserve">,"Color":"carmine" </v>
      </c>
      <c r="AB25" s="16" t="str">
        <f t="shared" si="16"/>
        <v xml:space="preserve">,"Denomination":"50" </v>
      </c>
      <c r="AD25" s="16" t="str">
        <f t="shared" si="17"/>
        <v>,"ItemInstances":[</v>
      </c>
      <c r="AE25" s="16" t="str">
        <f t="shared" si="18"/>
        <v>{"CollectableType":"HomeCollector.Models.StampBase, HomeCollector, Version=1.0.0.0, Culture=neutral, PublicKeyToken=null"</v>
      </c>
      <c r="AF25" s="16" t="str">
        <f t="shared" si="6"/>
        <v xml:space="preserve">,"ItemDetails":"" </v>
      </c>
      <c r="AG25" s="16" t="str">
        <f t="shared" si="19"/>
        <v xml:space="preserve">,"IsFavorite":false </v>
      </c>
      <c r="AH25" s="16" t="str">
        <f t="shared" si="20"/>
        <v xml:space="preserve">,"EstimatedValue":0 </v>
      </c>
      <c r="AI25" s="16" t="str">
        <f t="shared" si="21"/>
        <v xml:space="preserve">,"IsMintCondition":false </v>
      </c>
      <c r="AJ25" s="16" t="str">
        <f t="shared" si="22"/>
        <v xml:space="preserve">,"Condition":"UNDEFINED" </v>
      </c>
      <c r="AK25" s="16" t="str">
        <f t="shared" si="7"/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25" s="16" t="str">
        <f t="shared" si="8"/>
        <v>,{"CollectableType":"HomeCollector.Models.StampBase, HomeCollector, Version=1.0.0.0, Culture=neutral, PublicKeyToken=null","DisplayName":"China Clipper" ,"Description":"" ,"Country":"USA" ,"IsPostageStamp":true ,"ScottNumber":"C22" ,"AlternateId":"" ,"IssueYearStart":1935,"IssueYearEnd":1937,"FirstDayOfIssue":" " ,"Perforation":"p11" ,"IsWatermarked":false ,"CatalogImageCode":"" ,"Color":"carmine" ,"Denomination":"50"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26" spans="1:38" x14ac:dyDescent="0.25">
      <c r="A26" s="44" t="s">
        <v>72</v>
      </c>
      <c r="B26" s="29">
        <v>6</v>
      </c>
      <c r="C26" s="19"/>
      <c r="D26" s="31"/>
      <c r="E26" s="32">
        <v>3</v>
      </c>
      <c r="F26" s="41" t="s">
        <v>217</v>
      </c>
      <c r="G26" s="38"/>
      <c r="H26" s="19" t="s">
        <v>229</v>
      </c>
      <c r="I26" s="19">
        <v>1938</v>
      </c>
      <c r="J26" s="19">
        <v>1938</v>
      </c>
      <c r="K26" s="21" t="s">
        <v>311</v>
      </c>
      <c r="L26" s="34"/>
      <c r="M26" s="29"/>
      <c r="N26" s="28" t="str">
        <f t="shared" si="23"/>
        <v>,{"CollectableType":"HomeCollector.Models.StampBase, HomeCollector, Version=1.0.0.0, Culture=neutral, PublicKeyToken=null"</v>
      </c>
      <c r="O26" s="16" t="str">
        <f t="shared" si="0"/>
        <v xml:space="preserve">,"DisplayName":"Eagle-Shield" </v>
      </c>
      <c r="P26" s="16" t="str">
        <f t="shared" si="1"/>
        <v xml:space="preserve">,"Description":"" </v>
      </c>
      <c r="Q26" s="16" t="str">
        <f t="shared" si="9"/>
        <v xml:space="preserve">,"Country":"USA" </v>
      </c>
      <c r="R26" s="16" t="str">
        <f t="shared" si="10"/>
        <v xml:space="preserve">,"IsPostageStamp":true </v>
      </c>
      <c r="S26" s="16" t="str">
        <f t="shared" si="11"/>
        <v xml:space="preserve">,"ScottNumber":"C23" </v>
      </c>
      <c r="T26" s="16" t="str">
        <f t="shared" si="12"/>
        <v xml:space="preserve">,"AlternateId":"" </v>
      </c>
      <c r="U26" s="16" t="str">
        <f t="shared" si="2"/>
        <v>,"IssueYearStart":1938</v>
      </c>
      <c r="V26" s="16" t="str">
        <f t="shared" si="3"/>
        <v>,"IssueYearEnd":0</v>
      </c>
      <c r="W26" s="16" t="str">
        <f t="shared" si="13"/>
        <v xml:space="preserve">,"FirstDayOfIssue":" " </v>
      </c>
      <c r="X26" s="16" t="str">
        <f t="shared" si="4"/>
        <v xml:space="preserve">,"Perforation":"p11" </v>
      </c>
      <c r="Y26" s="16" t="str">
        <f t="shared" si="5"/>
        <v xml:space="preserve">,"IsWatermarked":false </v>
      </c>
      <c r="Z26" s="16" t="str">
        <f t="shared" si="14"/>
        <v xml:space="preserve">,"CatalogImageCode":"" </v>
      </c>
      <c r="AA26" s="16" t="str">
        <f t="shared" si="15"/>
        <v xml:space="preserve">,"Color":"" </v>
      </c>
      <c r="AB26" s="16" t="str">
        <f t="shared" si="16"/>
        <v xml:space="preserve">,"Denomination":"6" </v>
      </c>
      <c r="AD26" s="16" t="str">
        <f t="shared" si="17"/>
        <v>,"ItemInstances":[</v>
      </c>
      <c r="AE26" s="16" t="str">
        <f t="shared" si="18"/>
        <v>{"CollectableType":"HomeCollector.Models.StampBase, HomeCollector, Version=1.0.0.0, Culture=neutral, PublicKeyToken=null"</v>
      </c>
      <c r="AF26" s="16" t="str">
        <f t="shared" si="6"/>
        <v xml:space="preserve">,"ItemDetails":"" </v>
      </c>
      <c r="AG26" s="16" t="str">
        <f t="shared" si="19"/>
        <v xml:space="preserve">,"IsFavorite":false </v>
      </c>
      <c r="AH26" s="16" t="str">
        <f t="shared" si="20"/>
        <v xml:space="preserve">,"EstimatedValue":0 </v>
      </c>
      <c r="AI26" s="16" t="str">
        <f t="shared" si="21"/>
        <v xml:space="preserve">,"IsMintCondition":false </v>
      </c>
      <c r="AJ26" s="16" t="str">
        <f t="shared" si="22"/>
        <v xml:space="preserve">,"Condition":"UNDEFINED" </v>
      </c>
      <c r="AK26" s="16" t="str">
        <f t="shared" si="7"/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26" s="16" t="str">
        <f t="shared" si="8"/>
        <v>,{"CollectableType":"HomeCollector.Models.StampBase, HomeCollector, Version=1.0.0.0, Culture=neutral, PublicKeyToken=null","DisplayName":"Eagle-Shield" ,"Description":"" ,"Country":"USA" ,"IsPostageStamp":true ,"ScottNumber":"C23" ,"AlternateId":"" ,"IssueYearStart":1938,"IssueYearEnd":0,"FirstDayOfIssue":" " ,"Perforation":"p11" ,"IsWatermarked":false ,"CatalogImageCode":"" ,"Color":"" ,"Denomination":"6"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27" spans="1:38" x14ac:dyDescent="0.25">
      <c r="A27" s="44" t="s">
        <v>73</v>
      </c>
      <c r="B27" s="29">
        <v>6</v>
      </c>
      <c r="C27" s="19" t="s">
        <v>212</v>
      </c>
      <c r="D27" s="31"/>
      <c r="E27" s="32"/>
      <c r="F27" s="41" t="s">
        <v>217</v>
      </c>
      <c r="G27" s="38"/>
      <c r="H27" s="19" t="s">
        <v>229</v>
      </c>
      <c r="I27" s="19">
        <v>1938</v>
      </c>
      <c r="J27" s="19">
        <v>1938</v>
      </c>
      <c r="K27" s="21" t="s">
        <v>311</v>
      </c>
      <c r="L27" s="34"/>
      <c r="M27" s="29"/>
      <c r="N27" s="28" t="str">
        <f t="shared" si="23"/>
        <v>,{"CollectableType":"HomeCollector.Models.StampBase, HomeCollector, Version=1.0.0.0, Culture=neutral, PublicKeyToken=null"</v>
      </c>
      <c r="O27" s="16" t="str">
        <f t="shared" si="0"/>
        <v xml:space="preserve">,"DisplayName":"Eagle-Shield" </v>
      </c>
      <c r="P27" s="16" t="str">
        <f t="shared" si="1"/>
        <v xml:space="preserve">,"Description":"" </v>
      </c>
      <c r="Q27" s="16" t="str">
        <f t="shared" si="9"/>
        <v xml:space="preserve">,"Country":"USA" </v>
      </c>
      <c r="R27" s="16" t="str">
        <f t="shared" si="10"/>
        <v xml:space="preserve">,"IsPostageStamp":true </v>
      </c>
      <c r="S27" s="16" t="str">
        <f t="shared" si="11"/>
        <v xml:space="preserve">,"ScottNumber":"C23c" </v>
      </c>
      <c r="T27" s="16" t="str">
        <f t="shared" si="12"/>
        <v xml:space="preserve">,"AlternateId":"" </v>
      </c>
      <c r="U27" s="16" t="str">
        <f t="shared" si="2"/>
        <v>,"IssueYearStart":1938</v>
      </c>
      <c r="V27" s="16" t="str">
        <f t="shared" si="3"/>
        <v>,"IssueYearEnd":0</v>
      </c>
      <c r="W27" s="16" t="str">
        <f t="shared" si="13"/>
        <v xml:space="preserve">,"FirstDayOfIssue":" " </v>
      </c>
      <c r="X27" s="16" t="str">
        <f t="shared" si="4"/>
        <v xml:space="preserve">,"Perforation":"p11" </v>
      </c>
      <c r="Y27" s="16" t="str">
        <f t="shared" si="5"/>
        <v xml:space="preserve">,"IsWatermarked":false </v>
      </c>
      <c r="Z27" s="16" t="str">
        <f t="shared" si="14"/>
        <v xml:space="preserve">,"CatalogImageCode":"" </v>
      </c>
      <c r="AA27" s="16" t="str">
        <f t="shared" si="15"/>
        <v xml:space="preserve">,"Color":"ultra&amp;carmine" </v>
      </c>
      <c r="AB27" s="16" t="str">
        <f t="shared" si="16"/>
        <v xml:space="preserve">,"Denomination":"6" </v>
      </c>
      <c r="AD27" s="16" t="str">
        <f t="shared" si="17"/>
        <v/>
      </c>
      <c r="AE27" s="16" t="str">
        <f t="shared" si="18"/>
        <v>{"CollectableType":"HomeCollector.Models.StampBase, HomeCollector, Version=1.0.0.0, Culture=neutral, PublicKeyToken=null"</v>
      </c>
      <c r="AF27" s="16" t="str">
        <f t="shared" si="6"/>
        <v xml:space="preserve">,"ItemDetails":"" </v>
      </c>
      <c r="AG27" s="16" t="str">
        <f t="shared" si="19"/>
        <v xml:space="preserve">,"IsFavorite":false </v>
      </c>
      <c r="AH27" s="16" t="str">
        <f t="shared" si="20"/>
        <v xml:space="preserve">,"EstimatedValue":0 </v>
      </c>
      <c r="AI27" s="16" t="str">
        <f t="shared" si="21"/>
        <v xml:space="preserve">,"IsMintCondition":false </v>
      </c>
      <c r="AJ27" s="16" t="str">
        <f t="shared" si="22"/>
        <v xml:space="preserve">,"Condition":"UNDEFINED" </v>
      </c>
      <c r="AK27" s="16" t="str">
        <f t="shared" si="7"/>
        <v>}</v>
      </c>
      <c r="AL27" s="16" t="str">
        <f t="shared" si="8"/>
        <v>,{"CollectableType":"HomeCollector.Models.StampBase, HomeCollector, Version=1.0.0.0, Culture=neutral, PublicKeyToken=null","DisplayName":"Eagle-Shield" ,"Description":"" ,"Country":"USA" ,"IsPostageStamp":true ,"ScottNumber":"C23c" ,"AlternateId":"" ,"IssueYearStart":1938,"IssueYearEnd":0,"FirstDayOfIssue":" " ,"Perforation":"p11" ,"IsWatermarked":false ,"CatalogImageCode":"" ,"Color":"ultra&amp;carmine" ,"Denomination":"6" }</v>
      </c>
    </row>
    <row r="28" spans="1:38" x14ac:dyDescent="0.25">
      <c r="A28" s="44" t="s">
        <v>74</v>
      </c>
      <c r="B28" s="29">
        <v>30</v>
      </c>
      <c r="C28" s="19"/>
      <c r="D28" s="31"/>
      <c r="E28" s="32"/>
      <c r="F28" s="41" t="s">
        <v>217</v>
      </c>
      <c r="G28" s="38"/>
      <c r="H28" s="19" t="s">
        <v>226</v>
      </c>
      <c r="I28" s="19">
        <v>1939</v>
      </c>
      <c r="J28" s="19">
        <v>1939</v>
      </c>
      <c r="K28" s="21" t="s">
        <v>311</v>
      </c>
      <c r="L28" s="34"/>
      <c r="M28" s="29"/>
      <c r="N28" s="28" t="str">
        <f t="shared" si="23"/>
        <v>,{"CollectableType":"HomeCollector.Models.StampBase, HomeCollector, Version=1.0.0.0, Culture=neutral, PublicKeyToken=null"</v>
      </c>
      <c r="O28" s="16" t="str">
        <f t="shared" si="0"/>
        <v xml:space="preserve">,"DisplayName":"Winged Globe" </v>
      </c>
      <c r="P28" s="16" t="str">
        <f t="shared" si="1"/>
        <v xml:space="preserve">,"Description":"" </v>
      </c>
      <c r="Q28" s="16" t="str">
        <f t="shared" si="9"/>
        <v xml:space="preserve">,"Country":"USA" </v>
      </c>
      <c r="R28" s="16" t="str">
        <f t="shared" si="10"/>
        <v xml:space="preserve">,"IsPostageStamp":true </v>
      </c>
      <c r="S28" s="16" t="str">
        <f t="shared" si="11"/>
        <v xml:space="preserve">,"ScottNumber":"C24" </v>
      </c>
      <c r="T28" s="16" t="str">
        <f t="shared" si="12"/>
        <v xml:space="preserve">,"AlternateId":"" </v>
      </c>
      <c r="U28" s="16" t="str">
        <f t="shared" si="2"/>
        <v>,"IssueYearStart":1939</v>
      </c>
      <c r="V28" s="16" t="str">
        <f t="shared" si="3"/>
        <v>,"IssueYearEnd":0</v>
      </c>
      <c r="W28" s="16" t="str">
        <f t="shared" si="13"/>
        <v xml:space="preserve">,"FirstDayOfIssue":" " </v>
      </c>
      <c r="X28" s="16" t="str">
        <f t="shared" si="4"/>
        <v xml:space="preserve">,"Perforation":"p11" </v>
      </c>
      <c r="Y28" s="16" t="str">
        <f t="shared" si="5"/>
        <v xml:space="preserve">,"IsWatermarked":false </v>
      </c>
      <c r="Z28" s="16" t="str">
        <f t="shared" si="14"/>
        <v xml:space="preserve">,"CatalogImageCode":"" </v>
      </c>
      <c r="AA28" s="16" t="str">
        <f t="shared" si="15"/>
        <v xml:space="preserve">,"Color":"" </v>
      </c>
      <c r="AB28" s="16" t="str">
        <f t="shared" si="16"/>
        <v xml:space="preserve">,"Denomination":"30" </v>
      </c>
      <c r="AD28" s="16" t="str">
        <f t="shared" si="17"/>
        <v/>
      </c>
      <c r="AE28" s="16" t="str">
        <f t="shared" si="18"/>
        <v>{"CollectableType":"HomeCollector.Models.StampBase, HomeCollector, Version=1.0.0.0, Culture=neutral, PublicKeyToken=null"</v>
      </c>
      <c r="AF28" s="16" t="str">
        <f t="shared" si="6"/>
        <v xml:space="preserve">,"ItemDetails":"" </v>
      </c>
      <c r="AG28" s="16" t="str">
        <f t="shared" si="19"/>
        <v xml:space="preserve">,"IsFavorite":false </v>
      </c>
      <c r="AH28" s="16" t="str">
        <f t="shared" si="20"/>
        <v xml:space="preserve">,"EstimatedValue":0 </v>
      </c>
      <c r="AI28" s="16" t="str">
        <f t="shared" si="21"/>
        <v xml:space="preserve">,"IsMintCondition":false </v>
      </c>
      <c r="AJ28" s="16" t="str">
        <f t="shared" si="22"/>
        <v xml:space="preserve">,"Condition":"UNDEFINED" </v>
      </c>
      <c r="AK28" s="16" t="str">
        <f t="shared" si="7"/>
        <v>}</v>
      </c>
      <c r="AL28" s="16" t="str">
        <f t="shared" si="8"/>
        <v>,{"CollectableType":"HomeCollector.Models.StampBase, HomeCollector, Version=1.0.0.0, Culture=neutral, PublicKeyToken=null","DisplayName":"Winged Globe" ,"Description":"" ,"Country":"USA" ,"IsPostageStamp":true ,"ScottNumber":"C24" ,"AlternateId":"" ,"IssueYearStart":1939,"IssueYearEnd":0,"FirstDayOfIssue":" " ,"Perforation":"p11" ,"IsWatermarked":false ,"CatalogImageCode":"" ,"Color":"" ,"Denomination":"30" }</v>
      </c>
    </row>
    <row r="29" spans="1:38" x14ac:dyDescent="0.25">
      <c r="A29" s="44" t="s">
        <v>75</v>
      </c>
      <c r="B29" s="29">
        <v>6</v>
      </c>
      <c r="C29" s="30"/>
      <c r="D29" s="31"/>
      <c r="E29" s="32">
        <v>3</v>
      </c>
      <c r="F29" s="41" t="s">
        <v>219</v>
      </c>
      <c r="G29" s="38"/>
      <c r="H29" s="19" t="s">
        <v>230</v>
      </c>
      <c r="I29" s="19" t="s">
        <v>309</v>
      </c>
      <c r="J29" s="19">
        <v>1941</v>
      </c>
      <c r="K29" s="21">
        <v>1944</v>
      </c>
      <c r="L29" s="34"/>
      <c r="M29" s="29"/>
      <c r="N29" s="28" t="str">
        <f t="shared" si="23"/>
        <v>,{"CollectableType":"HomeCollector.Models.StampBase, HomeCollector, Version=1.0.0.0, Culture=neutral, PublicKeyToken=null"</v>
      </c>
      <c r="O29" s="16" t="str">
        <f t="shared" si="0"/>
        <v xml:space="preserve">,"DisplayName":"Twin Motor" </v>
      </c>
      <c r="P29" s="16" t="str">
        <f t="shared" si="1"/>
        <v xml:space="preserve">,"Description":"" </v>
      </c>
      <c r="Q29" s="16" t="str">
        <f t="shared" si="9"/>
        <v xml:space="preserve">,"Country":"USA" </v>
      </c>
      <c r="R29" s="16" t="str">
        <f t="shared" si="10"/>
        <v xml:space="preserve">,"IsPostageStamp":true </v>
      </c>
      <c r="S29" s="16" t="str">
        <f t="shared" si="11"/>
        <v xml:space="preserve">,"ScottNumber":"C25" </v>
      </c>
      <c r="T29" s="16" t="str">
        <f t="shared" si="12"/>
        <v xml:space="preserve">,"AlternateId":"" </v>
      </c>
      <c r="U29" s="16" t="str">
        <f t="shared" si="2"/>
        <v>,"IssueYearStart":1941</v>
      </c>
      <c r="V29" s="16" t="str">
        <f t="shared" si="3"/>
        <v>,"IssueYearEnd":1944</v>
      </c>
      <c r="W29" s="16" t="str">
        <f t="shared" si="13"/>
        <v xml:space="preserve">,"FirstDayOfIssue":" " </v>
      </c>
      <c r="X29" s="16" t="str">
        <f t="shared" si="4"/>
        <v xml:space="preserve">,"Perforation":"p11x10.5" </v>
      </c>
      <c r="Y29" s="16" t="str">
        <f t="shared" si="5"/>
        <v xml:space="preserve">,"IsWatermarked":false </v>
      </c>
      <c r="Z29" s="16" t="str">
        <f t="shared" si="14"/>
        <v xml:space="preserve">,"CatalogImageCode":"" </v>
      </c>
      <c r="AA29" s="16" t="str">
        <f t="shared" si="15"/>
        <v xml:space="preserve">,"Color":"" </v>
      </c>
      <c r="AB29" s="16" t="str">
        <f t="shared" si="16"/>
        <v xml:space="preserve">,"Denomination":"6" </v>
      </c>
      <c r="AD29" s="16" t="str">
        <f t="shared" si="17"/>
        <v>,"ItemInstances":[</v>
      </c>
      <c r="AE29" s="16" t="str">
        <f t="shared" si="18"/>
        <v>{"CollectableType":"HomeCollector.Models.StampBase, HomeCollector, Version=1.0.0.0, Culture=neutral, PublicKeyToken=null"</v>
      </c>
      <c r="AF29" s="16" t="str">
        <f t="shared" si="6"/>
        <v xml:space="preserve">,"ItemDetails":"" </v>
      </c>
      <c r="AG29" s="16" t="str">
        <f t="shared" si="19"/>
        <v xml:space="preserve">,"IsFavorite":false </v>
      </c>
      <c r="AH29" s="16" t="str">
        <f t="shared" si="20"/>
        <v xml:space="preserve">,"EstimatedValue":0 </v>
      </c>
      <c r="AI29" s="16" t="str">
        <f t="shared" si="21"/>
        <v xml:space="preserve">,"IsMintCondition":false </v>
      </c>
      <c r="AJ29" s="16" t="str">
        <f t="shared" si="22"/>
        <v xml:space="preserve">,"Condition":"UNDEFINED" </v>
      </c>
      <c r="AK29" s="16" t="str">
        <f t="shared" si="7"/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29" s="16" t="str">
        <f t="shared" si="8"/>
        <v>,{"CollectableType":"HomeCollector.Models.StampBase, HomeCollector, Version=1.0.0.0, Culture=neutral, PublicKeyToken=null","DisplayName":"Twin Motor" ,"Description":"" ,"Country":"USA" ,"IsPostageStamp":true ,"ScottNumber":"C25" ,"AlternateId":"" ,"IssueYearStart":1941,"IssueYearEnd":1944,"FirstDayOfIssue":" " ,"Perforation":"p11x10.5" ,"IsWatermarked":false ,"CatalogImageCode":"" ,"Color":"" ,"Denomination":"6"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30" spans="1:38" x14ac:dyDescent="0.25">
      <c r="A30" s="44" t="s">
        <v>76</v>
      </c>
      <c r="B30" s="29">
        <v>8</v>
      </c>
      <c r="C30" s="30" t="s">
        <v>213</v>
      </c>
      <c r="D30" s="31"/>
      <c r="E30" s="32">
        <v>2</v>
      </c>
      <c r="F30" s="41" t="s">
        <v>219</v>
      </c>
      <c r="G30" s="38"/>
      <c r="H30" s="19" t="s">
        <v>230</v>
      </c>
      <c r="I30" s="19" t="s">
        <v>309</v>
      </c>
      <c r="J30" s="19">
        <v>1941</v>
      </c>
      <c r="K30" s="21">
        <v>1944</v>
      </c>
      <c r="L30" s="34"/>
      <c r="M30" s="29"/>
      <c r="N30" s="28" t="str">
        <f t="shared" si="23"/>
        <v>,{"CollectableType":"HomeCollector.Models.StampBase, HomeCollector, Version=1.0.0.0, Culture=neutral, PublicKeyToken=null"</v>
      </c>
      <c r="O30" s="16" t="str">
        <f t="shared" si="0"/>
        <v xml:space="preserve">,"DisplayName":"Twin Motor" </v>
      </c>
      <c r="P30" s="16" t="str">
        <f t="shared" si="1"/>
        <v xml:space="preserve">,"Description":"" </v>
      </c>
      <c r="Q30" s="16" t="str">
        <f t="shared" si="9"/>
        <v xml:space="preserve">,"Country":"USA" </v>
      </c>
      <c r="R30" s="16" t="str">
        <f t="shared" si="10"/>
        <v xml:space="preserve">,"IsPostageStamp":true </v>
      </c>
      <c r="S30" s="16" t="str">
        <f t="shared" si="11"/>
        <v xml:space="preserve">,"ScottNumber":"C26" </v>
      </c>
      <c r="T30" s="16" t="str">
        <f t="shared" si="12"/>
        <v xml:space="preserve">,"AlternateId":"" </v>
      </c>
      <c r="U30" s="16" t="str">
        <f t="shared" si="2"/>
        <v>,"IssueYearStart":1941</v>
      </c>
      <c r="V30" s="16" t="str">
        <f t="shared" si="3"/>
        <v>,"IssueYearEnd":1944</v>
      </c>
      <c r="W30" s="16" t="str">
        <f t="shared" si="13"/>
        <v xml:space="preserve">,"FirstDayOfIssue":" " </v>
      </c>
      <c r="X30" s="16" t="str">
        <f t="shared" si="4"/>
        <v xml:space="preserve">,"Perforation":"p11x10.5" </v>
      </c>
      <c r="Y30" s="16" t="str">
        <f t="shared" si="5"/>
        <v xml:space="preserve">,"IsWatermarked":false </v>
      </c>
      <c r="Z30" s="16" t="str">
        <f t="shared" si="14"/>
        <v xml:space="preserve">,"CatalogImageCode":"" </v>
      </c>
      <c r="AA30" s="16" t="str">
        <f t="shared" si="15"/>
        <v xml:space="preserve">,"Color":"ol green" </v>
      </c>
      <c r="AB30" s="16" t="str">
        <f t="shared" si="16"/>
        <v xml:space="preserve">,"Denomination":"8" </v>
      </c>
      <c r="AD30" s="16" t="str">
        <f t="shared" si="17"/>
        <v>,"ItemInstances":[</v>
      </c>
      <c r="AE30" s="16" t="str">
        <f t="shared" si="18"/>
        <v>{"CollectableType":"HomeCollector.Models.StampBase, HomeCollector, Version=1.0.0.0, Culture=neutral, PublicKeyToken=null"</v>
      </c>
      <c r="AF30" s="16" t="str">
        <f t="shared" si="6"/>
        <v xml:space="preserve">,"ItemDetails":"" </v>
      </c>
      <c r="AG30" s="16" t="str">
        <f t="shared" si="19"/>
        <v xml:space="preserve">,"IsFavorite":false </v>
      </c>
      <c r="AH30" s="16" t="str">
        <f t="shared" si="20"/>
        <v xml:space="preserve">,"EstimatedValue":0 </v>
      </c>
      <c r="AI30" s="16" t="str">
        <f t="shared" si="21"/>
        <v xml:space="preserve">,"IsMintCondition":false </v>
      </c>
      <c r="AJ30" s="16" t="str">
        <f t="shared" si="22"/>
        <v xml:space="preserve">,"Condition":"UNDEFINED" </v>
      </c>
      <c r="AK30" s="16" t="str">
        <f t="shared" si="7"/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30" s="16" t="str">
        <f t="shared" si="8"/>
        <v>,{"CollectableType":"HomeCollector.Models.StampBase, HomeCollector, Version=1.0.0.0, Culture=neutral, PublicKeyToken=null","DisplayName":"Twin Motor" ,"Description":"" ,"Country":"USA" ,"IsPostageStamp":true ,"ScottNumber":"C26" ,"AlternateId":"" ,"IssueYearStart":1941,"IssueYearEnd":1944,"FirstDayOfIssue":" " ,"Perforation":"p11x10.5" ,"IsWatermarked":false ,"CatalogImageCode":"" ,"Color":"ol green" ,"Denomination":"8"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31" spans="1:38" x14ac:dyDescent="0.25">
      <c r="A31" s="44" t="s">
        <v>77</v>
      </c>
      <c r="B31" s="29">
        <v>10</v>
      </c>
      <c r="C31" s="19" t="s">
        <v>208</v>
      </c>
      <c r="D31" s="31"/>
      <c r="E31" s="32">
        <v>2</v>
      </c>
      <c r="F31" s="41" t="s">
        <v>219</v>
      </c>
      <c r="G31" s="38"/>
      <c r="H31" s="19" t="s">
        <v>230</v>
      </c>
      <c r="I31" s="19" t="s">
        <v>309</v>
      </c>
      <c r="J31" s="19">
        <v>1941</v>
      </c>
      <c r="K31" s="21">
        <v>1944</v>
      </c>
      <c r="L31" s="34"/>
      <c r="M31" s="29"/>
      <c r="N31" s="28" t="str">
        <f t="shared" si="23"/>
        <v>,{"CollectableType":"HomeCollector.Models.StampBase, HomeCollector, Version=1.0.0.0, Culture=neutral, PublicKeyToken=null"</v>
      </c>
      <c r="O31" s="16" t="str">
        <f t="shared" si="0"/>
        <v xml:space="preserve">,"DisplayName":"Twin Motor" </v>
      </c>
      <c r="P31" s="16" t="str">
        <f t="shared" si="1"/>
        <v xml:space="preserve">,"Description":"" </v>
      </c>
      <c r="Q31" s="16" t="str">
        <f t="shared" si="9"/>
        <v xml:space="preserve">,"Country":"USA" </v>
      </c>
      <c r="R31" s="16" t="str">
        <f t="shared" si="10"/>
        <v xml:space="preserve">,"IsPostageStamp":true </v>
      </c>
      <c r="S31" s="16" t="str">
        <f t="shared" si="11"/>
        <v xml:space="preserve">,"ScottNumber":"C27" </v>
      </c>
      <c r="T31" s="16" t="str">
        <f t="shared" si="12"/>
        <v xml:space="preserve">,"AlternateId":"" </v>
      </c>
      <c r="U31" s="16" t="str">
        <f t="shared" si="2"/>
        <v>,"IssueYearStart":1941</v>
      </c>
      <c r="V31" s="16" t="str">
        <f t="shared" si="3"/>
        <v>,"IssueYearEnd":1944</v>
      </c>
      <c r="W31" s="16" t="str">
        <f t="shared" si="13"/>
        <v xml:space="preserve">,"FirstDayOfIssue":" " </v>
      </c>
      <c r="X31" s="16" t="str">
        <f t="shared" si="4"/>
        <v xml:space="preserve">,"Perforation":"p11x10.5" </v>
      </c>
      <c r="Y31" s="16" t="str">
        <f t="shared" si="5"/>
        <v xml:space="preserve">,"IsWatermarked":false </v>
      </c>
      <c r="Z31" s="16" t="str">
        <f t="shared" si="14"/>
        <v xml:space="preserve">,"CatalogImageCode":"" </v>
      </c>
      <c r="AA31" s="16" t="str">
        <f t="shared" si="15"/>
        <v xml:space="preserve">,"Color":"violet" </v>
      </c>
      <c r="AB31" s="16" t="str">
        <f t="shared" si="16"/>
        <v xml:space="preserve">,"Denomination":"10" </v>
      </c>
      <c r="AD31" s="16" t="str">
        <f t="shared" si="17"/>
        <v>,"ItemInstances":[</v>
      </c>
      <c r="AE31" s="16" t="str">
        <f t="shared" si="18"/>
        <v>{"CollectableType":"HomeCollector.Models.StampBase, HomeCollector, Version=1.0.0.0, Culture=neutral, PublicKeyToken=null"</v>
      </c>
      <c r="AF31" s="16" t="str">
        <f t="shared" si="6"/>
        <v xml:space="preserve">,"ItemDetails":"" </v>
      </c>
      <c r="AG31" s="16" t="str">
        <f t="shared" si="19"/>
        <v xml:space="preserve">,"IsFavorite":false </v>
      </c>
      <c r="AH31" s="16" t="str">
        <f t="shared" si="20"/>
        <v xml:space="preserve">,"EstimatedValue":0 </v>
      </c>
      <c r="AI31" s="16" t="str">
        <f t="shared" si="21"/>
        <v xml:space="preserve">,"IsMintCondition":false </v>
      </c>
      <c r="AJ31" s="16" t="str">
        <f t="shared" si="22"/>
        <v xml:space="preserve">,"Condition":"UNDEFINED" </v>
      </c>
      <c r="AK31" s="16" t="str">
        <f t="shared" si="7"/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31" s="16" t="str">
        <f t="shared" si="8"/>
        <v>,{"CollectableType":"HomeCollector.Models.StampBase, HomeCollector, Version=1.0.0.0, Culture=neutral, PublicKeyToken=null","DisplayName":"Twin Motor" ,"Description":"" ,"Country":"USA" ,"IsPostageStamp":true ,"ScottNumber":"C27" ,"AlternateId":"" ,"IssueYearStart":1941,"IssueYearEnd":1944,"FirstDayOfIssue":" " ,"Perforation":"p11x10.5" ,"IsWatermarked":false ,"CatalogImageCode":"" ,"Color":"violet" ,"Denomination":"10"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32" spans="1:38" x14ac:dyDescent="0.25">
      <c r="A32" s="44" t="s">
        <v>78</v>
      </c>
      <c r="B32" s="29">
        <v>15</v>
      </c>
      <c r="C32" s="19" t="s">
        <v>214</v>
      </c>
      <c r="D32" s="28"/>
      <c r="E32" s="30">
        <v>1</v>
      </c>
      <c r="F32" s="41" t="s">
        <v>219</v>
      </c>
      <c r="G32" s="38"/>
      <c r="H32" s="19" t="s">
        <v>230</v>
      </c>
      <c r="I32" s="19" t="s">
        <v>309</v>
      </c>
      <c r="J32" s="19">
        <v>1941</v>
      </c>
      <c r="K32" s="21">
        <v>1944</v>
      </c>
      <c r="L32" s="34"/>
      <c r="M32" s="29"/>
      <c r="N32" s="28" t="str">
        <f t="shared" si="23"/>
        <v>,{"CollectableType":"HomeCollector.Models.StampBase, HomeCollector, Version=1.0.0.0, Culture=neutral, PublicKeyToken=null"</v>
      </c>
      <c r="O32" s="16" t="str">
        <f t="shared" si="0"/>
        <v xml:space="preserve">,"DisplayName":"Twin Motor" </v>
      </c>
      <c r="P32" s="16" t="str">
        <f t="shared" si="1"/>
        <v xml:space="preserve">,"Description":"" </v>
      </c>
      <c r="Q32" s="16" t="str">
        <f t="shared" si="9"/>
        <v xml:space="preserve">,"Country":"USA" </v>
      </c>
      <c r="R32" s="16" t="str">
        <f t="shared" si="10"/>
        <v xml:space="preserve">,"IsPostageStamp":true </v>
      </c>
      <c r="S32" s="16" t="str">
        <f t="shared" si="11"/>
        <v xml:space="preserve">,"ScottNumber":"C28" </v>
      </c>
      <c r="T32" s="16" t="str">
        <f t="shared" si="12"/>
        <v xml:space="preserve">,"AlternateId":"" </v>
      </c>
      <c r="U32" s="16" t="str">
        <f t="shared" si="2"/>
        <v>,"IssueYearStart":1941</v>
      </c>
      <c r="V32" s="16" t="str">
        <f t="shared" si="3"/>
        <v>,"IssueYearEnd":1944</v>
      </c>
      <c r="W32" s="16" t="str">
        <f t="shared" si="13"/>
        <v xml:space="preserve">,"FirstDayOfIssue":" " </v>
      </c>
      <c r="X32" s="16" t="str">
        <f t="shared" si="4"/>
        <v xml:space="preserve">,"Perforation":"p11x10.5" </v>
      </c>
      <c r="Y32" s="16" t="str">
        <f t="shared" si="5"/>
        <v xml:space="preserve">,"IsWatermarked":false </v>
      </c>
      <c r="Z32" s="16" t="str">
        <f t="shared" si="14"/>
        <v xml:space="preserve">,"CatalogImageCode":"" </v>
      </c>
      <c r="AA32" s="16" t="str">
        <f t="shared" si="15"/>
        <v xml:space="preserve">,"Color":"br carmine" </v>
      </c>
      <c r="AB32" s="16" t="str">
        <f t="shared" si="16"/>
        <v xml:space="preserve">,"Denomination":"15" </v>
      </c>
      <c r="AD32" s="16" t="str">
        <f t="shared" si="17"/>
        <v>,"ItemInstances":[</v>
      </c>
      <c r="AE32" s="16" t="str">
        <f t="shared" si="18"/>
        <v>{"CollectableType":"HomeCollector.Models.StampBase, HomeCollector, Version=1.0.0.0, Culture=neutral, PublicKeyToken=null"</v>
      </c>
      <c r="AF32" s="16" t="str">
        <f t="shared" si="6"/>
        <v xml:space="preserve">,"ItemDetails":"" </v>
      </c>
      <c r="AG32" s="16" t="str">
        <f t="shared" si="19"/>
        <v xml:space="preserve">,"IsFavorite":false </v>
      </c>
      <c r="AH32" s="16" t="str">
        <f t="shared" si="20"/>
        <v xml:space="preserve">,"EstimatedValue":0 </v>
      </c>
      <c r="AI32" s="16" t="str">
        <f t="shared" si="21"/>
        <v xml:space="preserve">,"IsMintCondition":false </v>
      </c>
      <c r="AJ32" s="16" t="str">
        <f t="shared" si="22"/>
        <v xml:space="preserve">,"Condition":"UNDEFINED" </v>
      </c>
      <c r="AK32" s="16" t="str">
        <f t="shared" si="7"/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32" s="16" t="str">
        <f t="shared" si="8"/>
        <v>,{"CollectableType":"HomeCollector.Models.StampBase, HomeCollector, Version=1.0.0.0, Culture=neutral, PublicKeyToken=null","DisplayName":"Twin Motor" ,"Description":"" ,"Country":"USA" ,"IsPostageStamp":true ,"ScottNumber":"C28" ,"AlternateId":"" ,"IssueYearStart":1941,"IssueYearEnd":1944,"FirstDayOfIssue":" " ,"Perforation":"p11x10.5" ,"IsWatermarked":false ,"CatalogImageCode":"" ,"Color":"br carmine" ,"Denomination":"15"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33" spans="1:38" x14ac:dyDescent="0.25">
      <c r="A33" s="44" t="s">
        <v>79</v>
      </c>
      <c r="B33" s="29">
        <v>20</v>
      </c>
      <c r="C33" s="19" t="s">
        <v>215</v>
      </c>
      <c r="D33" s="28"/>
      <c r="E33" s="30">
        <v>1</v>
      </c>
      <c r="F33" s="41" t="s">
        <v>219</v>
      </c>
      <c r="G33" s="38"/>
      <c r="H33" s="19" t="s">
        <v>230</v>
      </c>
      <c r="I33" s="29" t="s">
        <v>309</v>
      </c>
      <c r="J33" s="29">
        <v>1941</v>
      </c>
      <c r="K33" s="33">
        <v>1944</v>
      </c>
      <c r="L33" s="34"/>
      <c r="M33" s="29"/>
      <c r="N33" s="28" t="str">
        <f t="shared" si="23"/>
        <v>,{"CollectableType":"HomeCollector.Models.StampBase, HomeCollector, Version=1.0.0.0, Culture=neutral, PublicKeyToken=null"</v>
      </c>
      <c r="O33" s="16" t="str">
        <f t="shared" si="0"/>
        <v xml:space="preserve">,"DisplayName":"Twin Motor" </v>
      </c>
      <c r="P33" s="16" t="str">
        <f t="shared" si="1"/>
        <v xml:space="preserve">,"Description":"" </v>
      </c>
      <c r="Q33" s="16" t="str">
        <f t="shared" si="9"/>
        <v xml:space="preserve">,"Country":"USA" </v>
      </c>
      <c r="R33" s="16" t="str">
        <f t="shared" si="10"/>
        <v xml:space="preserve">,"IsPostageStamp":true </v>
      </c>
      <c r="S33" s="16" t="str">
        <f t="shared" si="11"/>
        <v xml:space="preserve">,"ScottNumber":"C29" </v>
      </c>
      <c r="T33" s="16" t="str">
        <f t="shared" si="12"/>
        <v xml:space="preserve">,"AlternateId":"" </v>
      </c>
      <c r="U33" s="16" t="str">
        <f t="shared" si="2"/>
        <v>,"IssueYearStart":1941</v>
      </c>
      <c r="V33" s="16" t="str">
        <f t="shared" si="3"/>
        <v>,"IssueYearEnd":1944</v>
      </c>
      <c r="W33" s="16" t="str">
        <f t="shared" si="13"/>
        <v xml:space="preserve">,"FirstDayOfIssue":" " </v>
      </c>
      <c r="X33" s="16" t="str">
        <f t="shared" si="4"/>
        <v xml:space="preserve">,"Perforation":"p11x10.5" </v>
      </c>
      <c r="Y33" s="16" t="str">
        <f t="shared" si="5"/>
        <v xml:space="preserve">,"IsWatermarked":false </v>
      </c>
      <c r="Z33" s="16" t="str">
        <f t="shared" si="14"/>
        <v xml:space="preserve">,"CatalogImageCode":"" </v>
      </c>
      <c r="AA33" s="16" t="str">
        <f t="shared" si="15"/>
        <v xml:space="preserve">,"Color":"brt green" </v>
      </c>
      <c r="AB33" s="16" t="str">
        <f t="shared" si="16"/>
        <v xml:space="preserve">,"Denomination":"20" </v>
      </c>
      <c r="AD33" s="16" t="str">
        <f t="shared" si="17"/>
        <v>,"ItemInstances":[</v>
      </c>
      <c r="AE33" s="16" t="str">
        <f t="shared" si="18"/>
        <v>{"CollectableType":"HomeCollector.Models.StampBase, HomeCollector, Version=1.0.0.0, Culture=neutral, PublicKeyToken=null"</v>
      </c>
      <c r="AF33" s="16" t="str">
        <f t="shared" si="6"/>
        <v xml:space="preserve">,"ItemDetails":"" </v>
      </c>
      <c r="AG33" s="16" t="str">
        <f t="shared" si="19"/>
        <v xml:space="preserve">,"IsFavorite":false </v>
      </c>
      <c r="AH33" s="16" t="str">
        <f t="shared" si="20"/>
        <v xml:space="preserve">,"EstimatedValue":0 </v>
      </c>
      <c r="AI33" s="16" t="str">
        <f t="shared" si="21"/>
        <v xml:space="preserve">,"IsMintCondition":false </v>
      </c>
      <c r="AJ33" s="16" t="str">
        <f t="shared" si="22"/>
        <v xml:space="preserve">,"Condition":"UNDEFINED" </v>
      </c>
      <c r="AK33" s="16" t="str">
        <f t="shared" si="7"/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33" s="16" t="str">
        <f t="shared" si="8"/>
        <v>,{"CollectableType":"HomeCollector.Models.StampBase, HomeCollector, Version=1.0.0.0, Culture=neutral, PublicKeyToken=null","DisplayName":"Twin Motor" ,"Description":"" ,"Country":"USA" ,"IsPostageStamp":true ,"ScottNumber":"C29" ,"AlternateId":"" ,"IssueYearStart":1941,"IssueYearEnd":1944,"FirstDayOfIssue":" " ,"Perforation":"p11x10.5" ,"IsWatermarked":false ,"CatalogImageCode":"" ,"Color":"brt green" ,"Denomination":"20"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34" spans="1:38" x14ac:dyDescent="0.25">
      <c r="A34" s="44" t="s">
        <v>80</v>
      </c>
      <c r="B34" s="29">
        <v>30</v>
      </c>
      <c r="C34" s="19" t="s">
        <v>11</v>
      </c>
      <c r="D34" s="31"/>
      <c r="E34" s="32">
        <v>1</v>
      </c>
      <c r="F34" s="41" t="s">
        <v>219</v>
      </c>
      <c r="G34" s="38"/>
      <c r="H34" s="19" t="s">
        <v>230</v>
      </c>
      <c r="I34" s="19" t="s">
        <v>309</v>
      </c>
      <c r="J34" s="19">
        <v>1941</v>
      </c>
      <c r="K34" s="21">
        <v>1944</v>
      </c>
      <c r="L34" s="34"/>
      <c r="M34" s="29"/>
      <c r="N34" s="28" t="str">
        <f t="shared" si="23"/>
        <v>,{"CollectableType":"HomeCollector.Models.StampBase, HomeCollector, Version=1.0.0.0, Culture=neutral, PublicKeyToken=null"</v>
      </c>
      <c r="O34" s="16" t="str">
        <f t="shared" si="0"/>
        <v xml:space="preserve">,"DisplayName":"Twin Motor" </v>
      </c>
      <c r="P34" s="16" t="str">
        <f t="shared" si="1"/>
        <v xml:space="preserve">,"Description":"" </v>
      </c>
      <c r="Q34" s="16" t="str">
        <f t="shared" si="9"/>
        <v xml:space="preserve">,"Country":"USA" </v>
      </c>
      <c r="R34" s="16" t="str">
        <f t="shared" si="10"/>
        <v xml:space="preserve">,"IsPostageStamp":true </v>
      </c>
      <c r="S34" s="16" t="str">
        <f t="shared" si="11"/>
        <v xml:space="preserve">,"ScottNumber":"C30" </v>
      </c>
      <c r="T34" s="16" t="str">
        <f t="shared" si="12"/>
        <v xml:space="preserve">,"AlternateId":"" </v>
      </c>
      <c r="U34" s="16" t="str">
        <f t="shared" si="2"/>
        <v>,"IssueYearStart":1941</v>
      </c>
      <c r="V34" s="16" t="str">
        <f t="shared" si="3"/>
        <v>,"IssueYearEnd":1944</v>
      </c>
      <c r="W34" s="16" t="str">
        <f t="shared" si="13"/>
        <v xml:space="preserve">,"FirstDayOfIssue":" " </v>
      </c>
      <c r="X34" s="16" t="str">
        <f t="shared" si="4"/>
        <v xml:space="preserve">,"Perforation":"p11x10.5" </v>
      </c>
      <c r="Y34" s="16" t="str">
        <f t="shared" si="5"/>
        <v xml:space="preserve">,"IsWatermarked":false </v>
      </c>
      <c r="Z34" s="16" t="str">
        <f t="shared" si="14"/>
        <v xml:space="preserve">,"CatalogImageCode":"" </v>
      </c>
      <c r="AA34" s="16" t="str">
        <f t="shared" si="15"/>
        <v xml:space="preserve">,"Color":"blue" </v>
      </c>
      <c r="AB34" s="16" t="str">
        <f t="shared" si="16"/>
        <v xml:space="preserve">,"Denomination":"30" </v>
      </c>
      <c r="AD34" s="16" t="str">
        <f t="shared" si="17"/>
        <v>,"ItemInstances":[</v>
      </c>
      <c r="AE34" s="16" t="str">
        <f t="shared" si="18"/>
        <v>{"CollectableType":"HomeCollector.Models.StampBase, HomeCollector, Version=1.0.0.0, Culture=neutral, PublicKeyToken=null"</v>
      </c>
      <c r="AF34" s="16" t="str">
        <f t="shared" si="6"/>
        <v xml:space="preserve">,"ItemDetails":"" </v>
      </c>
      <c r="AG34" s="16" t="str">
        <f t="shared" si="19"/>
        <v xml:space="preserve">,"IsFavorite":false </v>
      </c>
      <c r="AH34" s="16" t="str">
        <f t="shared" si="20"/>
        <v xml:space="preserve">,"EstimatedValue":0 </v>
      </c>
      <c r="AI34" s="16" t="str">
        <f t="shared" si="21"/>
        <v xml:space="preserve">,"IsMintCondition":false </v>
      </c>
      <c r="AJ34" s="16" t="str">
        <f t="shared" si="22"/>
        <v xml:space="preserve">,"Condition":"UNDEFINED" </v>
      </c>
      <c r="AK34" s="16" t="str">
        <f t="shared" si="7"/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34" s="16" t="str">
        <f t="shared" si="8"/>
        <v>,{"CollectableType":"HomeCollector.Models.StampBase, HomeCollector, Version=1.0.0.0, Culture=neutral, PublicKeyToken=null","DisplayName":"Twin Motor" ,"Description":"" ,"Country":"USA" ,"IsPostageStamp":true ,"ScottNumber":"C30" ,"AlternateId":"" ,"IssueYearStart":1941,"IssueYearEnd":1944,"FirstDayOfIssue":" " ,"Perforation":"p11x10.5" ,"IsWatermarked":false ,"CatalogImageCode":"" ,"Color":"blue" ,"Denomination":"30"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35" spans="1:38" x14ac:dyDescent="0.25">
      <c r="A35" s="44" t="s">
        <v>81</v>
      </c>
      <c r="B35" s="29">
        <v>50</v>
      </c>
      <c r="C35" s="19" t="s">
        <v>216</v>
      </c>
      <c r="D35" s="31"/>
      <c r="E35" s="32">
        <v>1</v>
      </c>
      <c r="F35" s="41" t="s">
        <v>219</v>
      </c>
      <c r="G35" s="38"/>
      <c r="H35" s="19" t="s">
        <v>230</v>
      </c>
      <c r="I35" s="19" t="s">
        <v>309</v>
      </c>
      <c r="J35" s="19">
        <v>1941</v>
      </c>
      <c r="K35" s="21">
        <v>1944</v>
      </c>
      <c r="L35" s="34"/>
      <c r="M35" s="29"/>
      <c r="N35" s="28" t="str">
        <f t="shared" si="23"/>
        <v>,{"CollectableType":"HomeCollector.Models.StampBase, HomeCollector, Version=1.0.0.0, Culture=neutral, PublicKeyToken=null"</v>
      </c>
      <c r="O35" s="16" t="str">
        <f t="shared" si="0"/>
        <v xml:space="preserve">,"DisplayName":"Twin Motor" </v>
      </c>
      <c r="P35" s="16" t="str">
        <f t="shared" si="1"/>
        <v xml:space="preserve">,"Description":"" </v>
      </c>
      <c r="Q35" s="16" t="str">
        <f t="shared" si="9"/>
        <v xml:space="preserve">,"Country":"USA" </v>
      </c>
      <c r="R35" s="16" t="str">
        <f t="shared" si="10"/>
        <v xml:space="preserve">,"IsPostageStamp":true </v>
      </c>
      <c r="S35" s="16" t="str">
        <f t="shared" si="11"/>
        <v xml:space="preserve">,"ScottNumber":"C31" </v>
      </c>
      <c r="T35" s="16" t="str">
        <f t="shared" si="12"/>
        <v xml:space="preserve">,"AlternateId":"" </v>
      </c>
      <c r="U35" s="16" t="str">
        <f t="shared" si="2"/>
        <v>,"IssueYearStart":1941</v>
      </c>
      <c r="V35" s="16" t="str">
        <f t="shared" si="3"/>
        <v>,"IssueYearEnd":1944</v>
      </c>
      <c r="W35" s="16" t="str">
        <f t="shared" si="13"/>
        <v xml:space="preserve">,"FirstDayOfIssue":" " </v>
      </c>
      <c r="X35" s="16" t="str">
        <f t="shared" si="4"/>
        <v xml:space="preserve">,"Perforation":"p11x10.5" </v>
      </c>
      <c r="Y35" s="16" t="str">
        <f t="shared" si="5"/>
        <v xml:space="preserve">,"IsWatermarked":false </v>
      </c>
      <c r="Z35" s="16" t="str">
        <f t="shared" si="14"/>
        <v xml:space="preserve">,"CatalogImageCode":"" </v>
      </c>
      <c r="AA35" s="16" t="str">
        <f t="shared" si="15"/>
        <v xml:space="preserve">,"Color":"orange" </v>
      </c>
      <c r="AB35" s="16" t="str">
        <f t="shared" si="16"/>
        <v xml:space="preserve">,"Denomination":"50" </v>
      </c>
      <c r="AD35" s="16" t="str">
        <f t="shared" si="17"/>
        <v>,"ItemInstances":[</v>
      </c>
      <c r="AE35" s="16" t="str">
        <f t="shared" si="18"/>
        <v>{"CollectableType":"HomeCollector.Models.StampBase, HomeCollector, Version=1.0.0.0, Culture=neutral, PublicKeyToken=null"</v>
      </c>
      <c r="AF35" s="16" t="str">
        <f t="shared" si="6"/>
        <v xml:space="preserve">,"ItemDetails":"" </v>
      </c>
      <c r="AG35" s="16" t="str">
        <f t="shared" si="19"/>
        <v xml:space="preserve">,"IsFavorite":false </v>
      </c>
      <c r="AH35" s="16" t="str">
        <f t="shared" si="20"/>
        <v xml:space="preserve">,"EstimatedValue":0 </v>
      </c>
      <c r="AI35" s="16" t="str">
        <f t="shared" si="21"/>
        <v xml:space="preserve">,"IsMintCondition":false </v>
      </c>
      <c r="AJ35" s="16" t="str">
        <f t="shared" si="22"/>
        <v xml:space="preserve">,"Condition":"UNDEFINED" </v>
      </c>
      <c r="AK35" s="16" t="str">
        <f t="shared" si="7"/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35" s="16" t="str">
        <f t="shared" si="8"/>
        <v>,{"CollectableType":"HomeCollector.Models.StampBase, HomeCollector, Version=1.0.0.0, Culture=neutral, PublicKeyToken=null","DisplayName":"Twin Motor" ,"Description":"" ,"Country":"USA" ,"IsPostageStamp":true ,"ScottNumber":"C31" ,"AlternateId":"" ,"IssueYearStart":1941,"IssueYearEnd":1944,"FirstDayOfIssue":" " ,"Perforation":"p11x10.5" ,"IsWatermarked":false ,"CatalogImageCode":"" ,"Color":"orange" ,"Denomination":"50"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36" spans="1:38" x14ac:dyDescent="0.25">
      <c r="A36" s="44" t="s">
        <v>82</v>
      </c>
      <c r="B36" s="29">
        <v>5</v>
      </c>
      <c r="C36" s="19"/>
      <c r="D36" s="31"/>
      <c r="E36" s="32">
        <v>5</v>
      </c>
      <c r="F36" s="41" t="s">
        <v>219</v>
      </c>
      <c r="G36" s="38"/>
      <c r="H36" s="19" t="s">
        <v>231</v>
      </c>
      <c r="I36" s="19">
        <v>1946</v>
      </c>
      <c r="J36" s="19">
        <v>1946</v>
      </c>
      <c r="K36" s="21" t="s">
        <v>311</v>
      </c>
      <c r="L36" s="34"/>
      <c r="M36" s="29"/>
      <c r="N36" s="28" t="str">
        <f t="shared" si="23"/>
        <v>,{"CollectableType":"HomeCollector.Models.StampBase, HomeCollector, Version=1.0.0.0, Culture=neutral, PublicKeyToken=null"</v>
      </c>
      <c r="O36" s="16" t="str">
        <f t="shared" ref="O36:O68" si="24">",""DisplayName"":""" &amp; $H36 &amp; """ "</f>
        <v xml:space="preserve">,"DisplayName":"DC-4" </v>
      </c>
      <c r="P36" s="16" t="str">
        <f t="shared" ref="P36:P68" si="25">",""Description"":""" &amp; IF(ISBLANK($G36),"",$G36) &amp; """ "</f>
        <v xml:space="preserve">,"Description":"" </v>
      </c>
      <c r="Q36" s="16" t="str">
        <f t="shared" si="9"/>
        <v xml:space="preserve">,"Country":"USA" </v>
      </c>
      <c r="R36" s="16" t="str">
        <f t="shared" si="10"/>
        <v xml:space="preserve">,"IsPostageStamp":true </v>
      </c>
      <c r="S36" s="16" t="str">
        <f t="shared" si="11"/>
        <v xml:space="preserve">,"ScottNumber":"C32" </v>
      </c>
      <c r="T36" s="16" t="str">
        <f t="shared" si="12"/>
        <v xml:space="preserve">,"AlternateId":"" </v>
      </c>
      <c r="U36" s="16" t="str">
        <f t="shared" ref="U36:U68" si="26">",""IssueYearStart"":" &amp; TEXT(IF(ISNUMBER($J36)=0,0,$J36),"0")</f>
        <v>,"IssueYearStart":1946</v>
      </c>
      <c r="V36" s="16" t="str">
        <f t="shared" ref="V36:V68" si="27">",""IssueYearEnd"":" &amp; TEXT(IF(ISNUMBER($K36)=0,0,$K36),"0")</f>
        <v>,"IssueYearEnd":0</v>
      </c>
      <c r="W36" s="16" t="str">
        <f t="shared" si="13"/>
        <v xml:space="preserve">,"FirstDayOfIssue":" " </v>
      </c>
      <c r="X36" s="16" t="str">
        <f t="shared" si="4"/>
        <v xml:space="preserve">,"Perforation":"p11x10.5" </v>
      </c>
      <c r="Y36" s="16" t="str">
        <f t="shared" ref="Y36:Y67" si="28">",""IsWatermarked"":" &amp; IF(ISNUMBER(FIND("mk",$G53)) =1,"true","false") &amp; " "</f>
        <v xml:space="preserve">,"IsWatermarked":false </v>
      </c>
      <c r="Z36" s="16" t="str">
        <f t="shared" si="14"/>
        <v xml:space="preserve">,"CatalogImageCode":"" </v>
      </c>
      <c r="AA36" s="16" t="str">
        <f t="shared" si="15"/>
        <v xml:space="preserve">,"Color":"" </v>
      </c>
      <c r="AB36" s="16" t="str">
        <f t="shared" si="16"/>
        <v xml:space="preserve">,"Denomination":"5" </v>
      </c>
      <c r="AD36" s="16" t="str">
        <f t="shared" si="17"/>
        <v>,"ItemInstances":[</v>
      </c>
      <c r="AE36" s="16" t="str">
        <f t="shared" si="18"/>
        <v>{"CollectableType":"HomeCollector.Models.StampBase, HomeCollector, Version=1.0.0.0, Culture=neutral, PublicKeyToken=null"</v>
      </c>
      <c r="AF36" s="16" t="str">
        <f t="shared" ref="AF36:AF68" si="29">",""ItemDetails"":""" &amp; IF(ISBLANK($G36)=1,"",$G36) &amp; """ "</f>
        <v xml:space="preserve">,"ItemDetails":"" </v>
      </c>
      <c r="AG36" s="16" t="str">
        <f t="shared" si="19"/>
        <v xml:space="preserve">,"IsFavorite":false </v>
      </c>
      <c r="AH36" s="16" t="str">
        <f t="shared" si="20"/>
        <v xml:space="preserve">,"EstimatedValue":0 </v>
      </c>
      <c r="AI36" s="16" t="str">
        <f t="shared" si="21"/>
        <v xml:space="preserve">,"IsMintCondition":false </v>
      </c>
      <c r="AJ36" s="16" t="str">
        <f t="shared" si="22"/>
        <v xml:space="preserve">,"Condition":"UNDEFINED" </v>
      </c>
      <c r="AK36" s="16" t="str">
        <f t="shared" ref="AK36:AK67" si="30" xml:space="preserve"> IF($D36+$E36&gt;0,  CONCATENATE($AD36,$AE36,$AF36,$AG36,$AH36,$AI36,$AJ36)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36" s="16" t="str">
        <f t="shared" ref="AL36:AL68" si="31">CONCATENATE( $N36, $O36, $P36,$Q36,$R36,$S36,$T36,$U36,$V36,$W36,$X36, $Y36,$Z36,$AA36, $AB36) &amp; $AK36</f>
        <v>,{"CollectableType":"HomeCollector.Models.StampBase, HomeCollector, Version=1.0.0.0, Culture=neutral, PublicKeyToken=null","DisplayName":"DC-4" ,"Description":"" ,"Country":"USA" ,"IsPostageStamp":true ,"ScottNumber":"C32" ,"AlternateId":"" ,"IssueYearStart":1946,"IssueYearEnd":0,"FirstDayOfIssue":" " ,"Perforation":"p11x10.5" ,"IsWatermarked":false ,"CatalogImageCode":"" ,"Color":"" ,"Denomination":"5"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37" spans="1:38" x14ac:dyDescent="0.25">
      <c r="A37" s="44" t="s">
        <v>83</v>
      </c>
      <c r="B37" s="29">
        <v>5</v>
      </c>
      <c r="C37" s="19"/>
      <c r="D37" s="31"/>
      <c r="E37" s="32">
        <v>2</v>
      </c>
      <c r="F37" s="41" t="s">
        <v>218</v>
      </c>
      <c r="G37" s="38"/>
      <c r="H37" s="19" t="s">
        <v>231</v>
      </c>
      <c r="I37" s="19">
        <v>1947</v>
      </c>
      <c r="J37" s="19">
        <v>1947</v>
      </c>
      <c r="K37" s="21" t="s">
        <v>311</v>
      </c>
      <c r="L37" s="34"/>
      <c r="M37" s="29"/>
      <c r="N37" s="28" t="str">
        <f t="shared" si="23"/>
        <v>,{"CollectableType":"HomeCollector.Models.StampBase, HomeCollector, Version=1.0.0.0, Culture=neutral, PublicKeyToken=null"</v>
      </c>
      <c r="O37" s="16" t="str">
        <f t="shared" si="24"/>
        <v xml:space="preserve">,"DisplayName":"DC-4" </v>
      </c>
      <c r="P37" s="16" t="str">
        <f t="shared" si="25"/>
        <v xml:space="preserve">,"Description":"" </v>
      </c>
      <c r="Q37" s="16" t="str">
        <f t="shared" si="9"/>
        <v xml:space="preserve">,"Country":"USA" </v>
      </c>
      <c r="R37" s="16" t="str">
        <f t="shared" si="10"/>
        <v xml:space="preserve">,"IsPostageStamp":true </v>
      </c>
      <c r="S37" s="16" t="str">
        <f t="shared" si="11"/>
        <v xml:space="preserve">,"ScottNumber":"C33" </v>
      </c>
      <c r="T37" s="16" t="str">
        <f t="shared" si="12"/>
        <v xml:space="preserve">,"AlternateId":"" </v>
      </c>
      <c r="U37" s="16" t="str">
        <f t="shared" si="26"/>
        <v>,"IssueYearStart":1947</v>
      </c>
      <c r="V37" s="16" t="str">
        <f t="shared" si="27"/>
        <v>,"IssueYearEnd":0</v>
      </c>
      <c r="W37" s="16" t="str">
        <f t="shared" si="13"/>
        <v xml:space="preserve">,"FirstDayOfIssue":" " </v>
      </c>
      <c r="X37" s="16" t="str">
        <f t="shared" si="4"/>
        <v xml:space="preserve">,"Perforation":"p10.5x11" </v>
      </c>
      <c r="Y37" s="16" t="str">
        <f t="shared" si="28"/>
        <v xml:space="preserve">,"IsWatermarked":false </v>
      </c>
      <c r="Z37" s="16" t="str">
        <f t="shared" si="14"/>
        <v xml:space="preserve">,"CatalogImageCode":"" </v>
      </c>
      <c r="AA37" s="16" t="str">
        <f t="shared" si="15"/>
        <v xml:space="preserve">,"Color":"" </v>
      </c>
      <c r="AB37" s="16" t="str">
        <f t="shared" si="16"/>
        <v xml:space="preserve">,"Denomination":"5" </v>
      </c>
      <c r="AD37" s="16" t="str">
        <f t="shared" si="17"/>
        <v>,"ItemInstances":[</v>
      </c>
      <c r="AE37" s="16" t="str">
        <f t="shared" si="18"/>
        <v>{"CollectableType":"HomeCollector.Models.StampBase, HomeCollector, Version=1.0.0.0, Culture=neutral, PublicKeyToken=null"</v>
      </c>
      <c r="AF37" s="16" t="str">
        <f t="shared" si="29"/>
        <v xml:space="preserve">,"ItemDetails":"" </v>
      </c>
      <c r="AG37" s="16" t="str">
        <f t="shared" si="19"/>
        <v xml:space="preserve">,"IsFavorite":false </v>
      </c>
      <c r="AH37" s="16" t="str">
        <f t="shared" si="20"/>
        <v xml:space="preserve">,"EstimatedValue":0 </v>
      </c>
      <c r="AI37" s="16" t="str">
        <f t="shared" si="21"/>
        <v xml:space="preserve">,"IsMintCondition":false </v>
      </c>
      <c r="AJ37" s="16" t="str">
        <f t="shared" si="22"/>
        <v xml:space="preserve">,"Condition":"UNDEFINED" </v>
      </c>
      <c r="AK37" s="16" t="str">
        <f t="shared" si="30"/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37" s="16" t="str">
        <f t="shared" si="31"/>
        <v>,{"CollectableType":"HomeCollector.Models.StampBase, HomeCollector, Version=1.0.0.0, Culture=neutral, PublicKeyToken=null","DisplayName":"DC-4" ,"Description":"" ,"Country":"USA" ,"IsPostageStamp":true ,"ScottNumber":"C33" ,"AlternateId":"" ,"IssueYearStart":1947,"IssueYearEnd":0,"FirstDayOfIssue":" " ,"Perforation":"p10.5x11" ,"IsWatermarked":false ,"CatalogImageCode":"" ,"Color":"" ,"Denomination":"5"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38" spans="1:38" x14ac:dyDescent="0.25">
      <c r="A38" s="44" t="s">
        <v>84</v>
      </c>
      <c r="B38" s="29">
        <v>10</v>
      </c>
      <c r="C38" s="19"/>
      <c r="D38" s="31"/>
      <c r="E38" s="32">
        <v>1</v>
      </c>
      <c r="F38" s="41" t="s">
        <v>219</v>
      </c>
      <c r="G38" s="38"/>
      <c r="H38" s="19" t="s">
        <v>232</v>
      </c>
      <c r="I38" s="19">
        <v>1947</v>
      </c>
      <c r="J38" s="19">
        <v>1947</v>
      </c>
      <c r="K38" s="21" t="s">
        <v>311</v>
      </c>
      <c r="L38" s="34"/>
      <c r="M38" s="29"/>
      <c r="N38" s="28" t="str">
        <f t="shared" si="23"/>
        <v>,{"CollectableType":"HomeCollector.Models.StampBase, HomeCollector, Version=1.0.0.0, Culture=neutral, PublicKeyToken=null"</v>
      </c>
      <c r="O38" s="16" t="str">
        <f t="shared" si="24"/>
        <v xml:space="preserve">,"DisplayName":"Pan Am Union Build" </v>
      </c>
      <c r="P38" s="16" t="str">
        <f t="shared" si="25"/>
        <v xml:space="preserve">,"Description":"" </v>
      </c>
      <c r="Q38" s="16" t="str">
        <f t="shared" si="9"/>
        <v xml:space="preserve">,"Country":"USA" </v>
      </c>
      <c r="R38" s="16" t="str">
        <f t="shared" si="10"/>
        <v xml:space="preserve">,"IsPostageStamp":true </v>
      </c>
      <c r="S38" s="16" t="str">
        <f t="shared" si="11"/>
        <v xml:space="preserve">,"ScottNumber":"C34" </v>
      </c>
      <c r="T38" s="16" t="str">
        <f t="shared" si="12"/>
        <v xml:space="preserve">,"AlternateId":"" </v>
      </c>
      <c r="U38" s="16" t="str">
        <f t="shared" si="26"/>
        <v>,"IssueYearStart":1947</v>
      </c>
      <c r="V38" s="16" t="str">
        <f t="shared" si="27"/>
        <v>,"IssueYearEnd":0</v>
      </c>
      <c r="W38" s="16" t="str">
        <f t="shared" si="13"/>
        <v xml:space="preserve">,"FirstDayOfIssue":" " </v>
      </c>
      <c r="X38" s="16" t="str">
        <f t="shared" si="4"/>
        <v xml:space="preserve">,"Perforation":"p11x10.5" </v>
      </c>
      <c r="Y38" s="16" t="str">
        <f t="shared" si="28"/>
        <v xml:space="preserve">,"IsWatermarked":false </v>
      </c>
      <c r="Z38" s="16" t="str">
        <f t="shared" si="14"/>
        <v xml:space="preserve">,"CatalogImageCode":"" </v>
      </c>
      <c r="AA38" s="16" t="str">
        <f t="shared" si="15"/>
        <v xml:space="preserve">,"Color":"" </v>
      </c>
      <c r="AB38" s="16" t="str">
        <f t="shared" si="16"/>
        <v xml:space="preserve">,"Denomination":"10" </v>
      </c>
      <c r="AD38" s="16" t="str">
        <f t="shared" si="17"/>
        <v>,"ItemInstances":[</v>
      </c>
      <c r="AE38" s="16" t="str">
        <f t="shared" si="18"/>
        <v>{"CollectableType":"HomeCollector.Models.StampBase, HomeCollector, Version=1.0.0.0, Culture=neutral, PublicKeyToken=null"</v>
      </c>
      <c r="AF38" s="16" t="str">
        <f t="shared" si="29"/>
        <v xml:space="preserve">,"ItemDetails":"" </v>
      </c>
      <c r="AG38" s="16" t="str">
        <f t="shared" si="19"/>
        <v xml:space="preserve">,"IsFavorite":false </v>
      </c>
      <c r="AH38" s="16" t="str">
        <f t="shared" si="20"/>
        <v xml:space="preserve">,"EstimatedValue":0 </v>
      </c>
      <c r="AI38" s="16" t="str">
        <f t="shared" si="21"/>
        <v xml:space="preserve">,"IsMintCondition":false </v>
      </c>
      <c r="AJ38" s="16" t="str">
        <f t="shared" si="22"/>
        <v xml:space="preserve">,"Condition":"UNDEFINED" </v>
      </c>
      <c r="AK38" s="16" t="str">
        <f t="shared" si="30"/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38" s="16" t="str">
        <f t="shared" si="31"/>
        <v>,{"CollectableType":"HomeCollector.Models.StampBase, HomeCollector, Version=1.0.0.0, Culture=neutral, PublicKeyToken=null","DisplayName":"Pan Am Union Build" ,"Description":"" ,"Country":"USA" ,"IsPostageStamp":true ,"ScottNumber":"C34" ,"AlternateId":"" ,"IssueYearStart":1947,"IssueYearEnd":0,"FirstDayOfIssue":" " ,"Perforation":"p11x10.5" ,"IsWatermarked":false ,"CatalogImageCode":"" ,"Color":"" ,"Denomination":"10"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39" spans="1:38" x14ac:dyDescent="0.25">
      <c r="A39" s="44" t="s">
        <v>85</v>
      </c>
      <c r="B39" s="29">
        <v>15</v>
      </c>
      <c r="C39" s="19"/>
      <c r="D39" s="31">
        <v>1</v>
      </c>
      <c r="E39" s="32">
        <v>1</v>
      </c>
      <c r="F39" s="41" t="s">
        <v>219</v>
      </c>
      <c r="G39" s="38"/>
      <c r="H39" s="19" t="s">
        <v>233</v>
      </c>
      <c r="I39" s="19">
        <v>1947</v>
      </c>
      <c r="J39" s="19">
        <v>1947</v>
      </c>
      <c r="K39" s="21" t="s">
        <v>311</v>
      </c>
      <c r="L39" s="34"/>
      <c r="M39" s="29"/>
      <c r="N39" s="28" t="str">
        <f t="shared" si="23"/>
        <v>,{"CollectableType":"HomeCollector.Models.StampBase, HomeCollector, Version=1.0.0.0, Culture=neutral, PublicKeyToken=null"</v>
      </c>
      <c r="O39" s="16" t="str">
        <f t="shared" si="24"/>
        <v xml:space="preserve">,"DisplayName":"Statue of Liberty" </v>
      </c>
      <c r="P39" s="16" t="str">
        <f t="shared" si="25"/>
        <v xml:space="preserve">,"Description":"" </v>
      </c>
      <c r="Q39" s="16" t="str">
        <f t="shared" si="9"/>
        <v xml:space="preserve">,"Country":"USA" </v>
      </c>
      <c r="R39" s="16" t="str">
        <f t="shared" si="10"/>
        <v xml:space="preserve">,"IsPostageStamp":true </v>
      </c>
      <c r="S39" s="16" t="str">
        <f t="shared" si="11"/>
        <v xml:space="preserve">,"ScottNumber":"C35" </v>
      </c>
      <c r="T39" s="16" t="str">
        <f t="shared" si="12"/>
        <v xml:space="preserve">,"AlternateId":"" </v>
      </c>
      <c r="U39" s="16" t="str">
        <f t="shared" si="26"/>
        <v>,"IssueYearStart":1947</v>
      </c>
      <c r="V39" s="16" t="str">
        <f t="shared" si="27"/>
        <v>,"IssueYearEnd":0</v>
      </c>
      <c r="W39" s="16" t="str">
        <f t="shared" si="13"/>
        <v xml:space="preserve">,"FirstDayOfIssue":" " </v>
      </c>
      <c r="X39" s="16" t="str">
        <f t="shared" si="4"/>
        <v xml:space="preserve">,"Perforation":"p11x10.5" </v>
      </c>
      <c r="Y39" s="16" t="str">
        <f t="shared" si="28"/>
        <v xml:space="preserve">,"IsWatermarked":false </v>
      </c>
      <c r="Z39" s="16" t="str">
        <f t="shared" si="14"/>
        <v xml:space="preserve">,"CatalogImageCode":"" </v>
      </c>
      <c r="AA39" s="16" t="str">
        <f t="shared" si="15"/>
        <v xml:space="preserve">,"Color":"" </v>
      </c>
      <c r="AB39" s="16" t="str">
        <f t="shared" si="16"/>
        <v xml:space="preserve">,"Denomination":"15" </v>
      </c>
      <c r="AD39" s="16" t="str">
        <f t="shared" si="17"/>
        <v>,"ItemInstances":[</v>
      </c>
      <c r="AE39" s="16" t="str">
        <f t="shared" si="18"/>
        <v>{"CollectableType":"HomeCollector.Models.StampBase, HomeCollector, Version=1.0.0.0, Culture=neutral, PublicKeyToken=null"</v>
      </c>
      <c r="AF39" s="16" t="str">
        <f t="shared" si="29"/>
        <v xml:space="preserve">,"ItemDetails":"" </v>
      </c>
      <c r="AG39" s="16" t="str">
        <f t="shared" si="19"/>
        <v xml:space="preserve">,"IsFavorite":false </v>
      </c>
      <c r="AH39" s="16" t="str">
        <f t="shared" si="20"/>
        <v xml:space="preserve">,"EstimatedValue":0 </v>
      </c>
      <c r="AI39" s="16" t="str">
        <f t="shared" si="21"/>
        <v xml:space="preserve">,"IsMintCondition":true </v>
      </c>
      <c r="AJ39" s="16" t="str">
        <f t="shared" si="22"/>
        <v xml:space="preserve">,"Condition":"UNDEFINED" </v>
      </c>
      <c r="AK39" s="16" t="str">
        <f t="shared" si="30"/>
        <v>,"ItemInstances":[{"CollectableType":"HomeCollector.Models.StampBase, HomeCollector, Version=1.0.0.0, Culture=neutral, PublicKeyToken=null","ItemDetails":"" ,"IsFavorite":false ,"EstimatedValue":0 ,"IsMintCondition":true ,"Condition":"UNDEFINED" } ]}</v>
      </c>
      <c r="AL39" s="16" t="str">
        <f t="shared" si="31"/>
        <v>,{"CollectableType":"HomeCollector.Models.StampBase, HomeCollector, Version=1.0.0.0, Culture=neutral, PublicKeyToken=null","DisplayName":"Statue of Liberty" ,"Description":"" ,"Country":"USA" ,"IsPostageStamp":true ,"ScottNumber":"C35" ,"AlternateId":"" ,"IssueYearStart":1947,"IssueYearEnd":0,"FirstDayOfIssue":" " ,"Perforation":"p11x10.5" ,"IsWatermarked":false ,"CatalogImageCode":"" ,"Color":"" ,"Denomination":"15" ,"ItemInstances":[{"CollectableType":"HomeCollector.Models.StampBase, HomeCollector, Version=1.0.0.0, Culture=neutral, PublicKeyToken=null","ItemDetails":"" ,"IsFavorite":false ,"EstimatedValue":0 ,"IsMintCondition":true ,"Condition":"UNDEFINED" } ]}</v>
      </c>
    </row>
    <row r="40" spans="1:38" x14ac:dyDescent="0.25">
      <c r="A40" s="44" t="s">
        <v>86</v>
      </c>
      <c r="B40" s="29">
        <v>25</v>
      </c>
      <c r="C40" s="19"/>
      <c r="D40" s="31"/>
      <c r="E40" s="32">
        <v>1</v>
      </c>
      <c r="F40" s="41" t="s">
        <v>219</v>
      </c>
      <c r="G40" s="38"/>
      <c r="H40" s="19" t="s">
        <v>234</v>
      </c>
      <c r="I40" s="19">
        <v>1947</v>
      </c>
      <c r="J40" s="19">
        <v>1947</v>
      </c>
      <c r="K40" s="21" t="s">
        <v>311</v>
      </c>
      <c r="L40" s="34"/>
      <c r="M40" s="29"/>
      <c r="N40" s="28" t="str">
        <f t="shared" si="23"/>
        <v>,{"CollectableType":"HomeCollector.Models.StampBase, HomeCollector, Version=1.0.0.0, Culture=neutral, PublicKeyToken=null"</v>
      </c>
      <c r="O40" s="16" t="str">
        <f t="shared" si="24"/>
        <v xml:space="preserve">,"DisplayName":"San Fran Bridge" </v>
      </c>
      <c r="P40" s="16" t="str">
        <f t="shared" si="25"/>
        <v xml:space="preserve">,"Description":"" </v>
      </c>
      <c r="Q40" s="16" t="str">
        <f t="shared" si="9"/>
        <v xml:space="preserve">,"Country":"USA" </v>
      </c>
      <c r="R40" s="16" t="str">
        <f t="shared" si="10"/>
        <v xml:space="preserve">,"IsPostageStamp":true </v>
      </c>
      <c r="S40" s="16" t="str">
        <f t="shared" si="11"/>
        <v xml:space="preserve">,"ScottNumber":"C36" </v>
      </c>
      <c r="T40" s="16" t="str">
        <f t="shared" si="12"/>
        <v xml:space="preserve">,"AlternateId":"" </v>
      </c>
      <c r="U40" s="16" t="str">
        <f t="shared" si="26"/>
        <v>,"IssueYearStart":1947</v>
      </c>
      <c r="V40" s="16" t="str">
        <f t="shared" si="27"/>
        <v>,"IssueYearEnd":0</v>
      </c>
      <c r="W40" s="16" t="str">
        <f t="shared" si="13"/>
        <v xml:space="preserve">,"FirstDayOfIssue":" " </v>
      </c>
      <c r="X40" s="16" t="str">
        <f t="shared" si="4"/>
        <v xml:space="preserve">,"Perforation":"p11x10.5" </v>
      </c>
      <c r="Y40" s="16" t="str">
        <f t="shared" si="28"/>
        <v xml:space="preserve">,"IsWatermarked":false </v>
      </c>
      <c r="Z40" s="16" t="str">
        <f t="shared" si="14"/>
        <v xml:space="preserve">,"CatalogImageCode":"" </v>
      </c>
      <c r="AA40" s="16" t="str">
        <f t="shared" si="15"/>
        <v xml:space="preserve">,"Color":"" </v>
      </c>
      <c r="AB40" s="16" t="str">
        <f t="shared" si="16"/>
        <v xml:space="preserve">,"Denomination":"25" </v>
      </c>
      <c r="AD40" s="16" t="str">
        <f t="shared" si="17"/>
        <v>,"ItemInstances":[</v>
      </c>
      <c r="AE40" s="16" t="str">
        <f t="shared" si="18"/>
        <v>{"CollectableType":"HomeCollector.Models.StampBase, HomeCollector, Version=1.0.0.0, Culture=neutral, PublicKeyToken=null"</v>
      </c>
      <c r="AF40" s="16" t="str">
        <f t="shared" si="29"/>
        <v xml:space="preserve">,"ItemDetails":"" </v>
      </c>
      <c r="AG40" s="16" t="str">
        <f t="shared" si="19"/>
        <v xml:space="preserve">,"IsFavorite":false </v>
      </c>
      <c r="AH40" s="16" t="str">
        <f t="shared" si="20"/>
        <v xml:space="preserve">,"EstimatedValue":0 </v>
      </c>
      <c r="AI40" s="16" t="str">
        <f t="shared" si="21"/>
        <v xml:space="preserve">,"IsMintCondition":false </v>
      </c>
      <c r="AJ40" s="16" t="str">
        <f t="shared" si="22"/>
        <v xml:space="preserve">,"Condition":"UNDEFINED" </v>
      </c>
      <c r="AK40" s="16" t="str">
        <f t="shared" si="30"/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40" s="16" t="str">
        <f t="shared" si="31"/>
        <v>,{"CollectableType":"HomeCollector.Models.StampBase, HomeCollector, Version=1.0.0.0, Culture=neutral, PublicKeyToken=null","DisplayName":"San Fran Bridge" ,"Description":"" ,"Country":"USA" ,"IsPostageStamp":true ,"ScottNumber":"C36" ,"AlternateId":"" ,"IssueYearStart":1947,"IssueYearEnd":0,"FirstDayOfIssue":" " ,"Perforation":"p11x10.5" ,"IsWatermarked":false ,"CatalogImageCode":"" ,"Color":"" ,"Denomination":"25"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41" spans="1:38" x14ac:dyDescent="0.25">
      <c r="A41" s="44" t="s">
        <v>87</v>
      </c>
      <c r="B41" s="29">
        <v>5</v>
      </c>
      <c r="C41" s="19"/>
      <c r="D41" s="31"/>
      <c r="E41" s="32">
        <v>1</v>
      </c>
      <c r="F41" s="41" t="s">
        <v>219</v>
      </c>
      <c r="G41" s="38"/>
      <c r="H41" s="19" t="s">
        <v>231</v>
      </c>
      <c r="I41" s="19">
        <v>1948</v>
      </c>
      <c r="J41" s="19">
        <v>1948</v>
      </c>
      <c r="K41" s="21" t="s">
        <v>311</v>
      </c>
      <c r="L41" s="34"/>
      <c r="M41" s="29"/>
      <c r="N41" s="28" t="str">
        <f t="shared" si="23"/>
        <v>,{"CollectableType":"HomeCollector.Models.StampBase, HomeCollector, Version=1.0.0.0, Culture=neutral, PublicKeyToken=null"</v>
      </c>
      <c r="O41" s="16" t="str">
        <f t="shared" si="24"/>
        <v xml:space="preserve">,"DisplayName":"DC-4" </v>
      </c>
      <c r="P41" s="16" t="str">
        <f t="shared" si="25"/>
        <v xml:space="preserve">,"Description":"" </v>
      </c>
      <c r="Q41" s="16" t="str">
        <f t="shared" si="9"/>
        <v xml:space="preserve">,"Country":"USA" </v>
      </c>
      <c r="R41" s="16" t="str">
        <f t="shared" si="10"/>
        <v xml:space="preserve">,"IsPostageStamp":true </v>
      </c>
      <c r="S41" s="16" t="str">
        <f t="shared" si="11"/>
        <v xml:space="preserve">,"ScottNumber":"C37" </v>
      </c>
      <c r="T41" s="16" t="str">
        <f t="shared" si="12"/>
        <v xml:space="preserve">,"AlternateId":"" </v>
      </c>
      <c r="U41" s="16" t="str">
        <f t="shared" si="26"/>
        <v>,"IssueYearStart":1948</v>
      </c>
      <c r="V41" s="16" t="str">
        <f t="shared" si="27"/>
        <v>,"IssueYearEnd":0</v>
      </c>
      <c r="W41" s="16" t="str">
        <f t="shared" si="13"/>
        <v xml:space="preserve">,"FirstDayOfIssue":" " </v>
      </c>
      <c r="X41" s="16" t="str">
        <f t="shared" si="4"/>
        <v xml:space="preserve">,"Perforation":"p11x10.5" </v>
      </c>
      <c r="Y41" s="16" t="str">
        <f t="shared" si="28"/>
        <v xml:space="preserve">,"IsWatermarked":false </v>
      </c>
      <c r="Z41" s="16" t="str">
        <f t="shared" si="14"/>
        <v xml:space="preserve">,"CatalogImageCode":"" </v>
      </c>
      <c r="AA41" s="16" t="str">
        <f t="shared" si="15"/>
        <v xml:space="preserve">,"Color":"" </v>
      </c>
      <c r="AB41" s="16" t="str">
        <f t="shared" si="16"/>
        <v xml:space="preserve">,"Denomination":"5" </v>
      </c>
      <c r="AD41" s="16" t="str">
        <f t="shared" si="17"/>
        <v>,"ItemInstances":[</v>
      </c>
      <c r="AE41" s="16" t="str">
        <f t="shared" si="18"/>
        <v>{"CollectableType":"HomeCollector.Models.StampBase, HomeCollector, Version=1.0.0.0, Culture=neutral, PublicKeyToken=null"</v>
      </c>
      <c r="AF41" s="16" t="str">
        <f t="shared" si="29"/>
        <v xml:space="preserve">,"ItemDetails":"" </v>
      </c>
      <c r="AG41" s="16" t="str">
        <f t="shared" si="19"/>
        <v xml:space="preserve">,"IsFavorite":false </v>
      </c>
      <c r="AH41" s="16" t="str">
        <f t="shared" si="20"/>
        <v xml:space="preserve">,"EstimatedValue":0 </v>
      </c>
      <c r="AI41" s="16" t="str">
        <f t="shared" si="21"/>
        <v xml:space="preserve">,"IsMintCondition":false </v>
      </c>
      <c r="AJ41" s="16" t="str">
        <f t="shared" si="22"/>
        <v xml:space="preserve">,"Condition":"UNDEFINED" </v>
      </c>
      <c r="AK41" s="16" t="str">
        <f t="shared" si="30"/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41" s="16" t="str">
        <f t="shared" si="31"/>
        <v>,{"CollectableType":"HomeCollector.Models.StampBase, HomeCollector, Version=1.0.0.0, Culture=neutral, PublicKeyToken=null","DisplayName":"DC-4" ,"Description":"" ,"Country":"USA" ,"IsPostageStamp":true ,"ScottNumber":"C37" ,"AlternateId":"" ,"IssueYearStart":1948,"IssueYearEnd":0,"FirstDayOfIssue":" " ,"Perforation":"p11x10.5" ,"IsWatermarked":false ,"CatalogImageCode":"" ,"Color":"" ,"Denomination":"5"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42" spans="1:38" x14ac:dyDescent="0.25">
      <c r="A42" s="44" t="s">
        <v>88</v>
      </c>
      <c r="B42" s="29">
        <v>5</v>
      </c>
      <c r="C42" s="19"/>
      <c r="D42" s="31">
        <v>1</v>
      </c>
      <c r="E42" s="32">
        <v>1</v>
      </c>
      <c r="F42" s="41" t="s">
        <v>219</v>
      </c>
      <c r="G42" s="38"/>
      <c r="H42" s="19" t="s">
        <v>20</v>
      </c>
      <c r="I42" s="19">
        <v>1948</v>
      </c>
      <c r="J42" s="19">
        <v>1948</v>
      </c>
      <c r="K42" s="21" t="s">
        <v>311</v>
      </c>
      <c r="L42" s="34"/>
      <c r="M42" s="29"/>
      <c r="N42" s="28" t="str">
        <f t="shared" si="23"/>
        <v>,{"CollectableType":"HomeCollector.Models.StampBase, HomeCollector, Version=1.0.0.0, Culture=neutral, PublicKeyToken=null"</v>
      </c>
      <c r="O42" s="16" t="str">
        <f t="shared" si="24"/>
        <v xml:space="preserve">,"DisplayName":"New York" </v>
      </c>
      <c r="P42" s="16" t="str">
        <f t="shared" si="25"/>
        <v xml:space="preserve">,"Description":"" </v>
      </c>
      <c r="Q42" s="16" t="str">
        <f t="shared" si="9"/>
        <v xml:space="preserve">,"Country":"USA" </v>
      </c>
      <c r="R42" s="16" t="str">
        <f t="shared" si="10"/>
        <v xml:space="preserve">,"IsPostageStamp":true </v>
      </c>
      <c r="S42" s="16" t="str">
        <f t="shared" si="11"/>
        <v xml:space="preserve">,"ScottNumber":"C38" </v>
      </c>
      <c r="T42" s="16" t="str">
        <f t="shared" si="12"/>
        <v xml:space="preserve">,"AlternateId":"" </v>
      </c>
      <c r="U42" s="16" t="str">
        <f t="shared" si="26"/>
        <v>,"IssueYearStart":1948</v>
      </c>
      <c r="V42" s="16" t="str">
        <f t="shared" si="27"/>
        <v>,"IssueYearEnd":0</v>
      </c>
      <c r="W42" s="16" t="str">
        <f t="shared" si="13"/>
        <v xml:space="preserve">,"FirstDayOfIssue":" " </v>
      </c>
      <c r="X42" s="16" t="str">
        <f t="shared" si="4"/>
        <v xml:space="preserve">,"Perforation":"p11x10.5" </v>
      </c>
      <c r="Y42" s="16" t="str">
        <f t="shared" si="28"/>
        <v xml:space="preserve">,"IsWatermarked":false </v>
      </c>
      <c r="Z42" s="16" t="str">
        <f t="shared" si="14"/>
        <v xml:space="preserve">,"CatalogImageCode":"" </v>
      </c>
      <c r="AA42" s="16" t="str">
        <f t="shared" si="15"/>
        <v xml:space="preserve">,"Color":"" </v>
      </c>
      <c r="AB42" s="16" t="str">
        <f t="shared" si="16"/>
        <v xml:space="preserve">,"Denomination":"5" </v>
      </c>
      <c r="AD42" s="16" t="str">
        <f t="shared" si="17"/>
        <v>,"ItemInstances":[</v>
      </c>
      <c r="AE42" s="16" t="str">
        <f t="shared" si="18"/>
        <v>{"CollectableType":"HomeCollector.Models.StampBase, HomeCollector, Version=1.0.0.0, Culture=neutral, PublicKeyToken=null"</v>
      </c>
      <c r="AF42" s="16" t="str">
        <f t="shared" si="29"/>
        <v xml:space="preserve">,"ItemDetails":"" </v>
      </c>
      <c r="AG42" s="16" t="str">
        <f t="shared" si="19"/>
        <v xml:space="preserve">,"IsFavorite":false </v>
      </c>
      <c r="AH42" s="16" t="str">
        <f t="shared" si="20"/>
        <v xml:space="preserve">,"EstimatedValue":0 </v>
      </c>
      <c r="AI42" s="16" t="str">
        <f t="shared" si="21"/>
        <v xml:space="preserve">,"IsMintCondition":true </v>
      </c>
      <c r="AJ42" s="16" t="str">
        <f t="shared" si="22"/>
        <v xml:space="preserve">,"Condition":"UNDEFINED" </v>
      </c>
      <c r="AK42" s="16" t="str">
        <f t="shared" si="30"/>
        <v>,"ItemInstances":[{"CollectableType":"HomeCollector.Models.StampBase, HomeCollector, Version=1.0.0.0, Culture=neutral, PublicKeyToken=null","ItemDetails":"" ,"IsFavorite":false ,"EstimatedValue":0 ,"IsMintCondition":true ,"Condition":"UNDEFINED" } ]}</v>
      </c>
      <c r="AL42" s="16" t="str">
        <f t="shared" si="31"/>
        <v>,{"CollectableType":"HomeCollector.Models.StampBase, HomeCollector, Version=1.0.0.0, Culture=neutral, PublicKeyToken=null","DisplayName":"New York" ,"Description":"" ,"Country":"USA" ,"IsPostageStamp":true ,"ScottNumber":"C38" ,"AlternateId":"" ,"IssueYearStart":1948,"IssueYearEnd":0,"FirstDayOfIssue":" " ,"Perforation":"p11x10.5" ,"IsWatermarked":false ,"CatalogImageCode":"" ,"Color":"" ,"Denomination":"5" ,"ItemInstances":[{"CollectableType":"HomeCollector.Models.StampBase, HomeCollector, Version=1.0.0.0, Culture=neutral, PublicKeyToken=null","ItemDetails":"" ,"IsFavorite":false ,"EstimatedValue":0 ,"IsMintCondition":true ,"Condition":"UNDEFINED" } ]}</v>
      </c>
    </row>
    <row r="43" spans="1:38" x14ac:dyDescent="0.25">
      <c r="A43" s="44" t="s">
        <v>89</v>
      </c>
      <c r="B43" s="29">
        <v>6</v>
      </c>
      <c r="C43" s="19"/>
      <c r="D43" s="31"/>
      <c r="E43" s="32">
        <v>2</v>
      </c>
      <c r="F43" s="41" t="s">
        <v>218</v>
      </c>
      <c r="G43" s="38"/>
      <c r="H43" s="19" t="s">
        <v>231</v>
      </c>
      <c r="I43" s="19">
        <v>1949</v>
      </c>
      <c r="J43" s="19">
        <v>1949</v>
      </c>
      <c r="K43" s="21" t="s">
        <v>311</v>
      </c>
      <c r="L43" s="34"/>
      <c r="M43" s="29"/>
      <c r="N43" s="28" t="str">
        <f t="shared" si="23"/>
        <v>,{"CollectableType":"HomeCollector.Models.StampBase, HomeCollector, Version=1.0.0.0, Culture=neutral, PublicKeyToken=null"</v>
      </c>
      <c r="O43" s="16" t="str">
        <f t="shared" si="24"/>
        <v xml:space="preserve">,"DisplayName":"DC-4" </v>
      </c>
      <c r="P43" s="16" t="str">
        <f t="shared" si="25"/>
        <v xml:space="preserve">,"Description":"" </v>
      </c>
      <c r="Q43" s="16" t="str">
        <f t="shared" si="9"/>
        <v xml:space="preserve">,"Country":"USA" </v>
      </c>
      <c r="R43" s="16" t="str">
        <f t="shared" si="10"/>
        <v xml:space="preserve">,"IsPostageStamp":true </v>
      </c>
      <c r="S43" s="16" t="str">
        <f t="shared" si="11"/>
        <v xml:space="preserve">,"ScottNumber":"C39" </v>
      </c>
      <c r="T43" s="16" t="str">
        <f t="shared" si="12"/>
        <v xml:space="preserve">,"AlternateId":"" </v>
      </c>
      <c r="U43" s="16" t="str">
        <f t="shared" si="26"/>
        <v>,"IssueYearStart":1949</v>
      </c>
      <c r="V43" s="16" t="str">
        <f t="shared" si="27"/>
        <v>,"IssueYearEnd":0</v>
      </c>
      <c r="W43" s="16" t="str">
        <f t="shared" si="13"/>
        <v xml:space="preserve">,"FirstDayOfIssue":" " </v>
      </c>
      <c r="X43" s="16" t="str">
        <f t="shared" si="4"/>
        <v xml:space="preserve">,"Perforation":"p10.5x11" </v>
      </c>
      <c r="Y43" s="16" t="str">
        <f t="shared" si="28"/>
        <v xml:space="preserve">,"IsWatermarked":false </v>
      </c>
      <c r="Z43" s="16" t="str">
        <f t="shared" si="14"/>
        <v xml:space="preserve">,"CatalogImageCode":"" </v>
      </c>
      <c r="AA43" s="16" t="str">
        <f t="shared" si="15"/>
        <v xml:space="preserve">,"Color":"" </v>
      </c>
      <c r="AB43" s="16" t="str">
        <f t="shared" si="16"/>
        <v xml:space="preserve">,"Denomination":"6" </v>
      </c>
      <c r="AD43" s="16" t="str">
        <f t="shared" si="17"/>
        <v>,"ItemInstances":[</v>
      </c>
      <c r="AE43" s="16" t="str">
        <f t="shared" si="18"/>
        <v>{"CollectableType":"HomeCollector.Models.StampBase, HomeCollector, Version=1.0.0.0, Culture=neutral, PublicKeyToken=null"</v>
      </c>
      <c r="AF43" s="16" t="str">
        <f t="shared" si="29"/>
        <v xml:space="preserve">,"ItemDetails":"" </v>
      </c>
      <c r="AG43" s="16" t="str">
        <f t="shared" si="19"/>
        <v xml:space="preserve">,"IsFavorite":false </v>
      </c>
      <c r="AH43" s="16" t="str">
        <f t="shared" si="20"/>
        <v xml:space="preserve">,"EstimatedValue":0 </v>
      </c>
      <c r="AI43" s="16" t="str">
        <f t="shared" si="21"/>
        <v xml:space="preserve">,"IsMintCondition":false </v>
      </c>
      <c r="AJ43" s="16" t="str">
        <f t="shared" si="22"/>
        <v xml:space="preserve">,"Condition":"UNDEFINED" </v>
      </c>
      <c r="AK43" s="16" t="str">
        <f t="shared" si="30"/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43" s="16" t="str">
        <f t="shared" si="31"/>
        <v>,{"CollectableType":"HomeCollector.Models.StampBase, HomeCollector, Version=1.0.0.0, Culture=neutral, PublicKeyToken=null","DisplayName":"DC-4" ,"Description":"" ,"Country":"USA" ,"IsPostageStamp":true ,"ScottNumber":"C39" ,"AlternateId":"" ,"IssueYearStart":1949,"IssueYearEnd":0,"FirstDayOfIssue":" " ,"Perforation":"p10.5x11" ,"IsWatermarked":false ,"CatalogImageCode":"" ,"Color":"" ,"Denomination":"6"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44" spans="1:38" x14ac:dyDescent="0.25">
      <c r="A44" s="44" t="s">
        <v>90</v>
      </c>
      <c r="B44" s="29">
        <v>6</v>
      </c>
      <c r="C44" s="19"/>
      <c r="D44" s="31">
        <v>1</v>
      </c>
      <c r="E44" s="32">
        <v>1</v>
      </c>
      <c r="F44" s="41" t="s">
        <v>219</v>
      </c>
      <c r="G44" s="38"/>
      <c r="H44" s="19" t="s">
        <v>235</v>
      </c>
      <c r="I44" s="19">
        <v>1949</v>
      </c>
      <c r="J44" s="19">
        <v>1949</v>
      </c>
      <c r="K44" s="21" t="s">
        <v>311</v>
      </c>
      <c r="L44" s="34"/>
      <c r="M44" s="29"/>
      <c r="N44" s="28" t="str">
        <f t="shared" si="23"/>
        <v>,{"CollectableType":"HomeCollector.Models.StampBase, HomeCollector, Version=1.0.0.0, Culture=neutral, PublicKeyToken=null"</v>
      </c>
      <c r="O44" s="16" t="str">
        <f t="shared" si="24"/>
        <v xml:space="preserve">,"DisplayName":"Alexandria,VA" </v>
      </c>
      <c r="P44" s="16" t="str">
        <f t="shared" si="25"/>
        <v xml:space="preserve">,"Description":"" </v>
      </c>
      <c r="Q44" s="16" t="str">
        <f t="shared" si="9"/>
        <v xml:space="preserve">,"Country":"USA" </v>
      </c>
      <c r="R44" s="16" t="str">
        <f t="shared" si="10"/>
        <v xml:space="preserve">,"IsPostageStamp":true </v>
      </c>
      <c r="S44" s="16" t="str">
        <f t="shared" si="11"/>
        <v xml:space="preserve">,"ScottNumber":"C40" </v>
      </c>
      <c r="T44" s="16" t="str">
        <f t="shared" si="12"/>
        <v xml:space="preserve">,"AlternateId":"" </v>
      </c>
      <c r="U44" s="16" t="str">
        <f t="shared" si="26"/>
        <v>,"IssueYearStart":1949</v>
      </c>
      <c r="V44" s="16" t="str">
        <f t="shared" si="27"/>
        <v>,"IssueYearEnd":0</v>
      </c>
      <c r="W44" s="16" t="str">
        <f t="shared" si="13"/>
        <v xml:space="preserve">,"FirstDayOfIssue":" " </v>
      </c>
      <c r="X44" s="16" t="str">
        <f t="shared" si="4"/>
        <v xml:space="preserve">,"Perforation":"p11x10.5" </v>
      </c>
      <c r="Y44" s="16" t="str">
        <f t="shared" si="28"/>
        <v xml:space="preserve">,"IsWatermarked":false </v>
      </c>
      <c r="Z44" s="16" t="str">
        <f t="shared" si="14"/>
        <v xml:space="preserve">,"CatalogImageCode":"" </v>
      </c>
      <c r="AA44" s="16" t="str">
        <f t="shared" si="15"/>
        <v xml:space="preserve">,"Color":"" </v>
      </c>
      <c r="AB44" s="16" t="str">
        <f t="shared" si="16"/>
        <v xml:space="preserve">,"Denomination":"6" </v>
      </c>
      <c r="AD44" s="16" t="str">
        <f t="shared" si="17"/>
        <v>,"ItemInstances":[</v>
      </c>
      <c r="AE44" s="16" t="str">
        <f t="shared" si="18"/>
        <v>{"CollectableType":"HomeCollector.Models.StampBase, HomeCollector, Version=1.0.0.0, Culture=neutral, PublicKeyToken=null"</v>
      </c>
      <c r="AF44" s="16" t="str">
        <f t="shared" si="29"/>
        <v xml:space="preserve">,"ItemDetails":"" </v>
      </c>
      <c r="AG44" s="16" t="str">
        <f t="shared" si="19"/>
        <v xml:space="preserve">,"IsFavorite":false </v>
      </c>
      <c r="AH44" s="16" t="str">
        <f t="shared" si="20"/>
        <v xml:space="preserve">,"EstimatedValue":0 </v>
      </c>
      <c r="AI44" s="16" t="str">
        <f t="shared" si="21"/>
        <v xml:space="preserve">,"IsMintCondition":true </v>
      </c>
      <c r="AJ44" s="16" t="str">
        <f t="shared" si="22"/>
        <v xml:space="preserve">,"Condition":"UNDEFINED" </v>
      </c>
      <c r="AK44" s="16" t="str">
        <f t="shared" si="30"/>
        <v>,"ItemInstances":[{"CollectableType":"HomeCollector.Models.StampBase, HomeCollector, Version=1.0.0.0, Culture=neutral, PublicKeyToken=null","ItemDetails":"" ,"IsFavorite":false ,"EstimatedValue":0 ,"IsMintCondition":true ,"Condition":"UNDEFINED" } ]}</v>
      </c>
      <c r="AL44" s="16" t="str">
        <f t="shared" si="31"/>
        <v>,{"CollectableType":"HomeCollector.Models.StampBase, HomeCollector, Version=1.0.0.0, Culture=neutral, PublicKeyToken=null","DisplayName":"Alexandria,VA" ,"Description":"" ,"Country":"USA" ,"IsPostageStamp":true ,"ScottNumber":"C40" ,"AlternateId":"" ,"IssueYearStart":1949,"IssueYearEnd":0,"FirstDayOfIssue":" " ,"Perforation":"p11x10.5" ,"IsWatermarked":false ,"CatalogImageCode":"" ,"Color":"" ,"Denomination":"6" ,"ItemInstances":[{"CollectableType":"HomeCollector.Models.StampBase, HomeCollector, Version=1.0.0.0, Culture=neutral, PublicKeyToken=null","ItemDetails":"" ,"IsFavorite":false ,"EstimatedValue":0 ,"IsMintCondition":true ,"Condition":"UNDEFINED" } ]}</v>
      </c>
    </row>
    <row r="45" spans="1:38" x14ac:dyDescent="0.25">
      <c r="A45" s="44" t="s">
        <v>91</v>
      </c>
      <c r="B45" s="29">
        <v>6</v>
      </c>
      <c r="C45" s="19"/>
      <c r="D45" s="31"/>
      <c r="E45" s="32">
        <v>1</v>
      </c>
      <c r="F45" s="41" t="s">
        <v>13</v>
      </c>
      <c r="G45" s="30"/>
      <c r="H45" s="19" t="s">
        <v>231</v>
      </c>
      <c r="I45" s="19">
        <v>1949</v>
      </c>
      <c r="J45" s="19">
        <v>1949</v>
      </c>
      <c r="K45" s="21" t="s">
        <v>311</v>
      </c>
      <c r="L45" s="34"/>
      <c r="M45" s="29"/>
      <c r="N45" s="28" t="str">
        <f t="shared" si="23"/>
        <v>,{"CollectableType":"HomeCollector.Models.StampBase, HomeCollector, Version=1.0.0.0, Culture=neutral, PublicKeyToken=null"</v>
      </c>
      <c r="O45" s="16" t="str">
        <f t="shared" si="24"/>
        <v xml:space="preserve">,"DisplayName":"DC-4" </v>
      </c>
      <c r="P45" s="16" t="str">
        <f t="shared" si="25"/>
        <v xml:space="preserve">,"Description":"" </v>
      </c>
      <c r="Q45" s="16" t="str">
        <f t="shared" si="9"/>
        <v xml:space="preserve">,"Country":"USA" </v>
      </c>
      <c r="R45" s="16" t="str">
        <f t="shared" si="10"/>
        <v xml:space="preserve">,"IsPostageStamp":true </v>
      </c>
      <c r="S45" s="16" t="str">
        <f t="shared" si="11"/>
        <v xml:space="preserve">,"ScottNumber":"C41" </v>
      </c>
      <c r="T45" s="16" t="str">
        <f t="shared" si="12"/>
        <v xml:space="preserve">,"AlternateId":"" </v>
      </c>
      <c r="U45" s="16" t="str">
        <f t="shared" si="26"/>
        <v>,"IssueYearStart":1949</v>
      </c>
      <c r="V45" s="16" t="str">
        <f t="shared" si="27"/>
        <v>,"IssueYearEnd":0</v>
      </c>
      <c r="W45" s="16" t="str">
        <f t="shared" si="13"/>
        <v xml:space="preserve">,"FirstDayOfIssue":" " </v>
      </c>
      <c r="X45" s="16" t="str">
        <f t="shared" si="4"/>
        <v xml:space="preserve">,"Perforation":"h10" </v>
      </c>
      <c r="Y45" s="16" t="str">
        <f t="shared" si="28"/>
        <v xml:space="preserve">,"IsWatermarked":false </v>
      </c>
      <c r="Z45" s="16" t="str">
        <f t="shared" si="14"/>
        <v xml:space="preserve">,"CatalogImageCode":"" </v>
      </c>
      <c r="AA45" s="16" t="str">
        <f t="shared" si="15"/>
        <v xml:space="preserve">,"Color":"" </v>
      </c>
      <c r="AB45" s="16" t="str">
        <f t="shared" si="16"/>
        <v xml:space="preserve">,"Denomination":"6" </v>
      </c>
      <c r="AD45" s="16" t="str">
        <f t="shared" si="17"/>
        <v>,"ItemInstances":[</v>
      </c>
      <c r="AE45" s="16" t="str">
        <f t="shared" si="18"/>
        <v>{"CollectableType":"HomeCollector.Models.StampBase, HomeCollector, Version=1.0.0.0, Culture=neutral, PublicKeyToken=null"</v>
      </c>
      <c r="AF45" s="16" t="str">
        <f t="shared" si="29"/>
        <v xml:space="preserve">,"ItemDetails":"" </v>
      </c>
      <c r="AG45" s="16" t="str">
        <f t="shared" si="19"/>
        <v xml:space="preserve">,"IsFavorite":false </v>
      </c>
      <c r="AH45" s="16" t="str">
        <f t="shared" si="20"/>
        <v xml:space="preserve">,"EstimatedValue":0 </v>
      </c>
      <c r="AI45" s="16" t="str">
        <f t="shared" si="21"/>
        <v xml:space="preserve">,"IsMintCondition":false </v>
      </c>
      <c r="AJ45" s="16" t="str">
        <f t="shared" si="22"/>
        <v xml:space="preserve">,"Condition":"UNDEFINED" </v>
      </c>
      <c r="AK45" s="16" t="str">
        <f t="shared" si="30"/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45" s="16" t="str">
        <f t="shared" si="31"/>
        <v>,{"CollectableType":"HomeCollector.Models.StampBase, HomeCollector, Version=1.0.0.0, Culture=neutral, PublicKeyToken=null","DisplayName":"DC-4" ,"Description":"" ,"Country":"USA" ,"IsPostageStamp":true ,"ScottNumber":"C41" ,"AlternateId":"" ,"IssueYearStart":1949,"IssueYearEnd":0,"FirstDayOfIssue":" " ,"Perforation":"h10" ,"IsWatermarked":false ,"CatalogImageCode":"" ,"Color":"" ,"Denomination":"6"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46" spans="1:38" x14ac:dyDescent="0.25">
      <c r="A46" s="44" t="s">
        <v>92</v>
      </c>
      <c r="B46" s="29">
        <v>10</v>
      </c>
      <c r="C46" s="19"/>
      <c r="D46" s="31"/>
      <c r="E46" s="32">
        <v>1</v>
      </c>
      <c r="F46" s="41" t="s">
        <v>219</v>
      </c>
      <c r="G46" s="38"/>
      <c r="H46" s="19" t="s">
        <v>236</v>
      </c>
      <c r="I46" s="19">
        <v>1949</v>
      </c>
      <c r="J46" s="19">
        <v>1949</v>
      </c>
      <c r="K46" s="21" t="s">
        <v>311</v>
      </c>
      <c r="L46" s="34"/>
      <c r="M46" s="29"/>
      <c r="N46" s="28" t="str">
        <f t="shared" si="23"/>
        <v>,{"CollectableType":"HomeCollector.Models.StampBase, HomeCollector, Version=1.0.0.0, Culture=neutral, PublicKeyToken=null"</v>
      </c>
      <c r="O46" s="16" t="str">
        <f t="shared" si="24"/>
        <v xml:space="preserve">,"DisplayName":"Post Office Build" </v>
      </c>
      <c r="P46" s="16" t="str">
        <f t="shared" si="25"/>
        <v xml:space="preserve">,"Description":"" </v>
      </c>
      <c r="Q46" s="16" t="str">
        <f t="shared" si="9"/>
        <v xml:space="preserve">,"Country":"USA" </v>
      </c>
      <c r="R46" s="16" t="str">
        <f t="shared" si="10"/>
        <v xml:space="preserve">,"IsPostageStamp":true </v>
      </c>
      <c r="S46" s="16" t="str">
        <f t="shared" si="11"/>
        <v xml:space="preserve">,"ScottNumber":"C42" </v>
      </c>
      <c r="T46" s="16" t="str">
        <f t="shared" si="12"/>
        <v xml:space="preserve">,"AlternateId":"" </v>
      </c>
      <c r="U46" s="16" t="str">
        <f t="shared" si="26"/>
        <v>,"IssueYearStart":1949</v>
      </c>
      <c r="V46" s="16" t="str">
        <f t="shared" si="27"/>
        <v>,"IssueYearEnd":0</v>
      </c>
      <c r="W46" s="16" t="str">
        <f t="shared" si="13"/>
        <v xml:space="preserve">,"FirstDayOfIssue":" " </v>
      </c>
      <c r="X46" s="16" t="str">
        <f t="shared" si="4"/>
        <v xml:space="preserve">,"Perforation":"p11x10.5" </v>
      </c>
      <c r="Y46" s="16" t="str">
        <f t="shared" si="28"/>
        <v xml:space="preserve">,"IsWatermarked":false </v>
      </c>
      <c r="Z46" s="16" t="str">
        <f t="shared" si="14"/>
        <v xml:space="preserve">,"CatalogImageCode":"" </v>
      </c>
      <c r="AA46" s="16" t="str">
        <f t="shared" si="15"/>
        <v xml:space="preserve">,"Color":"" </v>
      </c>
      <c r="AB46" s="16" t="str">
        <f t="shared" si="16"/>
        <v xml:space="preserve">,"Denomination":"10" </v>
      </c>
      <c r="AD46" s="16" t="str">
        <f t="shared" si="17"/>
        <v>,"ItemInstances":[</v>
      </c>
      <c r="AE46" s="16" t="str">
        <f t="shared" si="18"/>
        <v>{"CollectableType":"HomeCollector.Models.StampBase, HomeCollector, Version=1.0.0.0, Culture=neutral, PublicKeyToken=null"</v>
      </c>
      <c r="AF46" s="16" t="str">
        <f t="shared" si="29"/>
        <v xml:space="preserve">,"ItemDetails":"" </v>
      </c>
      <c r="AG46" s="16" t="str">
        <f t="shared" si="19"/>
        <v xml:space="preserve">,"IsFavorite":false </v>
      </c>
      <c r="AH46" s="16" t="str">
        <f t="shared" si="20"/>
        <v xml:space="preserve">,"EstimatedValue":0 </v>
      </c>
      <c r="AI46" s="16" t="str">
        <f t="shared" si="21"/>
        <v xml:space="preserve">,"IsMintCondition":false </v>
      </c>
      <c r="AJ46" s="16" t="str">
        <f t="shared" si="22"/>
        <v xml:space="preserve">,"Condition":"UNDEFINED" </v>
      </c>
      <c r="AK46" s="16" t="str">
        <f t="shared" si="30"/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46" s="16" t="str">
        <f t="shared" si="31"/>
        <v>,{"CollectableType":"HomeCollector.Models.StampBase, HomeCollector, Version=1.0.0.0, Culture=neutral, PublicKeyToken=null","DisplayName":"Post Office Build" ,"Description":"" ,"Country":"USA" ,"IsPostageStamp":true ,"ScottNumber":"C42" ,"AlternateId":"" ,"IssueYearStart":1949,"IssueYearEnd":0,"FirstDayOfIssue":" " ,"Perforation":"p11x10.5" ,"IsWatermarked":false ,"CatalogImageCode":"" ,"Color":"" ,"Denomination":"10"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47" spans="1:38" x14ac:dyDescent="0.25">
      <c r="A47" s="44" t="s">
        <v>93</v>
      </c>
      <c r="B47" s="29">
        <v>15</v>
      </c>
      <c r="C47" s="30"/>
      <c r="D47" s="31">
        <v>1</v>
      </c>
      <c r="E47" s="32">
        <v>1</v>
      </c>
      <c r="F47" s="41" t="s">
        <v>219</v>
      </c>
      <c r="G47" s="30"/>
      <c r="H47" s="19" t="s">
        <v>237</v>
      </c>
      <c r="I47" s="19">
        <v>1949</v>
      </c>
      <c r="J47" s="19">
        <v>1949</v>
      </c>
      <c r="K47" s="21" t="s">
        <v>311</v>
      </c>
      <c r="L47" s="34"/>
      <c r="M47" s="29"/>
      <c r="N47" s="28" t="str">
        <f t="shared" si="23"/>
        <v>,{"CollectableType":"HomeCollector.Models.StampBase, HomeCollector, Version=1.0.0.0, Culture=neutral, PublicKeyToken=null"</v>
      </c>
      <c r="O47" s="16" t="str">
        <f t="shared" si="24"/>
        <v xml:space="preserve">,"DisplayName":"Golbe &amp; Doves" </v>
      </c>
      <c r="P47" s="16" t="str">
        <f t="shared" si="25"/>
        <v xml:space="preserve">,"Description":"" </v>
      </c>
      <c r="Q47" s="16" t="str">
        <f t="shared" si="9"/>
        <v xml:space="preserve">,"Country":"USA" </v>
      </c>
      <c r="R47" s="16" t="str">
        <f t="shared" si="10"/>
        <v xml:space="preserve">,"IsPostageStamp":true </v>
      </c>
      <c r="S47" s="16" t="str">
        <f t="shared" si="11"/>
        <v xml:space="preserve">,"ScottNumber":"C43" </v>
      </c>
      <c r="T47" s="16" t="str">
        <f t="shared" si="12"/>
        <v xml:space="preserve">,"AlternateId":"" </v>
      </c>
      <c r="U47" s="16" t="str">
        <f t="shared" si="26"/>
        <v>,"IssueYearStart":1949</v>
      </c>
      <c r="V47" s="16" t="str">
        <f t="shared" si="27"/>
        <v>,"IssueYearEnd":0</v>
      </c>
      <c r="W47" s="16" t="str">
        <f t="shared" si="13"/>
        <v xml:space="preserve">,"FirstDayOfIssue":" " </v>
      </c>
      <c r="X47" s="16" t="str">
        <f t="shared" si="4"/>
        <v xml:space="preserve">,"Perforation":"p11x10.5" </v>
      </c>
      <c r="Y47" s="16" t="str">
        <f t="shared" si="28"/>
        <v xml:space="preserve">,"IsWatermarked":false </v>
      </c>
      <c r="Z47" s="16" t="str">
        <f t="shared" si="14"/>
        <v xml:space="preserve">,"CatalogImageCode":"" </v>
      </c>
      <c r="AA47" s="16" t="str">
        <f t="shared" si="15"/>
        <v xml:space="preserve">,"Color":"" </v>
      </c>
      <c r="AB47" s="16" t="str">
        <f t="shared" si="16"/>
        <v xml:space="preserve">,"Denomination":"15" </v>
      </c>
      <c r="AD47" s="16" t="str">
        <f t="shared" si="17"/>
        <v>,"ItemInstances":[</v>
      </c>
      <c r="AE47" s="16" t="str">
        <f t="shared" si="18"/>
        <v>{"CollectableType":"HomeCollector.Models.StampBase, HomeCollector, Version=1.0.0.0, Culture=neutral, PublicKeyToken=null"</v>
      </c>
      <c r="AF47" s="16" t="str">
        <f t="shared" si="29"/>
        <v xml:space="preserve">,"ItemDetails":"" </v>
      </c>
      <c r="AG47" s="16" t="str">
        <f t="shared" si="19"/>
        <v xml:space="preserve">,"IsFavorite":false </v>
      </c>
      <c r="AH47" s="16" t="str">
        <f t="shared" si="20"/>
        <v xml:space="preserve">,"EstimatedValue":0 </v>
      </c>
      <c r="AI47" s="16" t="str">
        <f t="shared" si="21"/>
        <v xml:space="preserve">,"IsMintCondition":true </v>
      </c>
      <c r="AJ47" s="16" t="str">
        <f t="shared" si="22"/>
        <v xml:space="preserve">,"Condition":"UNDEFINED" </v>
      </c>
      <c r="AK47" s="16" t="str">
        <f t="shared" si="30"/>
        <v>,"ItemInstances":[{"CollectableType":"HomeCollector.Models.StampBase, HomeCollector, Version=1.0.0.0, Culture=neutral, PublicKeyToken=null","ItemDetails":"" ,"IsFavorite":false ,"EstimatedValue":0 ,"IsMintCondition":true ,"Condition":"UNDEFINED" } ]}</v>
      </c>
      <c r="AL47" s="16" t="str">
        <f t="shared" si="31"/>
        <v>,{"CollectableType":"HomeCollector.Models.StampBase, HomeCollector, Version=1.0.0.0, Culture=neutral, PublicKeyToken=null","DisplayName":"Golbe &amp; Doves" ,"Description":"" ,"Country":"USA" ,"IsPostageStamp":true ,"ScottNumber":"C43" ,"AlternateId":"" ,"IssueYearStart":1949,"IssueYearEnd":0,"FirstDayOfIssue":" " ,"Perforation":"p11x10.5" ,"IsWatermarked":false ,"CatalogImageCode":"" ,"Color":"" ,"Denomination":"15" ,"ItemInstances":[{"CollectableType":"HomeCollector.Models.StampBase, HomeCollector, Version=1.0.0.0, Culture=neutral, PublicKeyToken=null","ItemDetails":"" ,"IsFavorite":false ,"EstimatedValue":0 ,"IsMintCondition":true ,"Condition":"UNDEFINED" } ]}</v>
      </c>
    </row>
    <row r="48" spans="1:38" x14ac:dyDescent="0.25">
      <c r="A48" s="44" t="s">
        <v>94</v>
      </c>
      <c r="B48" s="29">
        <v>25</v>
      </c>
      <c r="C48" s="30"/>
      <c r="D48" s="31"/>
      <c r="E48" s="32"/>
      <c r="F48" s="41" t="s">
        <v>219</v>
      </c>
      <c r="G48" s="30"/>
      <c r="H48" s="19" t="s">
        <v>238</v>
      </c>
      <c r="I48" s="19">
        <v>1949</v>
      </c>
      <c r="J48" s="19">
        <v>1949</v>
      </c>
      <c r="K48" s="21" t="s">
        <v>311</v>
      </c>
      <c r="L48" s="34"/>
      <c r="M48" s="29"/>
      <c r="N48" s="28" t="str">
        <f t="shared" si="23"/>
        <v>,{"CollectableType":"HomeCollector.Models.StampBase, HomeCollector, Version=1.0.0.0, Culture=neutral, PublicKeyToken=null"</v>
      </c>
      <c r="O48" s="16" t="str">
        <f t="shared" si="24"/>
        <v xml:space="preserve">,"DisplayName":"Plane &amp; Globe" </v>
      </c>
      <c r="P48" s="16" t="str">
        <f t="shared" si="25"/>
        <v xml:space="preserve">,"Description":"" </v>
      </c>
      <c r="Q48" s="16" t="str">
        <f t="shared" si="9"/>
        <v xml:space="preserve">,"Country":"USA" </v>
      </c>
      <c r="R48" s="16" t="str">
        <f t="shared" si="10"/>
        <v xml:space="preserve">,"IsPostageStamp":true </v>
      </c>
      <c r="S48" s="16" t="str">
        <f t="shared" si="11"/>
        <v xml:space="preserve">,"ScottNumber":"C44" </v>
      </c>
      <c r="T48" s="16" t="str">
        <f t="shared" si="12"/>
        <v xml:space="preserve">,"AlternateId":"" </v>
      </c>
      <c r="U48" s="16" t="str">
        <f t="shared" si="26"/>
        <v>,"IssueYearStart":1949</v>
      </c>
      <c r="V48" s="16" t="str">
        <f t="shared" si="27"/>
        <v>,"IssueYearEnd":0</v>
      </c>
      <c r="W48" s="16" t="str">
        <f t="shared" si="13"/>
        <v xml:space="preserve">,"FirstDayOfIssue":" " </v>
      </c>
      <c r="X48" s="16" t="str">
        <f t="shared" si="4"/>
        <v xml:space="preserve">,"Perforation":"p11x10.5" </v>
      </c>
      <c r="Y48" s="16" t="str">
        <f t="shared" si="28"/>
        <v xml:space="preserve">,"IsWatermarked":false </v>
      </c>
      <c r="Z48" s="16" t="str">
        <f t="shared" si="14"/>
        <v xml:space="preserve">,"CatalogImageCode":"" </v>
      </c>
      <c r="AA48" s="16" t="str">
        <f t="shared" si="15"/>
        <v xml:space="preserve">,"Color":"" </v>
      </c>
      <c r="AB48" s="16" t="str">
        <f t="shared" si="16"/>
        <v xml:space="preserve">,"Denomination":"25" </v>
      </c>
      <c r="AD48" s="16" t="str">
        <f t="shared" si="17"/>
        <v/>
      </c>
      <c r="AE48" s="16" t="str">
        <f t="shared" si="18"/>
        <v>{"CollectableType":"HomeCollector.Models.StampBase, HomeCollector, Version=1.0.0.0, Culture=neutral, PublicKeyToken=null"</v>
      </c>
      <c r="AF48" s="16" t="str">
        <f t="shared" si="29"/>
        <v xml:space="preserve">,"ItemDetails":"" </v>
      </c>
      <c r="AG48" s="16" t="str">
        <f t="shared" si="19"/>
        <v xml:space="preserve">,"IsFavorite":false </v>
      </c>
      <c r="AH48" s="16" t="str">
        <f t="shared" si="20"/>
        <v xml:space="preserve">,"EstimatedValue":0 </v>
      </c>
      <c r="AI48" s="16" t="str">
        <f t="shared" si="21"/>
        <v xml:space="preserve">,"IsMintCondition":false </v>
      </c>
      <c r="AJ48" s="16" t="str">
        <f t="shared" si="22"/>
        <v xml:space="preserve">,"Condition":"UNDEFINED" </v>
      </c>
      <c r="AK48" s="16" t="str">
        <f t="shared" si="30"/>
        <v>}</v>
      </c>
      <c r="AL48" s="16" t="str">
        <f t="shared" si="31"/>
        <v>,{"CollectableType":"HomeCollector.Models.StampBase, HomeCollector, Version=1.0.0.0, Culture=neutral, PublicKeyToken=null","DisplayName":"Plane &amp; Globe" ,"Description":"" ,"Country":"USA" ,"IsPostageStamp":true ,"ScottNumber":"C44" ,"AlternateId":"" ,"IssueYearStart":1949,"IssueYearEnd":0,"FirstDayOfIssue":" " ,"Perforation":"p11x10.5" ,"IsWatermarked":false ,"CatalogImageCode":"" ,"Color":"" ,"Denomination":"25" }</v>
      </c>
    </row>
    <row r="49" spans="1:38" x14ac:dyDescent="0.25">
      <c r="A49" s="44" t="s">
        <v>95</v>
      </c>
      <c r="B49" s="29">
        <v>6</v>
      </c>
      <c r="C49" s="30"/>
      <c r="D49" s="31"/>
      <c r="E49" s="32">
        <v>2</v>
      </c>
      <c r="F49" s="41" t="s">
        <v>219</v>
      </c>
      <c r="G49" s="30"/>
      <c r="H49" s="19" t="s">
        <v>239</v>
      </c>
      <c r="I49" s="19">
        <v>1949</v>
      </c>
      <c r="J49" s="19">
        <v>1949</v>
      </c>
      <c r="K49" s="21" t="s">
        <v>311</v>
      </c>
      <c r="L49" s="34"/>
      <c r="M49" s="29"/>
      <c r="N49" s="28" t="str">
        <f t="shared" si="23"/>
        <v>,{"CollectableType":"HomeCollector.Models.StampBase, HomeCollector, Version=1.0.0.0, Culture=neutral, PublicKeyToken=null"</v>
      </c>
      <c r="O49" s="16" t="str">
        <f t="shared" si="24"/>
        <v xml:space="preserve">,"DisplayName":"Wright Bros" </v>
      </c>
      <c r="P49" s="16" t="str">
        <f t="shared" si="25"/>
        <v xml:space="preserve">,"Description":"" </v>
      </c>
      <c r="Q49" s="16" t="str">
        <f t="shared" si="9"/>
        <v xml:space="preserve">,"Country":"USA" </v>
      </c>
      <c r="R49" s="16" t="str">
        <f t="shared" si="10"/>
        <v xml:space="preserve">,"IsPostageStamp":true </v>
      </c>
      <c r="S49" s="16" t="str">
        <f t="shared" si="11"/>
        <v xml:space="preserve">,"ScottNumber":"C45" </v>
      </c>
      <c r="T49" s="16" t="str">
        <f t="shared" si="12"/>
        <v xml:space="preserve">,"AlternateId":"" </v>
      </c>
      <c r="U49" s="16" t="str">
        <f t="shared" si="26"/>
        <v>,"IssueYearStart":1949</v>
      </c>
      <c r="V49" s="16" t="str">
        <f t="shared" si="27"/>
        <v>,"IssueYearEnd":0</v>
      </c>
      <c r="W49" s="16" t="str">
        <f t="shared" si="13"/>
        <v xml:space="preserve">,"FirstDayOfIssue":" " </v>
      </c>
      <c r="X49" s="16" t="str">
        <f t="shared" si="4"/>
        <v xml:space="preserve">,"Perforation":"p11x10.5" </v>
      </c>
      <c r="Y49" s="16" t="str">
        <f t="shared" si="28"/>
        <v xml:space="preserve">,"IsWatermarked":false </v>
      </c>
      <c r="Z49" s="16" t="str">
        <f t="shared" si="14"/>
        <v xml:space="preserve">,"CatalogImageCode":"" </v>
      </c>
      <c r="AA49" s="16" t="str">
        <f t="shared" si="15"/>
        <v xml:space="preserve">,"Color":"" </v>
      </c>
      <c r="AB49" s="16" t="str">
        <f t="shared" si="16"/>
        <v xml:space="preserve">,"Denomination":"6" </v>
      </c>
      <c r="AD49" s="16" t="str">
        <f t="shared" si="17"/>
        <v>,"ItemInstances":[</v>
      </c>
      <c r="AE49" s="16" t="str">
        <f t="shared" si="18"/>
        <v>{"CollectableType":"HomeCollector.Models.StampBase, HomeCollector, Version=1.0.0.0, Culture=neutral, PublicKeyToken=null"</v>
      </c>
      <c r="AF49" s="16" t="str">
        <f t="shared" si="29"/>
        <v xml:space="preserve">,"ItemDetails":"" </v>
      </c>
      <c r="AG49" s="16" t="str">
        <f t="shared" si="19"/>
        <v xml:space="preserve">,"IsFavorite":false </v>
      </c>
      <c r="AH49" s="16" t="str">
        <f t="shared" si="20"/>
        <v xml:space="preserve">,"EstimatedValue":0 </v>
      </c>
      <c r="AI49" s="16" t="str">
        <f t="shared" si="21"/>
        <v xml:space="preserve">,"IsMintCondition":false </v>
      </c>
      <c r="AJ49" s="16" t="str">
        <f t="shared" si="22"/>
        <v xml:space="preserve">,"Condition":"UNDEFINED" </v>
      </c>
      <c r="AK49" s="16" t="str">
        <f t="shared" si="30"/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49" s="16" t="str">
        <f t="shared" si="31"/>
        <v>,{"CollectableType":"HomeCollector.Models.StampBase, HomeCollector, Version=1.0.0.0, Culture=neutral, PublicKeyToken=null","DisplayName":"Wright Bros" ,"Description":"" ,"Country":"USA" ,"IsPostageStamp":true ,"ScottNumber":"C45" ,"AlternateId":"" ,"IssueYearStart":1949,"IssueYearEnd":0,"FirstDayOfIssue":" " ,"Perforation":"p11x10.5" ,"IsWatermarked":false ,"CatalogImageCode":"" ,"Color":"" ,"Denomination":"6"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50" spans="1:38" x14ac:dyDescent="0.25">
      <c r="A50" s="44" t="s">
        <v>96</v>
      </c>
      <c r="B50" s="29">
        <v>80</v>
      </c>
      <c r="C50" s="19"/>
      <c r="D50" s="31"/>
      <c r="E50" s="32">
        <v>2</v>
      </c>
      <c r="F50" s="41" t="s">
        <v>219</v>
      </c>
      <c r="G50" s="38"/>
      <c r="H50" s="19" t="s">
        <v>240</v>
      </c>
      <c r="I50" s="30">
        <v>1952</v>
      </c>
      <c r="J50" s="30">
        <v>1952</v>
      </c>
      <c r="K50" s="35" t="s">
        <v>311</v>
      </c>
      <c r="L50" s="34"/>
      <c r="M50" s="29"/>
      <c r="N50" s="28" t="str">
        <f t="shared" si="23"/>
        <v>,{"CollectableType":"HomeCollector.Models.StampBase, HomeCollector, Version=1.0.0.0, Culture=neutral, PublicKeyToken=null"</v>
      </c>
      <c r="O50" s="16" t="str">
        <f t="shared" si="24"/>
        <v xml:space="preserve">,"DisplayName":"Diamond Head, HA" </v>
      </c>
      <c r="P50" s="16" t="str">
        <f t="shared" si="25"/>
        <v xml:space="preserve">,"Description":"" </v>
      </c>
      <c r="Q50" s="16" t="str">
        <f t="shared" si="9"/>
        <v xml:space="preserve">,"Country":"USA" </v>
      </c>
      <c r="R50" s="16" t="str">
        <f t="shared" si="10"/>
        <v xml:space="preserve">,"IsPostageStamp":true </v>
      </c>
      <c r="S50" s="16" t="str">
        <f t="shared" si="11"/>
        <v xml:space="preserve">,"ScottNumber":"C46" </v>
      </c>
      <c r="T50" s="16" t="str">
        <f t="shared" si="12"/>
        <v xml:space="preserve">,"AlternateId":"" </v>
      </c>
      <c r="U50" s="16" t="str">
        <f t="shared" si="26"/>
        <v>,"IssueYearStart":1952</v>
      </c>
      <c r="V50" s="16" t="str">
        <f t="shared" si="27"/>
        <v>,"IssueYearEnd":0</v>
      </c>
      <c r="W50" s="16" t="str">
        <f t="shared" si="13"/>
        <v xml:space="preserve">,"FirstDayOfIssue":" " </v>
      </c>
      <c r="X50" s="16" t="str">
        <f t="shared" si="4"/>
        <v xml:space="preserve">,"Perforation":"p11x10.5" </v>
      </c>
      <c r="Y50" s="16" t="str">
        <f t="shared" si="28"/>
        <v xml:space="preserve">,"IsWatermarked":false </v>
      </c>
      <c r="Z50" s="16" t="str">
        <f t="shared" si="14"/>
        <v xml:space="preserve">,"CatalogImageCode":"" </v>
      </c>
      <c r="AA50" s="16" t="str">
        <f t="shared" si="15"/>
        <v xml:space="preserve">,"Color":"" </v>
      </c>
      <c r="AB50" s="16" t="str">
        <f t="shared" si="16"/>
        <v xml:space="preserve">,"Denomination":"80" </v>
      </c>
      <c r="AD50" s="16" t="str">
        <f t="shared" si="17"/>
        <v>,"ItemInstances":[</v>
      </c>
      <c r="AE50" s="16" t="str">
        <f t="shared" si="18"/>
        <v>{"CollectableType":"HomeCollector.Models.StampBase, HomeCollector, Version=1.0.0.0, Culture=neutral, PublicKeyToken=null"</v>
      </c>
      <c r="AF50" s="16" t="str">
        <f t="shared" si="29"/>
        <v xml:space="preserve">,"ItemDetails":"" </v>
      </c>
      <c r="AG50" s="16" t="str">
        <f t="shared" si="19"/>
        <v xml:space="preserve">,"IsFavorite":false </v>
      </c>
      <c r="AH50" s="16" t="str">
        <f t="shared" si="20"/>
        <v xml:space="preserve">,"EstimatedValue":0 </v>
      </c>
      <c r="AI50" s="16" t="str">
        <f t="shared" si="21"/>
        <v xml:space="preserve">,"IsMintCondition":false </v>
      </c>
      <c r="AJ50" s="16" t="str">
        <f t="shared" si="22"/>
        <v xml:space="preserve">,"Condition":"UNDEFINED" </v>
      </c>
      <c r="AK50" s="16" t="str">
        <f t="shared" si="30"/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50" s="16" t="str">
        <f t="shared" si="31"/>
        <v>,{"CollectableType":"HomeCollector.Models.StampBase, HomeCollector, Version=1.0.0.0, Culture=neutral, PublicKeyToken=null","DisplayName":"Diamond Head, HA" ,"Description":"" ,"Country":"USA" ,"IsPostageStamp":true ,"ScottNumber":"C46" ,"AlternateId":"" ,"IssueYearStart":1952,"IssueYearEnd":0,"FirstDayOfIssue":" " ,"Perforation":"p11x10.5" ,"IsWatermarked":false ,"CatalogImageCode":"" ,"Color":"" ,"Denomination":"80"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51" spans="1:38" x14ac:dyDescent="0.25">
      <c r="A51" s="44" t="s">
        <v>97</v>
      </c>
      <c r="B51" s="29">
        <v>6</v>
      </c>
      <c r="C51" s="19"/>
      <c r="D51" s="31">
        <v>1</v>
      </c>
      <c r="E51" s="32"/>
      <c r="F51" s="41" t="s">
        <v>219</v>
      </c>
      <c r="G51" s="38"/>
      <c r="H51" s="19" t="s">
        <v>241</v>
      </c>
      <c r="I51" s="30">
        <v>1953</v>
      </c>
      <c r="J51" s="30">
        <v>1953</v>
      </c>
      <c r="K51" s="35" t="s">
        <v>311</v>
      </c>
      <c r="L51" s="34"/>
      <c r="M51" s="29"/>
      <c r="N51" s="28" t="str">
        <f t="shared" si="23"/>
        <v>,{"CollectableType":"HomeCollector.Models.StampBase, HomeCollector, Version=1.0.0.0, Culture=neutral, PublicKeyToken=null"</v>
      </c>
      <c r="O51" s="16" t="str">
        <f t="shared" si="24"/>
        <v xml:space="preserve">,"DisplayName":"Powered Flight" </v>
      </c>
      <c r="P51" s="16" t="str">
        <f t="shared" si="25"/>
        <v xml:space="preserve">,"Description":"" </v>
      </c>
      <c r="Q51" s="16" t="str">
        <f t="shared" si="9"/>
        <v xml:space="preserve">,"Country":"USA" </v>
      </c>
      <c r="R51" s="16" t="str">
        <f t="shared" si="10"/>
        <v xml:space="preserve">,"IsPostageStamp":true </v>
      </c>
      <c r="S51" s="16" t="str">
        <f t="shared" si="11"/>
        <v xml:space="preserve">,"ScottNumber":"C47" </v>
      </c>
      <c r="T51" s="16" t="str">
        <f t="shared" si="12"/>
        <v xml:space="preserve">,"AlternateId":"" </v>
      </c>
      <c r="U51" s="16" t="str">
        <f t="shared" si="26"/>
        <v>,"IssueYearStart":1953</v>
      </c>
      <c r="V51" s="16" t="str">
        <f t="shared" si="27"/>
        <v>,"IssueYearEnd":0</v>
      </c>
      <c r="W51" s="16" t="str">
        <f t="shared" si="13"/>
        <v xml:space="preserve">,"FirstDayOfIssue":" " </v>
      </c>
      <c r="X51" s="16" t="str">
        <f t="shared" si="4"/>
        <v xml:space="preserve">,"Perforation":"p11x10.5" </v>
      </c>
      <c r="Y51" s="16" t="str">
        <f t="shared" si="28"/>
        <v xml:space="preserve">,"IsWatermarked":false </v>
      </c>
      <c r="Z51" s="16" t="str">
        <f t="shared" si="14"/>
        <v xml:space="preserve">,"CatalogImageCode":"" </v>
      </c>
      <c r="AA51" s="16" t="str">
        <f t="shared" si="15"/>
        <v xml:space="preserve">,"Color":"" </v>
      </c>
      <c r="AB51" s="16" t="str">
        <f t="shared" si="16"/>
        <v xml:space="preserve">,"Denomination":"6" </v>
      </c>
      <c r="AD51" s="16" t="str">
        <f t="shared" si="17"/>
        <v>,"ItemInstances":[</v>
      </c>
      <c r="AE51" s="16" t="str">
        <f t="shared" si="18"/>
        <v>{"CollectableType":"HomeCollector.Models.StampBase, HomeCollector, Version=1.0.0.0, Culture=neutral, PublicKeyToken=null"</v>
      </c>
      <c r="AF51" s="16" t="str">
        <f t="shared" si="29"/>
        <v xml:space="preserve">,"ItemDetails":"" </v>
      </c>
      <c r="AG51" s="16" t="str">
        <f t="shared" si="19"/>
        <v xml:space="preserve">,"IsFavorite":false </v>
      </c>
      <c r="AH51" s="16" t="str">
        <f t="shared" si="20"/>
        <v xml:space="preserve">,"EstimatedValue":0 </v>
      </c>
      <c r="AI51" s="16" t="str">
        <f t="shared" si="21"/>
        <v xml:space="preserve">,"IsMintCondition":true </v>
      </c>
      <c r="AJ51" s="16" t="str">
        <f t="shared" si="22"/>
        <v xml:space="preserve">,"Condition":"UNDEFINED" </v>
      </c>
      <c r="AK51" s="16" t="str">
        <f t="shared" si="30"/>
        <v>,"ItemInstances":[{"CollectableType":"HomeCollector.Models.StampBase, HomeCollector, Version=1.0.0.0, Culture=neutral, PublicKeyToken=null","ItemDetails":"" ,"IsFavorite":false ,"EstimatedValue":0 ,"IsMintCondition":true ,"Condition":"UNDEFINED" } ]}</v>
      </c>
      <c r="AL51" s="16" t="str">
        <f t="shared" si="31"/>
        <v>,{"CollectableType":"HomeCollector.Models.StampBase, HomeCollector, Version=1.0.0.0, Culture=neutral, PublicKeyToken=null","DisplayName":"Powered Flight" ,"Description":"" ,"Country":"USA" ,"IsPostageStamp":true ,"ScottNumber":"C47" ,"AlternateId":"" ,"IssueYearStart":1953,"IssueYearEnd":0,"FirstDayOfIssue":" " ,"Perforation":"p11x10.5" ,"IsWatermarked":false ,"CatalogImageCode":"" ,"Color":"" ,"Denomination":"6" ,"ItemInstances":[{"CollectableType":"HomeCollector.Models.StampBase, HomeCollector, Version=1.0.0.0, Culture=neutral, PublicKeyToken=null","ItemDetails":"" ,"IsFavorite":false ,"EstimatedValue":0 ,"IsMintCondition":true ,"Condition":"UNDEFINED" } ]}</v>
      </c>
    </row>
    <row r="52" spans="1:38" x14ac:dyDescent="0.25">
      <c r="A52" s="44" t="s">
        <v>98</v>
      </c>
      <c r="B52" s="29">
        <v>4</v>
      </c>
      <c r="C52" s="19"/>
      <c r="D52" s="31"/>
      <c r="E52" s="32">
        <v>2</v>
      </c>
      <c r="F52" s="41" t="s">
        <v>219</v>
      </c>
      <c r="G52" s="38"/>
      <c r="H52" s="19" t="s">
        <v>242</v>
      </c>
      <c r="I52" s="30">
        <v>1954</v>
      </c>
      <c r="J52" s="30">
        <v>1954</v>
      </c>
      <c r="K52" s="35" t="s">
        <v>311</v>
      </c>
      <c r="L52" s="34"/>
      <c r="M52" s="29"/>
      <c r="N52" s="28" t="str">
        <f t="shared" si="23"/>
        <v>,{"CollectableType":"HomeCollector.Models.StampBase, HomeCollector, Version=1.0.0.0, Culture=neutral, PublicKeyToken=null"</v>
      </c>
      <c r="O52" s="16" t="str">
        <f t="shared" si="24"/>
        <v xml:space="preserve">,"DisplayName":"Flying Eagle" </v>
      </c>
      <c r="P52" s="16" t="str">
        <f t="shared" si="25"/>
        <v xml:space="preserve">,"Description":"" </v>
      </c>
      <c r="Q52" s="16" t="str">
        <f t="shared" si="9"/>
        <v xml:space="preserve">,"Country":"USA" </v>
      </c>
      <c r="R52" s="16" t="str">
        <f t="shared" si="10"/>
        <v xml:space="preserve">,"IsPostageStamp":true </v>
      </c>
      <c r="S52" s="16" t="str">
        <f t="shared" si="11"/>
        <v xml:space="preserve">,"ScottNumber":"C48" </v>
      </c>
      <c r="T52" s="16" t="str">
        <f t="shared" si="12"/>
        <v xml:space="preserve">,"AlternateId":"" </v>
      </c>
      <c r="U52" s="16" t="str">
        <f t="shared" si="26"/>
        <v>,"IssueYearStart":1954</v>
      </c>
      <c r="V52" s="16" t="str">
        <f t="shared" si="27"/>
        <v>,"IssueYearEnd":0</v>
      </c>
      <c r="W52" s="16" t="str">
        <f t="shared" si="13"/>
        <v xml:space="preserve">,"FirstDayOfIssue":" " </v>
      </c>
      <c r="X52" s="16" t="str">
        <f t="shared" si="4"/>
        <v xml:space="preserve">,"Perforation":"p11x10.5" </v>
      </c>
      <c r="Y52" s="16" t="str">
        <f t="shared" si="28"/>
        <v xml:space="preserve">,"IsWatermarked":false </v>
      </c>
      <c r="Z52" s="16" t="str">
        <f t="shared" si="14"/>
        <v xml:space="preserve">,"CatalogImageCode":"" </v>
      </c>
      <c r="AA52" s="16" t="str">
        <f t="shared" si="15"/>
        <v xml:space="preserve">,"Color":"" </v>
      </c>
      <c r="AB52" s="16" t="str">
        <f t="shared" si="16"/>
        <v xml:space="preserve">,"Denomination":"4" </v>
      </c>
      <c r="AD52" s="16" t="str">
        <f t="shared" si="17"/>
        <v>,"ItemInstances":[</v>
      </c>
      <c r="AE52" s="16" t="str">
        <f t="shared" si="18"/>
        <v>{"CollectableType":"HomeCollector.Models.StampBase, HomeCollector, Version=1.0.0.0, Culture=neutral, PublicKeyToken=null"</v>
      </c>
      <c r="AF52" s="16" t="str">
        <f t="shared" si="29"/>
        <v xml:space="preserve">,"ItemDetails":"" </v>
      </c>
      <c r="AG52" s="16" t="str">
        <f t="shared" si="19"/>
        <v xml:space="preserve">,"IsFavorite":false </v>
      </c>
      <c r="AH52" s="16" t="str">
        <f t="shared" si="20"/>
        <v xml:space="preserve">,"EstimatedValue":0 </v>
      </c>
      <c r="AI52" s="16" t="str">
        <f t="shared" si="21"/>
        <v xml:space="preserve">,"IsMintCondition":false </v>
      </c>
      <c r="AJ52" s="16" t="str">
        <f t="shared" si="22"/>
        <v xml:space="preserve">,"Condition":"UNDEFINED" </v>
      </c>
      <c r="AK52" s="16" t="str">
        <f t="shared" si="30"/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52" s="16" t="str">
        <f t="shared" si="31"/>
        <v>,{"CollectableType":"HomeCollector.Models.StampBase, HomeCollector, Version=1.0.0.0, Culture=neutral, PublicKeyToken=null","DisplayName":"Flying Eagle" ,"Description":"" ,"Country":"USA" ,"IsPostageStamp":true ,"ScottNumber":"C48" ,"AlternateId":"" ,"IssueYearStart":1954,"IssueYearEnd":0,"FirstDayOfIssue":" " ,"Perforation":"p11x10.5" ,"IsWatermarked":false ,"CatalogImageCode":"" ,"Color":"" ,"Denomination":"4"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53" spans="1:38" x14ac:dyDescent="0.25">
      <c r="A53" s="44" t="s">
        <v>99</v>
      </c>
      <c r="B53" s="29">
        <v>6</v>
      </c>
      <c r="C53" s="19"/>
      <c r="D53" s="31"/>
      <c r="E53" s="32">
        <v>2</v>
      </c>
      <c r="F53" s="41" t="s">
        <v>219</v>
      </c>
      <c r="G53" s="38"/>
      <c r="H53" s="19" t="s">
        <v>243</v>
      </c>
      <c r="I53" s="30">
        <v>1957</v>
      </c>
      <c r="J53" s="30">
        <v>1957</v>
      </c>
      <c r="K53" s="35" t="s">
        <v>311</v>
      </c>
      <c r="L53" s="34"/>
      <c r="M53" s="29"/>
      <c r="N53" s="28" t="str">
        <f t="shared" si="23"/>
        <v>,{"CollectableType":"HomeCollector.Models.StampBase, HomeCollector, Version=1.0.0.0, Culture=neutral, PublicKeyToken=null"</v>
      </c>
      <c r="O53" s="16" t="str">
        <f t="shared" si="24"/>
        <v xml:space="preserve">,"DisplayName":"Air Force" </v>
      </c>
      <c r="P53" s="16" t="str">
        <f t="shared" si="25"/>
        <v xml:space="preserve">,"Description":"" </v>
      </c>
      <c r="Q53" s="16" t="str">
        <f t="shared" si="9"/>
        <v xml:space="preserve">,"Country":"USA" </v>
      </c>
      <c r="R53" s="16" t="str">
        <f t="shared" si="10"/>
        <v xml:space="preserve">,"IsPostageStamp":true </v>
      </c>
      <c r="S53" s="16" t="str">
        <f t="shared" si="11"/>
        <v xml:space="preserve">,"ScottNumber":"C49" </v>
      </c>
      <c r="T53" s="16" t="str">
        <f t="shared" si="12"/>
        <v xml:space="preserve">,"AlternateId":"" </v>
      </c>
      <c r="U53" s="16" t="str">
        <f t="shared" si="26"/>
        <v>,"IssueYearStart":1957</v>
      </c>
      <c r="V53" s="16" t="str">
        <f t="shared" si="27"/>
        <v>,"IssueYearEnd":0</v>
      </c>
      <c r="W53" s="16" t="str">
        <f t="shared" si="13"/>
        <v xml:space="preserve">,"FirstDayOfIssue":" " </v>
      </c>
      <c r="X53" s="16" t="str">
        <f t="shared" si="4"/>
        <v xml:space="preserve">,"Perforation":"p11x10.5" </v>
      </c>
      <c r="Y53" s="16" t="str">
        <f t="shared" si="28"/>
        <v xml:space="preserve">,"IsWatermarked":false </v>
      </c>
      <c r="Z53" s="16" t="str">
        <f t="shared" si="14"/>
        <v xml:space="preserve">,"CatalogImageCode":"" </v>
      </c>
      <c r="AA53" s="16" t="str">
        <f t="shared" si="15"/>
        <v xml:space="preserve">,"Color":"" </v>
      </c>
      <c r="AB53" s="16" t="str">
        <f t="shared" si="16"/>
        <v xml:space="preserve">,"Denomination":"6" </v>
      </c>
      <c r="AD53" s="16" t="str">
        <f t="shared" si="17"/>
        <v>,"ItemInstances":[</v>
      </c>
      <c r="AE53" s="16" t="str">
        <f t="shared" si="18"/>
        <v>{"CollectableType":"HomeCollector.Models.StampBase, HomeCollector, Version=1.0.0.0, Culture=neutral, PublicKeyToken=null"</v>
      </c>
      <c r="AF53" s="16" t="str">
        <f t="shared" si="29"/>
        <v xml:space="preserve">,"ItemDetails":"" </v>
      </c>
      <c r="AG53" s="16" t="str">
        <f t="shared" si="19"/>
        <v xml:space="preserve">,"IsFavorite":false </v>
      </c>
      <c r="AH53" s="16" t="str">
        <f t="shared" si="20"/>
        <v xml:space="preserve">,"EstimatedValue":0 </v>
      </c>
      <c r="AI53" s="16" t="str">
        <f t="shared" si="21"/>
        <v xml:space="preserve">,"IsMintCondition":false </v>
      </c>
      <c r="AJ53" s="16" t="str">
        <f t="shared" si="22"/>
        <v xml:space="preserve">,"Condition":"UNDEFINED" </v>
      </c>
      <c r="AK53" s="16" t="str">
        <f t="shared" si="30"/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53" s="16" t="str">
        <f t="shared" si="31"/>
        <v>,{"CollectableType":"HomeCollector.Models.StampBase, HomeCollector, Version=1.0.0.0, Culture=neutral, PublicKeyToken=null","DisplayName":"Air Force" ,"Description":"" ,"Country":"USA" ,"IsPostageStamp":true ,"ScottNumber":"C49" ,"AlternateId":"" ,"IssueYearStart":1957,"IssueYearEnd":0,"FirstDayOfIssue":" " ,"Perforation":"p11x10.5" ,"IsWatermarked":false ,"CatalogImageCode":"" ,"Color":"" ,"Denomination":"6"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54" spans="1:38" x14ac:dyDescent="0.25">
      <c r="A54" s="44" t="s">
        <v>100</v>
      </c>
      <c r="B54" s="29">
        <v>5</v>
      </c>
      <c r="C54" s="19"/>
      <c r="D54" s="31">
        <v>1</v>
      </c>
      <c r="E54" s="32"/>
      <c r="F54" s="41" t="s">
        <v>219</v>
      </c>
      <c r="G54" s="38"/>
      <c r="H54" s="19" t="s">
        <v>242</v>
      </c>
      <c r="I54" s="30">
        <v>1958</v>
      </c>
      <c r="J54" s="30">
        <v>1958</v>
      </c>
      <c r="K54" s="35" t="s">
        <v>311</v>
      </c>
      <c r="L54" s="34"/>
      <c r="M54" s="29"/>
      <c r="N54" s="28" t="str">
        <f t="shared" si="23"/>
        <v>,{"CollectableType":"HomeCollector.Models.StampBase, HomeCollector, Version=1.0.0.0, Culture=neutral, PublicKeyToken=null"</v>
      </c>
      <c r="O54" s="16" t="str">
        <f t="shared" si="24"/>
        <v xml:space="preserve">,"DisplayName":"Flying Eagle" </v>
      </c>
      <c r="P54" s="16" t="str">
        <f t="shared" si="25"/>
        <v xml:space="preserve">,"Description":"" </v>
      </c>
      <c r="Q54" s="16" t="str">
        <f t="shared" si="9"/>
        <v xml:space="preserve">,"Country":"USA" </v>
      </c>
      <c r="R54" s="16" t="str">
        <f t="shared" si="10"/>
        <v xml:space="preserve">,"IsPostageStamp":true </v>
      </c>
      <c r="S54" s="16" t="str">
        <f t="shared" si="11"/>
        <v xml:space="preserve">,"ScottNumber":"C50" </v>
      </c>
      <c r="T54" s="16" t="str">
        <f t="shared" si="12"/>
        <v xml:space="preserve">,"AlternateId":"" </v>
      </c>
      <c r="U54" s="16" t="str">
        <f t="shared" si="26"/>
        <v>,"IssueYearStart":1958</v>
      </c>
      <c r="V54" s="16" t="str">
        <f t="shared" si="27"/>
        <v>,"IssueYearEnd":0</v>
      </c>
      <c r="W54" s="16" t="str">
        <f t="shared" si="13"/>
        <v xml:space="preserve">,"FirstDayOfIssue":" " </v>
      </c>
      <c r="X54" s="16" t="str">
        <f t="shared" si="4"/>
        <v xml:space="preserve">,"Perforation":"p11x10.5" </v>
      </c>
      <c r="Y54" s="16" t="str">
        <f t="shared" si="28"/>
        <v xml:space="preserve">,"IsWatermarked":false </v>
      </c>
      <c r="Z54" s="16" t="str">
        <f t="shared" si="14"/>
        <v xml:space="preserve">,"CatalogImageCode":"" </v>
      </c>
      <c r="AA54" s="16" t="str">
        <f t="shared" si="15"/>
        <v xml:space="preserve">,"Color":"" </v>
      </c>
      <c r="AB54" s="16" t="str">
        <f t="shared" si="16"/>
        <v xml:space="preserve">,"Denomination":"5" </v>
      </c>
      <c r="AD54" s="16" t="str">
        <f t="shared" si="17"/>
        <v>,"ItemInstances":[</v>
      </c>
      <c r="AE54" s="16" t="str">
        <f t="shared" si="18"/>
        <v>{"CollectableType":"HomeCollector.Models.StampBase, HomeCollector, Version=1.0.0.0, Culture=neutral, PublicKeyToken=null"</v>
      </c>
      <c r="AF54" s="16" t="str">
        <f t="shared" si="29"/>
        <v xml:space="preserve">,"ItemDetails":"" </v>
      </c>
      <c r="AG54" s="16" t="str">
        <f t="shared" si="19"/>
        <v xml:space="preserve">,"IsFavorite":false </v>
      </c>
      <c r="AH54" s="16" t="str">
        <f t="shared" si="20"/>
        <v xml:space="preserve">,"EstimatedValue":0 </v>
      </c>
      <c r="AI54" s="16" t="str">
        <f t="shared" si="21"/>
        <v xml:space="preserve">,"IsMintCondition":true </v>
      </c>
      <c r="AJ54" s="16" t="str">
        <f t="shared" si="22"/>
        <v xml:space="preserve">,"Condition":"UNDEFINED" </v>
      </c>
      <c r="AK54" s="16" t="str">
        <f t="shared" si="30"/>
        <v>,"ItemInstances":[{"CollectableType":"HomeCollector.Models.StampBase, HomeCollector, Version=1.0.0.0, Culture=neutral, PublicKeyToken=null","ItemDetails":"" ,"IsFavorite":false ,"EstimatedValue":0 ,"IsMintCondition":true ,"Condition":"UNDEFINED" } ]}</v>
      </c>
      <c r="AL54" s="16" t="str">
        <f t="shared" si="31"/>
        <v>,{"CollectableType":"HomeCollector.Models.StampBase, HomeCollector, Version=1.0.0.0, Culture=neutral, PublicKeyToken=null","DisplayName":"Flying Eagle" ,"Description":"" ,"Country":"USA" ,"IsPostageStamp":true ,"ScottNumber":"C50" ,"AlternateId":"" ,"IssueYearStart":1958,"IssueYearEnd":0,"FirstDayOfIssue":" " ,"Perforation":"p11x10.5" ,"IsWatermarked":false ,"CatalogImageCode":"" ,"Color":"" ,"Denomination":"5" ,"ItemInstances":[{"CollectableType":"HomeCollector.Models.StampBase, HomeCollector, Version=1.0.0.0, Culture=neutral, PublicKeyToken=null","ItemDetails":"" ,"IsFavorite":false ,"EstimatedValue":0 ,"IsMintCondition":true ,"Condition":"UNDEFINED" } ]}</v>
      </c>
    </row>
    <row r="55" spans="1:38" x14ac:dyDescent="0.25">
      <c r="A55" s="44" t="s">
        <v>101</v>
      </c>
      <c r="B55" s="29">
        <v>7</v>
      </c>
      <c r="C55" s="19"/>
      <c r="D55" s="31"/>
      <c r="E55" s="32">
        <v>2</v>
      </c>
      <c r="F55" s="41" t="s">
        <v>218</v>
      </c>
      <c r="G55" s="38"/>
      <c r="H55" s="19" t="s">
        <v>244</v>
      </c>
      <c r="I55" s="30">
        <v>1958</v>
      </c>
      <c r="J55" s="30">
        <v>1958</v>
      </c>
      <c r="K55" s="35" t="s">
        <v>311</v>
      </c>
      <c r="L55" s="34"/>
      <c r="M55" s="29"/>
      <c r="N55" s="28" t="str">
        <f t="shared" si="23"/>
        <v>,{"CollectableType":"HomeCollector.Models.StampBase, HomeCollector, Version=1.0.0.0, Culture=neutral, PublicKeyToken=null"</v>
      </c>
      <c r="O55" s="16" t="str">
        <f t="shared" si="24"/>
        <v xml:space="preserve">,"DisplayName":"Jet Liner" </v>
      </c>
      <c r="P55" s="16" t="str">
        <f t="shared" si="25"/>
        <v xml:space="preserve">,"Description":"" </v>
      </c>
      <c r="Q55" s="16" t="str">
        <f t="shared" si="9"/>
        <v xml:space="preserve">,"Country":"USA" </v>
      </c>
      <c r="R55" s="16" t="str">
        <f t="shared" si="10"/>
        <v xml:space="preserve">,"IsPostageStamp":true </v>
      </c>
      <c r="S55" s="16" t="str">
        <f t="shared" si="11"/>
        <v xml:space="preserve">,"ScottNumber":"C51" </v>
      </c>
      <c r="T55" s="16" t="str">
        <f t="shared" si="12"/>
        <v xml:space="preserve">,"AlternateId":"" </v>
      </c>
      <c r="U55" s="16" t="str">
        <f t="shared" si="26"/>
        <v>,"IssueYearStart":1958</v>
      </c>
      <c r="V55" s="16" t="str">
        <f t="shared" si="27"/>
        <v>,"IssueYearEnd":0</v>
      </c>
      <c r="W55" s="16" t="str">
        <f t="shared" si="13"/>
        <v xml:space="preserve">,"FirstDayOfIssue":" " </v>
      </c>
      <c r="X55" s="16" t="str">
        <f t="shared" si="4"/>
        <v xml:space="preserve">,"Perforation":"p10.5x11" </v>
      </c>
      <c r="Y55" s="16" t="str">
        <f t="shared" si="28"/>
        <v xml:space="preserve">,"IsWatermarked":false </v>
      </c>
      <c r="Z55" s="16" t="str">
        <f t="shared" si="14"/>
        <v xml:space="preserve">,"CatalogImageCode":"" </v>
      </c>
      <c r="AA55" s="16" t="str">
        <f t="shared" si="15"/>
        <v xml:space="preserve">,"Color":"" </v>
      </c>
      <c r="AB55" s="16" t="str">
        <f t="shared" si="16"/>
        <v xml:space="preserve">,"Denomination":"7" </v>
      </c>
      <c r="AD55" s="16" t="str">
        <f t="shared" si="17"/>
        <v>,"ItemInstances":[</v>
      </c>
      <c r="AE55" s="16" t="str">
        <f t="shared" si="18"/>
        <v>{"CollectableType":"HomeCollector.Models.StampBase, HomeCollector, Version=1.0.0.0, Culture=neutral, PublicKeyToken=null"</v>
      </c>
      <c r="AF55" s="16" t="str">
        <f t="shared" si="29"/>
        <v xml:space="preserve">,"ItemDetails":"" </v>
      </c>
      <c r="AG55" s="16" t="str">
        <f t="shared" si="19"/>
        <v xml:space="preserve">,"IsFavorite":false </v>
      </c>
      <c r="AH55" s="16" t="str">
        <f t="shared" si="20"/>
        <v xml:space="preserve">,"EstimatedValue":0 </v>
      </c>
      <c r="AI55" s="16" t="str">
        <f t="shared" si="21"/>
        <v xml:space="preserve">,"IsMintCondition":false </v>
      </c>
      <c r="AJ55" s="16" t="str">
        <f t="shared" si="22"/>
        <v xml:space="preserve">,"Condition":"UNDEFINED" </v>
      </c>
      <c r="AK55" s="16" t="str">
        <f t="shared" si="30"/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55" s="16" t="str">
        <f t="shared" si="31"/>
        <v>,{"CollectableType":"HomeCollector.Models.StampBase, HomeCollector, Version=1.0.0.0, Culture=neutral, PublicKeyToken=null","DisplayName":"Jet Liner" ,"Description":"" ,"Country":"USA" ,"IsPostageStamp":true ,"ScottNumber":"C51" ,"AlternateId":"" ,"IssueYearStart":1958,"IssueYearEnd":0,"FirstDayOfIssue":" " ,"Perforation":"p10.5x11" ,"IsWatermarked":false ,"CatalogImageCode":"" ,"Color":"" ,"Denomination":"7"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56" spans="1:38" x14ac:dyDescent="0.25">
      <c r="A56" s="44" t="s">
        <v>102</v>
      </c>
      <c r="B56" s="29">
        <v>7</v>
      </c>
      <c r="C56" s="19" t="s">
        <v>11</v>
      </c>
      <c r="D56" s="31">
        <v>1</v>
      </c>
      <c r="E56" s="32"/>
      <c r="F56" s="41" t="s">
        <v>13</v>
      </c>
      <c r="G56" s="38"/>
      <c r="H56" s="19" t="s">
        <v>244</v>
      </c>
      <c r="I56" s="30">
        <v>1958</v>
      </c>
      <c r="J56" s="30">
        <v>1958</v>
      </c>
      <c r="K56" s="35" t="s">
        <v>311</v>
      </c>
      <c r="L56" s="34"/>
      <c r="M56" s="29"/>
      <c r="N56" s="28" t="str">
        <f t="shared" si="23"/>
        <v>,{"CollectableType":"HomeCollector.Models.StampBase, HomeCollector, Version=1.0.0.0, Culture=neutral, PublicKeyToken=null"</v>
      </c>
      <c r="O56" s="16" t="str">
        <f t="shared" si="24"/>
        <v xml:space="preserve">,"DisplayName":"Jet Liner" </v>
      </c>
      <c r="P56" s="16" t="str">
        <f t="shared" si="25"/>
        <v xml:space="preserve">,"Description":"" </v>
      </c>
      <c r="Q56" s="16" t="str">
        <f t="shared" si="9"/>
        <v xml:space="preserve">,"Country":"USA" </v>
      </c>
      <c r="R56" s="16" t="str">
        <f t="shared" si="10"/>
        <v xml:space="preserve">,"IsPostageStamp":true </v>
      </c>
      <c r="S56" s="16" t="str">
        <f t="shared" si="11"/>
        <v xml:space="preserve">,"ScottNumber":"C52" </v>
      </c>
      <c r="T56" s="16" t="str">
        <f t="shared" si="12"/>
        <v xml:space="preserve">,"AlternateId":"" </v>
      </c>
      <c r="U56" s="16" t="str">
        <f t="shared" si="26"/>
        <v>,"IssueYearStart":1958</v>
      </c>
      <c r="V56" s="16" t="str">
        <f t="shared" si="27"/>
        <v>,"IssueYearEnd":0</v>
      </c>
      <c r="W56" s="16" t="str">
        <f t="shared" si="13"/>
        <v xml:space="preserve">,"FirstDayOfIssue":" " </v>
      </c>
      <c r="X56" s="16" t="str">
        <f t="shared" si="4"/>
        <v xml:space="preserve">,"Perforation":"h10" </v>
      </c>
      <c r="Y56" s="16" t="str">
        <f t="shared" si="28"/>
        <v xml:space="preserve">,"IsWatermarked":false </v>
      </c>
      <c r="Z56" s="16" t="str">
        <f t="shared" si="14"/>
        <v xml:space="preserve">,"CatalogImageCode":"" </v>
      </c>
      <c r="AA56" s="16" t="str">
        <f t="shared" si="15"/>
        <v xml:space="preserve">,"Color":"blue" </v>
      </c>
      <c r="AB56" s="16" t="str">
        <f t="shared" si="16"/>
        <v xml:space="preserve">,"Denomination":"7" </v>
      </c>
      <c r="AD56" s="16" t="str">
        <f t="shared" si="17"/>
        <v>,"ItemInstances":[</v>
      </c>
      <c r="AE56" s="16" t="str">
        <f t="shared" si="18"/>
        <v>{"CollectableType":"HomeCollector.Models.StampBase, HomeCollector, Version=1.0.0.0, Culture=neutral, PublicKeyToken=null"</v>
      </c>
      <c r="AF56" s="16" t="str">
        <f t="shared" si="29"/>
        <v xml:space="preserve">,"ItemDetails":"" </v>
      </c>
      <c r="AG56" s="16" t="str">
        <f t="shared" si="19"/>
        <v xml:space="preserve">,"IsFavorite":false </v>
      </c>
      <c r="AH56" s="16" t="str">
        <f t="shared" si="20"/>
        <v xml:space="preserve">,"EstimatedValue":0 </v>
      </c>
      <c r="AI56" s="16" t="str">
        <f t="shared" si="21"/>
        <v xml:space="preserve">,"IsMintCondition":true </v>
      </c>
      <c r="AJ56" s="16" t="str">
        <f t="shared" si="22"/>
        <v xml:space="preserve">,"Condition":"UNDEFINED" </v>
      </c>
      <c r="AK56" s="16" t="str">
        <f t="shared" si="30"/>
        <v>,"ItemInstances":[{"CollectableType":"HomeCollector.Models.StampBase, HomeCollector, Version=1.0.0.0, Culture=neutral, PublicKeyToken=null","ItemDetails":"" ,"IsFavorite":false ,"EstimatedValue":0 ,"IsMintCondition":true ,"Condition":"UNDEFINED" } ]}</v>
      </c>
      <c r="AL56" s="16" t="str">
        <f t="shared" si="31"/>
        <v>,{"CollectableType":"HomeCollector.Models.StampBase, HomeCollector, Version=1.0.0.0, Culture=neutral, PublicKeyToken=null","DisplayName":"Jet Liner" ,"Description":"" ,"Country":"USA" ,"IsPostageStamp":true ,"ScottNumber":"C52" ,"AlternateId":"" ,"IssueYearStart":1958,"IssueYearEnd":0,"FirstDayOfIssue":" " ,"Perforation":"h10" ,"IsWatermarked":false ,"CatalogImageCode":"" ,"Color":"blue" ,"Denomination":"7" ,"ItemInstances":[{"CollectableType":"HomeCollector.Models.StampBase, HomeCollector, Version=1.0.0.0, Culture=neutral, PublicKeyToken=null","ItemDetails":"" ,"IsFavorite":false ,"EstimatedValue":0 ,"IsMintCondition":true ,"Condition":"UNDEFINED" } ]}</v>
      </c>
    </row>
    <row r="57" spans="1:38" x14ac:dyDescent="0.25">
      <c r="A57" s="44" t="s">
        <v>103</v>
      </c>
      <c r="B57" s="29">
        <v>7</v>
      </c>
      <c r="C57" s="19"/>
      <c r="D57" s="31">
        <v>1</v>
      </c>
      <c r="E57" s="32">
        <v>1</v>
      </c>
      <c r="F57" s="41" t="s">
        <v>219</v>
      </c>
      <c r="G57" s="38"/>
      <c r="H57" s="19" t="s">
        <v>17</v>
      </c>
      <c r="I57" s="30">
        <v>1959</v>
      </c>
      <c r="J57" s="30">
        <v>1959</v>
      </c>
      <c r="K57" s="35" t="s">
        <v>311</v>
      </c>
      <c r="L57" s="34"/>
      <c r="M57" s="29"/>
      <c r="N57" s="28" t="str">
        <f t="shared" si="23"/>
        <v>,{"CollectableType":"HomeCollector.Models.StampBase, HomeCollector, Version=1.0.0.0, Culture=neutral, PublicKeyToken=null"</v>
      </c>
      <c r="O57" s="16" t="str">
        <f t="shared" si="24"/>
        <v xml:space="preserve">,"DisplayName":"Alaska" </v>
      </c>
      <c r="P57" s="16" t="str">
        <f t="shared" si="25"/>
        <v xml:space="preserve">,"Description":"" </v>
      </c>
      <c r="Q57" s="16" t="str">
        <f t="shared" si="9"/>
        <v xml:space="preserve">,"Country":"USA" </v>
      </c>
      <c r="R57" s="16" t="str">
        <f t="shared" si="10"/>
        <v xml:space="preserve">,"IsPostageStamp":true </v>
      </c>
      <c r="S57" s="16" t="str">
        <f t="shared" si="11"/>
        <v xml:space="preserve">,"ScottNumber":"C53" </v>
      </c>
      <c r="T57" s="16" t="str">
        <f t="shared" si="12"/>
        <v xml:space="preserve">,"AlternateId":"" </v>
      </c>
      <c r="U57" s="16" t="str">
        <f t="shared" si="26"/>
        <v>,"IssueYearStart":1959</v>
      </c>
      <c r="V57" s="16" t="str">
        <f t="shared" si="27"/>
        <v>,"IssueYearEnd":0</v>
      </c>
      <c r="W57" s="16" t="str">
        <f t="shared" si="13"/>
        <v xml:space="preserve">,"FirstDayOfIssue":" " </v>
      </c>
      <c r="X57" s="16" t="str">
        <f t="shared" si="4"/>
        <v xml:space="preserve">,"Perforation":"p11x10.5" </v>
      </c>
      <c r="Y57" s="16" t="str">
        <f t="shared" si="28"/>
        <v xml:space="preserve">,"IsWatermarked":false </v>
      </c>
      <c r="Z57" s="16" t="str">
        <f t="shared" si="14"/>
        <v xml:space="preserve">,"CatalogImageCode":"" </v>
      </c>
      <c r="AA57" s="16" t="str">
        <f t="shared" si="15"/>
        <v xml:space="preserve">,"Color":"" </v>
      </c>
      <c r="AB57" s="16" t="str">
        <f t="shared" si="16"/>
        <v xml:space="preserve">,"Denomination":"7" </v>
      </c>
      <c r="AD57" s="16" t="str">
        <f t="shared" si="17"/>
        <v>,"ItemInstances":[</v>
      </c>
      <c r="AE57" s="16" t="str">
        <f t="shared" si="18"/>
        <v>{"CollectableType":"HomeCollector.Models.StampBase, HomeCollector, Version=1.0.0.0, Culture=neutral, PublicKeyToken=null"</v>
      </c>
      <c r="AF57" s="16" t="str">
        <f t="shared" si="29"/>
        <v xml:space="preserve">,"ItemDetails":"" </v>
      </c>
      <c r="AG57" s="16" t="str">
        <f t="shared" si="19"/>
        <v xml:space="preserve">,"IsFavorite":false </v>
      </c>
      <c r="AH57" s="16" t="str">
        <f t="shared" si="20"/>
        <v xml:space="preserve">,"EstimatedValue":0 </v>
      </c>
      <c r="AI57" s="16" t="str">
        <f t="shared" si="21"/>
        <v xml:space="preserve">,"IsMintCondition":true </v>
      </c>
      <c r="AJ57" s="16" t="str">
        <f t="shared" si="22"/>
        <v xml:space="preserve">,"Condition":"UNDEFINED" </v>
      </c>
      <c r="AK57" s="16" t="str">
        <f t="shared" si="30"/>
        <v>,"ItemInstances":[{"CollectableType":"HomeCollector.Models.StampBase, HomeCollector, Version=1.0.0.0, Culture=neutral, PublicKeyToken=null","ItemDetails":"" ,"IsFavorite":false ,"EstimatedValue":0 ,"IsMintCondition":true ,"Condition":"UNDEFINED" } ]}</v>
      </c>
      <c r="AL57" s="16" t="str">
        <f t="shared" si="31"/>
        <v>,{"CollectableType":"HomeCollector.Models.StampBase, HomeCollector, Version=1.0.0.0, Culture=neutral, PublicKeyToken=null","DisplayName":"Alaska" ,"Description":"" ,"Country":"USA" ,"IsPostageStamp":true ,"ScottNumber":"C53" ,"AlternateId":"" ,"IssueYearStart":1959,"IssueYearEnd":0,"FirstDayOfIssue":" " ,"Perforation":"p11x10.5" ,"IsWatermarked":false ,"CatalogImageCode":"" ,"Color":"" ,"Denomination":"7" ,"ItemInstances":[{"CollectableType":"HomeCollector.Models.StampBase, HomeCollector, Version=1.0.0.0, Culture=neutral, PublicKeyToken=null","ItemDetails":"" ,"IsFavorite":false ,"EstimatedValue":0 ,"IsMintCondition":true ,"Condition":"UNDEFINED" } ]}</v>
      </c>
    </row>
    <row r="58" spans="1:38" x14ac:dyDescent="0.25">
      <c r="A58" s="44" t="s">
        <v>104</v>
      </c>
      <c r="B58" s="29">
        <v>7</v>
      </c>
      <c r="C58" s="19"/>
      <c r="D58" s="31">
        <v>1</v>
      </c>
      <c r="E58" s="32">
        <v>1</v>
      </c>
      <c r="F58" s="41" t="s">
        <v>217</v>
      </c>
      <c r="G58" s="38"/>
      <c r="H58" s="19" t="s">
        <v>245</v>
      </c>
      <c r="I58" s="30">
        <v>1959</v>
      </c>
      <c r="J58" s="30">
        <v>1959</v>
      </c>
      <c r="K58" s="35" t="s">
        <v>311</v>
      </c>
      <c r="L58" s="34"/>
      <c r="M58" s="29"/>
      <c r="N58" s="28" t="str">
        <f t="shared" si="23"/>
        <v>,{"CollectableType":"HomeCollector.Models.StampBase, HomeCollector, Version=1.0.0.0, Culture=neutral, PublicKeyToken=null"</v>
      </c>
      <c r="O58" s="16" t="str">
        <f t="shared" si="24"/>
        <v xml:space="preserve">,"DisplayName":"Balloon Jupiter" </v>
      </c>
      <c r="P58" s="16" t="str">
        <f t="shared" si="25"/>
        <v xml:space="preserve">,"Description":"" </v>
      </c>
      <c r="Q58" s="16" t="str">
        <f t="shared" si="9"/>
        <v xml:space="preserve">,"Country":"USA" </v>
      </c>
      <c r="R58" s="16" t="str">
        <f t="shared" si="10"/>
        <v xml:space="preserve">,"IsPostageStamp":true </v>
      </c>
      <c r="S58" s="16" t="str">
        <f t="shared" si="11"/>
        <v xml:space="preserve">,"ScottNumber":"C54" </v>
      </c>
      <c r="T58" s="16" t="str">
        <f t="shared" si="12"/>
        <v xml:space="preserve">,"AlternateId":"" </v>
      </c>
      <c r="U58" s="16" t="str">
        <f t="shared" si="26"/>
        <v>,"IssueYearStart":1959</v>
      </c>
      <c r="V58" s="16" t="str">
        <f t="shared" si="27"/>
        <v>,"IssueYearEnd":0</v>
      </c>
      <c r="W58" s="16" t="str">
        <f t="shared" si="13"/>
        <v xml:space="preserve">,"FirstDayOfIssue":" " </v>
      </c>
      <c r="X58" s="16" t="str">
        <f t="shared" si="4"/>
        <v xml:space="preserve">,"Perforation":"p11" </v>
      </c>
      <c r="Y58" s="16" t="str">
        <f t="shared" si="28"/>
        <v xml:space="preserve">,"IsWatermarked":false </v>
      </c>
      <c r="Z58" s="16" t="str">
        <f t="shared" si="14"/>
        <v xml:space="preserve">,"CatalogImageCode":"" </v>
      </c>
      <c r="AA58" s="16" t="str">
        <f t="shared" si="15"/>
        <v xml:space="preserve">,"Color":"" </v>
      </c>
      <c r="AB58" s="16" t="str">
        <f t="shared" si="16"/>
        <v xml:space="preserve">,"Denomination":"7" </v>
      </c>
      <c r="AD58" s="16" t="str">
        <f t="shared" si="17"/>
        <v>,"ItemInstances":[</v>
      </c>
      <c r="AE58" s="16" t="str">
        <f t="shared" si="18"/>
        <v>{"CollectableType":"HomeCollector.Models.StampBase, HomeCollector, Version=1.0.0.0, Culture=neutral, PublicKeyToken=null"</v>
      </c>
      <c r="AF58" s="16" t="str">
        <f t="shared" si="29"/>
        <v xml:space="preserve">,"ItemDetails":"" </v>
      </c>
      <c r="AG58" s="16" t="str">
        <f t="shared" si="19"/>
        <v xml:space="preserve">,"IsFavorite":false </v>
      </c>
      <c r="AH58" s="16" t="str">
        <f t="shared" si="20"/>
        <v xml:space="preserve">,"EstimatedValue":0 </v>
      </c>
      <c r="AI58" s="16" t="str">
        <f t="shared" si="21"/>
        <v xml:space="preserve">,"IsMintCondition":true </v>
      </c>
      <c r="AJ58" s="16" t="str">
        <f t="shared" si="22"/>
        <v xml:space="preserve">,"Condition":"UNDEFINED" </v>
      </c>
      <c r="AK58" s="16" t="str">
        <f t="shared" si="30"/>
        <v>,"ItemInstances":[{"CollectableType":"HomeCollector.Models.StampBase, HomeCollector, Version=1.0.0.0, Culture=neutral, PublicKeyToken=null","ItemDetails":"" ,"IsFavorite":false ,"EstimatedValue":0 ,"IsMintCondition":true ,"Condition":"UNDEFINED" } ]}</v>
      </c>
      <c r="AL58" s="16" t="str">
        <f t="shared" si="31"/>
        <v>,{"CollectableType":"HomeCollector.Models.StampBase, HomeCollector, Version=1.0.0.0, Culture=neutral, PublicKeyToken=null","DisplayName":"Balloon Jupiter" ,"Description":"" ,"Country":"USA" ,"IsPostageStamp":true ,"ScottNumber":"C54" ,"AlternateId":"" ,"IssueYearStart":1959,"IssueYearEnd":0,"FirstDayOfIssue":" " ,"Perforation":"p11" ,"IsWatermarked":false ,"CatalogImageCode":"" ,"Color":"" ,"Denomination":"7" ,"ItemInstances":[{"CollectableType":"HomeCollector.Models.StampBase, HomeCollector, Version=1.0.0.0, Culture=neutral, PublicKeyToken=null","ItemDetails":"" ,"IsFavorite":false ,"EstimatedValue":0 ,"IsMintCondition":true ,"Condition":"UNDEFINED" } ]}</v>
      </c>
    </row>
    <row r="59" spans="1:38" x14ac:dyDescent="0.25">
      <c r="A59" s="44" t="s">
        <v>105</v>
      </c>
      <c r="B59" s="29">
        <v>7</v>
      </c>
      <c r="C59" s="19"/>
      <c r="D59" s="31">
        <v>1</v>
      </c>
      <c r="E59" s="32"/>
      <c r="F59" s="41" t="s">
        <v>219</v>
      </c>
      <c r="G59" s="38"/>
      <c r="H59" s="19" t="s">
        <v>16</v>
      </c>
      <c r="I59" s="29">
        <v>1959</v>
      </c>
      <c r="J59" s="29">
        <v>1959</v>
      </c>
      <c r="K59" s="33" t="s">
        <v>311</v>
      </c>
      <c r="L59" s="34"/>
      <c r="M59" s="29"/>
      <c r="N59" s="28" t="str">
        <f t="shared" si="23"/>
        <v>,{"CollectableType":"HomeCollector.Models.StampBase, HomeCollector, Version=1.0.0.0, Culture=neutral, PublicKeyToken=null"</v>
      </c>
      <c r="O59" s="16" t="str">
        <f t="shared" si="24"/>
        <v xml:space="preserve">,"DisplayName":"Hawaii" </v>
      </c>
      <c r="P59" s="16" t="str">
        <f t="shared" si="25"/>
        <v xml:space="preserve">,"Description":"" </v>
      </c>
      <c r="Q59" s="16" t="str">
        <f t="shared" si="9"/>
        <v xml:space="preserve">,"Country":"USA" </v>
      </c>
      <c r="R59" s="16" t="str">
        <f t="shared" si="10"/>
        <v xml:space="preserve">,"IsPostageStamp":true </v>
      </c>
      <c r="S59" s="16" t="str">
        <f t="shared" si="11"/>
        <v xml:space="preserve">,"ScottNumber":"C55" </v>
      </c>
      <c r="T59" s="16" t="str">
        <f t="shared" si="12"/>
        <v xml:space="preserve">,"AlternateId":"" </v>
      </c>
      <c r="U59" s="16" t="str">
        <f t="shared" si="26"/>
        <v>,"IssueYearStart":1959</v>
      </c>
      <c r="V59" s="16" t="str">
        <f t="shared" si="27"/>
        <v>,"IssueYearEnd":0</v>
      </c>
      <c r="W59" s="16" t="str">
        <f t="shared" si="13"/>
        <v xml:space="preserve">,"FirstDayOfIssue":" " </v>
      </c>
      <c r="X59" s="16" t="str">
        <f t="shared" si="4"/>
        <v xml:space="preserve">,"Perforation":"p11x10.5" </v>
      </c>
      <c r="Y59" s="16" t="str">
        <f t="shared" si="28"/>
        <v xml:space="preserve">,"IsWatermarked":false </v>
      </c>
      <c r="Z59" s="16" t="str">
        <f t="shared" si="14"/>
        <v xml:space="preserve">,"CatalogImageCode":"" </v>
      </c>
      <c r="AA59" s="16" t="str">
        <f t="shared" si="15"/>
        <v xml:space="preserve">,"Color":"" </v>
      </c>
      <c r="AB59" s="16" t="str">
        <f t="shared" si="16"/>
        <v xml:space="preserve">,"Denomination":"7" </v>
      </c>
      <c r="AD59" s="16" t="str">
        <f t="shared" si="17"/>
        <v>,"ItemInstances":[</v>
      </c>
      <c r="AE59" s="16" t="str">
        <f t="shared" si="18"/>
        <v>{"CollectableType":"HomeCollector.Models.StampBase, HomeCollector, Version=1.0.0.0, Culture=neutral, PublicKeyToken=null"</v>
      </c>
      <c r="AF59" s="16" t="str">
        <f t="shared" si="29"/>
        <v xml:space="preserve">,"ItemDetails":"" </v>
      </c>
      <c r="AG59" s="16" t="str">
        <f t="shared" si="19"/>
        <v xml:space="preserve">,"IsFavorite":false </v>
      </c>
      <c r="AH59" s="16" t="str">
        <f t="shared" si="20"/>
        <v xml:space="preserve">,"EstimatedValue":0 </v>
      </c>
      <c r="AI59" s="16" t="str">
        <f t="shared" si="21"/>
        <v xml:space="preserve">,"IsMintCondition":true </v>
      </c>
      <c r="AJ59" s="16" t="str">
        <f t="shared" si="22"/>
        <v xml:space="preserve">,"Condition":"UNDEFINED" </v>
      </c>
      <c r="AK59" s="16" t="str">
        <f t="shared" si="30"/>
        <v>,"ItemInstances":[{"CollectableType":"HomeCollector.Models.StampBase, HomeCollector, Version=1.0.0.0, Culture=neutral, PublicKeyToken=null","ItemDetails":"" ,"IsFavorite":false ,"EstimatedValue":0 ,"IsMintCondition":true ,"Condition":"UNDEFINED" } ]}</v>
      </c>
      <c r="AL59" s="16" t="str">
        <f t="shared" si="31"/>
        <v>,{"CollectableType":"HomeCollector.Models.StampBase, HomeCollector, Version=1.0.0.0, Culture=neutral, PublicKeyToken=null","DisplayName":"Hawaii" ,"Description":"" ,"Country":"USA" ,"IsPostageStamp":true ,"ScottNumber":"C55" ,"AlternateId":"" ,"IssueYearStart":1959,"IssueYearEnd":0,"FirstDayOfIssue":" " ,"Perforation":"p11x10.5" ,"IsWatermarked":false ,"CatalogImageCode":"" ,"Color":"" ,"Denomination":"7" ,"ItemInstances":[{"CollectableType":"HomeCollector.Models.StampBase, HomeCollector, Version=1.0.0.0, Culture=neutral, PublicKeyToken=null","ItemDetails":"" ,"IsFavorite":false ,"EstimatedValue":0 ,"IsMintCondition":true ,"Condition":"UNDEFINED" } ]}</v>
      </c>
    </row>
    <row r="60" spans="1:38" x14ac:dyDescent="0.25">
      <c r="A60" s="44" t="s">
        <v>106</v>
      </c>
      <c r="B60" s="29">
        <v>10</v>
      </c>
      <c r="C60" s="30"/>
      <c r="D60" s="31">
        <v>1</v>
      </c>
      <c r="E60" s="32"/>
      <c r="F60" s="41" t="s">
        <v>217</v>
      </c>
      <c r="G60" s="38"/>
      <c r="H60" s="19" t="s">
        <v>45</v>
      </c>
      <c r="I60" s="29">
        <v>1959</v>
      </c>
      <c r="J60" s="29">
        <v>1959</v>
      </c>
      <c r="K60" s="33" t="s">
        <v>311</v>
      </c>
      <c r="L60" s="34"/>
      <c r="M60" s="29"/>
      <c r="N60" s="28" t="str">
        <f t="shared" si="23"/>
        <v>,{"CollectableType":"HomeCollector.Models.StampBase, HomeCollector, Version=1.0.0.0, Culture=neutral, PublicKeyToken=null"</v>
      </c>
      <c r="O60" s="16" t="str">
        <f t="shared" si="24"/>
        <v xml:space="preserve">,"DisplayName":"Pan Am Games" </v>
      </c>
      <c r="P60" s="16" t="str">
        <f t="shared" si="25"/>
        <v xml:space="preserve">,"Description":"" </v>
      </c>
      <c r="Q60" s="16" t="str">
        <f t="shared" si="9"/>
        <v xml:space="preserve">,"Country":"USA" </v>
      </c>
      <c r="R60" s="16" t="str">
        <f t="shared" si="10"/>
        <v xml:space="preserve">,"IsPostageStamp":true </v>
      </c>
      <c r="S60" s="16" t="str">
        <f t="shared" si="11"/>
        <v xml:space="preserve">,"ScottNumber":"C56" </v>
      </c>
      <c r="T60" s="16" t="str">
        <f t="shared" si="12"/>
        <v xml:space="preserve">,"AlternateId":"" </v>
      </c>
      <c r="U60" s="16" t="str">
        <f t="shared" si="26"/>
        <v>,"IssueYearStart":1959</v>
      </c>
      <c r="V60" s="16" t="str">
        <f t="shared" si="27"/>
        <v>,"IssueYearEnd":0</v>
      </c>
      <c r="W60" s="16" t="str">
        <f t="shared" si="13"/>
        <v xml:space="preserve">,"FirstDayOfIssue":" " </v>
      </c>
      <c r="X60" s="16" t="str">
        <f t="shared" si="4"/>
        <v xml:space="preserve">,"Perforation":"p11" </v>
      </c>
      <c r="Y60" s="16" t="str">
        <f t="shared" si="28"/>
        <v xml:space="preserve">,"IsWatermarked":false </v>
      </c>
      <c r="Z60" s="16" t="str">
        <f t="shared" si="14"/>
        <v xml:space="preserve">,"CatalogImageCode":"" </v>
      </c>
      <c r="AA60" s="16" t="str">
        <f t="shared" si="15"/>
        <v xml:space="preserve">,"Color":"" </v>
      </c>
      <c r="AB60" s="16" t="str">
        <f t="shared" si="16"/>
        <v xml:space="preserve">,"Denomination":"10" </v>
      </c>
      <c r="AD60" s="16" t="str">
        <f t="shared" si="17"/>
        <v>,"ItemInstances":[</v>
      </c>
      <c r="AE60" s="16" t="str">
        <f t="shared" si="18"/>
        <v>{"CollectableType":"HomeCollector.Models.StampBase, HomeCollector, Version=1.0.0.0, Culture=neutral, PublicKeyToken=null"</v>
      </c>
      <c r="AF60" s="16" t="str">
        <f t="shared" si="29"/>
        <v xml:space="preserve">,"ItemDetails":"" </v>
      </c>
      <c r="AG60" s="16" t="str">
        <f t="shared" si="19"/>
        <v xml:space="preserve">,"IsFavorite":false </v>
      </c>
      <c r="AH60" s="16" t="str">
        <f t="shared" si="20"/>
        <v xml:space="preserve">,"EstimatedValue":0 </v>
      </c>
      <c r="AI60" s="16" t="str">
        <f t="shared" si="21"/>
        <v xml:space="preserve">,"IsMintCondition":true </v>
      </c>
      <c r="AJ60" s="16" t="str">
        <f t="shared" si="22"/>
        <v xml:space="preserve">,"Condition":"UNDEFINED" </v>
      </c>
      <c r="AK60" s="16" t="str">
        <f t="shared" si="30"/>
        <v>,"ItemInstances":[{"CollectableType":"HomeCollector.Models.StampBase, HomeCollector, Version=1.0.0.0, Culture=neutral, PublicKeyToken=null","ItemDetails":"" ,"IsFavorite":false ,"EstimatedValue":0 ,"IsMintCondition":true ,"Condition":"UNDEFINED" } ]}</v>
      </c>
      <c r="AL60" s="16" t="str">
        <f t="shared" si="31"/>
        <v>,{"CollectableType":"HomeCollector.Models.StampBase, HomeCollector, Version=1.0.0.0, Culture=neutral, PublicKeyToken=null","DisplayName":"Pan Am Games" ,"Description":"" ,"Country":"USA" ,"IsPostageStamp":true ,"ScottNumber":"C56" ,"AlternateId":"" ,"IssueYearStart":1959,"IssueYearEnd":0,"FirstDayOfIssue":" " ,"Perforation":"p11" ,"IsWatermarked":false ,"CatalogImageCode":"" ,"Color":"" ,"Denomination":"10" ,"ItemInstances":[{"CollectableType":"HomeCollector.Models.StampBase, HomeCollector, Version=1.0.0.0, Culture=neutral, PublicKeyToken=null","ItemDetails":"" ,"IsFavorite":false ,"EstimatedValue":0 ,"IsMintCondition":true ,"Condition":"UNDEFINED" } ]}</v>
      </c>
    </row>
    <row r="61" spans="1:38" x14ac:dyDescent="0.25">
      <c r="A61" s="44" t="s">
        <v>107</v>
      </c>
      <c r="B61" s="29">
        <v>10</v>
      </c>
      <c r="C61" s="30"/>
      <c r="D61" s="31">
        <v>1</v>
      </c>
      <c r="E61" s="32"/>
      <c r="F61" s="41" t="s">
        <v>217</v>
      </c>
      <c r="G61" s="38"/>
      <c r="H61" s="19" t="s">
        <v>246</v>
      </c>
      <c r="I61" s="29">
        <v>1960</v>
      </c>
      <c r="J61" s="29">
        <v>1960</v>
      </c>
      <c r="K61" s="33" t="s">
        <v>311</v>
      </c>
      <c r="L61" s="34"/>
      <c r="M61" s="29"/>
      <c r="N61" s="28" t="str">
        <f t="shared" si="23"/>
        <v>,{"CollectableType":"HomeCollector.Models.StampBase, HomeCollector, Version=1.0.0.0, Culture=neutral, PublicKeyToken=null"</v>
      </c>
      <c r="O61" s="16" t="str">
        <f t="shared" si="24"/>
        <v xml:space="preserve">,"DisplayName":"Liberty Bell" </v>
      </c>
      <c r="P61" s="16" t="str">
        <f t="shared" si="25"/>
        <v xml:space="preserve">,"Description":"" </v>
      </c>
      <c r="Q61" s="16" t="str">
        <f t="shared" si="9"/>
        <v xml:space="preserve">,"Country":"USA" </v>
      </c>
      <c r="R61" s="16" t="str">
        <f t="shared" si="10"/>
        <v xml:space="preserve">,"IsPostageStamp":true </v>
      </c>
      <c r="S61" s="16" t="str">
        <f t="shared" si="11"/>
        <v xml:space="preserve">,"ScottNumber":"C57" </v>
      </c>
      <c r="T61" s="16" t="str">
        <f t="shared" si="12"/>
        <v xml:space="preserve">,"AlternateId":"" </v>
      </c>
      <c r="U61" s="16" t="str">
        <f t="shared" si="26"/>
        <v>,"IssueYearStart":1960</v>
      </c>
      <c r="V61" s="16" t="str">
        <f t="shared" si="27"/>
        <v>,"IssueYearEnd":0</v>
      </c>
      <c r="W61" s="16" t="str">
        <f t="shared" si="13"/>
        <v xml:space="preserve">,"FirstDayOfIssue":" " </v>
      </c>
      <c r="X61" s="16" t="str">
        <f t="shared" si="4"/>
        <v xml:space="preserve">,"Perforation":"p11" </v>
      </c>
      <c r="Y61" s="16" t="str">
        <f t="shared" si="28"/>
        <v xml:space="preserve">,"IsWatermarked":false </v>
      </c>
      <c r="Z61" s="16" t="str">
        <f t="shared" si="14"/>
        <v xml:space="preserve">,"CatalogImageCode":"" </v>
      </c>
      <c r="AA61" s="16" t="str">
        <f t="shared" si="15"/>
        <v xml:space="preserve">,"Color":"" </v>
      </c>
      <c r="AB61" s="16" t="str">
        <f t="shared" si="16"/>
        <v xml:space="preserve">,"Denomination":"10" </v>
      </c>
      <c r="AD61" s="16" t="str">
        <f t="shared" si="17"/>
        <v>,"ItemInstances":[</v>
      </c>
      <c r="AE61" s="16" t="str">
        <f t="shared" si="18"/>
        <v>{"CollectableType":"HomeCollector.Models.StampBase, HomeCollector, Version=1.0.0.0, Culture=neutral, PublicKeyToken=null"</v>
      </c>
      <c r="AF61" s="16" t="str">
        <f t="shared" si="29"/>
        <v xml:space="preserve">,"ItemDetails":"" </v>
      </c>
      <c r="AG61" s="16" t="str">
        <f t="shared" si="19"/>
        <v xml:space="preserve">,"IsFavorite":false </v>
      </c>
      <c r="AH61" s="16" t="str">
        <f t="shared" si="20"/>
        <v xml:space="preserve">,"EstimatedValue":0 </v>
      </c>
      <c r="AI61" s="16" t="str">
        <f t="shared" si="21"/>
        <v xml:space="preserve">,"IsMintCondition":true </v>
      </c>
      <c r="AJ61" s="16" t="str">
        <f t="shared" si="22"/>
        <v xml:space="preserve">,"Condition":"UNDEFINED" </v>
      </c>
      <c r="AK61" s="16" t="str">
        <f t="shared" si="30"/>
        <v>,"ItemInstances":[{"CollectableType":"HomeCollector.Models.StampBase, HomeCollector, Version=1.0.0.0, Culture=neutral, PublicKeyToken=null","ItemDetails":"" ,"IsFavorite":false ,"EstimatedValue":0 ,"IsMintCondition":true ,"Condition":"UNDEFINED" } ]}</v>
      </c>
      <c r="AL61" s="16" t="str">
        <f t="shared" si="31"/>
        <v>,{"CollectableType":"HomeCollector.Models.StampBase, HomeCollector, Version=1.0.0.0, Culture=neutral, PublicKeyToken=null","DisplayName":"Liberty Bell" ,"Description":"" ,"Country":"USA" ,"IsPostageStamp":true ,"ScottNumber":"C57" ,"AlternateId":"" ,"IssueYearStart":1960,"IssueYearEnd":0,"FirstDayOfIssue":" " ,"Perforation":"p11" ,"IsWatermarked":false ,"CatalogImageCode":"" ,"Color":"" ,"Denomination":"10" ,"ItemInstances":[{"CollectableType":"HomeCollector.Models.StampBase, HomeCollector, Version=1.0.0.0, Culture=neutral, PublicKeyToken=null","ItemDetails":"" ,"IsFavorite":false ,"EstimatedValue":0 ,"IsMintCondition":true ,"Condition":"UNDEFINED" } ]}</v>
      </c>
    </row>
    <row r="62" spans="1:38" x14ac:dyDescent="0.25">
      <c r="A62" s="44" t="s">
        <v>108</v>
      </c>
      <c r="B62" s="29">
        <v>15</v>
      </c>
      <c r="C62" s="30"/>
      <c r="D62" s="31"/>
      <c r="E62" s="32">
        <v>2</v>
      </c>
      <c r="F62" s="41" t="s">
        <v>217</v>
      </c>
      <c r="G62" s="38"/>
      <c r="H62" s="19" t="s">
        <v>247</v>
      </c>
      <c r="I62" s="29">
        <v>1959</v>
      </c>
      <c r="J62" s="29">
        <v>1959</v>
      </c>
      <c r="K62" s="33" t="s">
        <v>311</v>
      </c>
      <c r="L62" s="34"/>
      <c r="M62" s="29"/>
      <c r="N62" s="28" t="str">
        <f t="shared" si="23"/>
        <v>,{"CollectableType":"HomeCollector.Models.StampBase, HomeCollector, Version=1.0.0.0, Culture=neutral, PublicKeyToken=null"</v>
      </c>
      <c r="O62" s="16" t="str">
        <f t="shared" si="24"/>
        <v xml:space="preserve">,"DisplayName":"St of Liberty" </v>
      </c>
      <c r="P62" s="16" t="str">
        <f t="shared" si="25"/>
        <v xml:space="preserve">,"Description":"" </v>
      </c>
      <c r="Q62" s="16" t="str">
        <f t="shared" si="9"/>
        <v xml:space="preserve">,"Country":"USA" </v>
      </c>
      <c r="R62" s="16" t="str">
        <f t="shared" si="10"/>
        <v xml:space="preserve">,"IsPostageStamp":true </v>
      </c>
      <c r="S62" s="16" t="str">
        <f t="shared" si="11"/>
        <v xml:space="preserve">,"ScottNumber":"C58" </v>
      </c>
      <c r="T62" s="16" t="str">
        <f t="shared" si="12"/>
        <v xml:space="preserve">,"AlternateId":"" </v>
      </c>
      <c r="U62" s="16" t="str">
        <f t="shared" si="26"/>
        <v>,"IssueYearStart":1959</v>
      </c>
      <c r="V62" s="16" t="str">
        <f t="shared" si="27"/>
        <v>,"IssueYearEnd":0</v>
      </c>
      <c r="W62" s="16" t="str">
        <f t="shared" si="13"/>
        <v xml:space="preserve">,"FirstDayOfIssue":" " </v>
      </c>
      <c r="X62" s="16" t="str">
        <f t="shared" si="4"/>
        <v xml:space="preserve">,"Perforation":"p11" </v>
      </c>
      <c r="Y62" s="16" t="str">
        <f t="shared" si="28"/>
        <v xml:space="preserve">,"IsWatermarked":false </v>
      </c>
      <c r="Z62" s="16" t="str">
        <f t="shared" si="14"/>
        <v xml:space="preserve">,"CatalogImageCode":"" </v>
      </c>
      <c r="AA62" s="16" t="str">
        <f t="shared" si="15"/>
        <v xml:space="preserve">,"Color":"" </v>
      </c>
      <c r="AB62" s="16" t="str">
        <f t="shared" si="16"/>
        <v xml:space="preserve">,"Denomination":"15" </v>
      </c>
      <c r="AD62" s="16" t="str">
        <f t="shared" si="17"/>
        <v>,"ItemInstances":[</v>
      </c>
      <c r="AE62" s="16" t="str">
        <f t="shared" si="18"/>
        <v>{"CollectableType":"HomeCollector.Models.StampBase, HomeCollector, Version=1.0.0.0, Culture=neutral, PublicKeyToken=null"</v>
      </c>
      <c r="AF62" s="16" t="str">
        <f t="shared" si="29"/>
        <v xml:space="preserve">,"ItemDetails":"" </v>
      </c>
      <c r="AG62" s="16" t="str">
        <f t="shared" si="19"/>
        <v xml:space="preserve">,"IsFavorite":false </v>
      </c>
      <c r="AH62" s="16" t="str">
        <f t="shared" si="20"/>
        <v xml:space="preserve">,"EstimatedValue":0 </v>
      </c>
      <c r="AI62" s="16" t="str">
        <f t="shared" si="21"/>
        <v xml:space="preserve">,"IsMintCondition":false </v>
      </c>
      <c r="AJ62" s="16" t="str">
        <f t="shared" si="22"/>
        <v xml:space="preserve">,"Condition":"UNDEFINED" </v>
      </c>
      <c r="AK62" s="16" t="str">
        <f t="shared" si="30"/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62" s="16" t="str">
        <f t="shared" si="31"/>
        <v>,{"CollectableType":"HomeCollector.Models.StampBase, HomeCollector, Version=1.0.0.0, Culture=neutral, PublicKeyToken=null","DisplayName":"St of Liberty" ,"Description":"" ,"Country":"USA" ,"IsPostageStamp":true ,"ScottNumber":"C58" ,"AlternateId":"" ,"IssueYearStart":1959,"IssueYearEnd":0,"FirstDayOfIssue":" " ,"Perforation":"p11" ,"IsWatermarked":false ,"CatalogImageCode":"" ,"Color":"" ,"Denomination":"15"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63" spans="1:38" x14ac:dyDescent="0.25">
      <c r="A63" s="44" t="s">
        <v>109</v>
      </c>
      <c r="B63" s="29">
        <v>25</v>
      </c>
      <c r="C63" s="30"/>
      <c r="D63" s="31"/>
      <c r="E63" s="32">
        <v>2</v>
      </c>
      <c r="F63" s="41" t="s">
        <v>217</v>
      </c>
      <c r="G63" s="38"/>
      <c r="H63" s="19" t="s">
        <v>248</v>
      </c>
      <c r="I63" s="29">
        <v>1960</v>
      </c>
      <c r="J63" s="29">
        <v>1960</v>
      </c>
      <c r="K63" s="33" t="s">
        <v>311</v>
      </c>
      <c r="L63" s="34"/>
      <c r="M63" s="29"/>
      <c r="N63" s="28" t="str">
        <f t="shared" si="23"/>
        <v>,{"CollectableType":"HomeCollector.Models.StampBase, HomeCollector, Version=1.0.0.0, Culture=neutral, PublicKeyToken=null"</v>
      </c>
      <c r="O63" s="16" t="str">
        <f t="shared" si="24"/>
        <v xml:space="preserve">,"DisplayName":"Abe Lincoln" </v>
      </c>
      <c r="P63" s="16" t="str">
        <f t="shared" si="25"/>
        <v xml:space="preserve">,"Description":"" </v>
      </c>
      <c r="Q63" s="16" t="str">
        <f t="shared" si="9"/>
        <v xml:space="preserve">,"Country":"USA" </v>
      </c>
      <c r="R63" s="16" t="str">
        <f t="shared" si="10"/>
        <v xml:space="preserve">,"IsPostageStamp":true </v>
      </c>
      <c r="S63" s="16" t="str">
        <f t="shared" si="11"/>
        <v xml:space="preserve">,"ScottNumber":"C59" </v>
      </c>
      <c r="T63" s="16" t="str">
        <f t="shared" si="12"/>
        <v xml:space="preserve">,"AlternateId":"" </v>
      </c>
      <c r="U63" s="16" t="str">
        <f t="shared" si="26"/>
        <v>,"IssueYearStart":1960</v>
      </c>
      <c r="V63" s="16" t="str">
        <f t="shared" si="27"/>
        <v>,"IssueYearEnd":0</v>
      </c>
      <c r="W63" s="16" t="str">
        <f t="shared" si="13"/>
        <v xml:space="preserve">,"FirstDayOfIssue":" " </v>
      </c>
      <c r="X63" s="16" t="str">
        <f t="shared" si="4"/>
        <v xml:space="preserve">,"Perforation":"p11" </v>
      </c>
      <c r="Y63" s="16" t="str">
        <f t="shared" si="28"/>
        <v xml:space="preserve">,"IsWatermarked":false </v>
      </c>
      <c r="Z63" s="16" t="str">
        <f t="shared" si="14"/>
        <v xml:space="preserve">,"CatalogImageCode":"" </v>
      </c>
      <c r="AA63" s="16" t="str">
        <f t="shared" si="15"/>
        <v xml:space="preserve">,"Color":"" </v>
      </c>
      <c r="AB63" s="16" t="str">
        <f t="shared" si="16"/>
        <v xml:space="preserve">,"Denomination":"25" </v>
      </c>
      <c r="AD63" s="16" t="str">
        <f t="shared" si="17"/>
        <v>,"ItemInstances":[</v>
      </c>
      <c r="AE63" s="16" t="str">
        <f t="shared" si="18"/>
        <v>{"CollectableType":"HomeCollector.Models.StampBase, HomeCollector, Version=1.0.0.0, Culture=neutral, PublicKeyToken=null"</v>
      </c>
      <c r="AF63" s="16" t="str">
        <f t="shared" si="29"/>
        <v xml:space="preserve">,"ItemDetails":"" </v>
      </c>
      <c r="AG63" s="16" t="str">
        <f t="shared" si="19"/>
        <v xml:space="preserve">,"IsFavorite":false </v>
      </c>
      <c r="AH63" s="16" t="str">
        <f t="shared" si="20"/>
        <v xml:space="preserve">,"EstimatedValue":0 </v>
      </c>
      <c r="AI63" s="16" t="str">
        <f t="shared" si="21"/>
        <v xml:space="preserve">,"IsMintCondition":false </v>
      </c>
      <c r="AJ63" s="16" t="str">
        <f t="shared" si="22"/>
        <v xml:space="preserve">,"Condition":"UNDEFINED" </v>
      </c>
      <c r="AK63" s="16" t="str">
        <f t="shared" si="30"/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63" s="16" t="str">
        <f t="shared" si="31"/>
        <v>,{"CollectableType":"HomeCollector.Models.StampBase, HomeCollector, Version=1.0.0.0, Culture=neutral, PublicKeyToken=null","DisplayName":"Abe Lincoln" ,"Description":"" ,"Country":"USA" ,"IsPostageStamp":true ,"ScottNumber":"C59" ,"AlternateId":"" ,"IssueYearStart":1960,"IssueYearEnd":0,"FirstDayOfIssue":" " ,"Perforation":"p11" ,"IsWatermarked":false ,"CatalogImageCode":"" ,"Color":"" ,"Denomination":"25"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64" spans="1:38" x14ac:dyDescent="0.25">
      <c r="A64" s="44" t="s">
        <v>110</v>
      </c>
      <c r="B64" s="29">
        <v>7</v>
      </c>
      <c r="C64" s="30"/>
      <c r="D64" s="31"/>
      <c r="E64" s="32">
        <v>2</v>
      </c>
      <c r="F64" s="41" t="s">
        <v>218</v>
      </c>
      <c r="G64" s="38"/>
      <c r="H64" s="19" t="s">
        <v>249</v>
      </c>
      <c r="I64" s="29">
        <v>1960</v>
      </c>
      <c r="J64" s="29">
        <v>1960</v>
      </c>
      <c r="K64" s="33" t="s">
        <v>311</v>
      </c>
      <c r="L64" s="34"/>
      <c r="M64" s="29"/>
      <c r="N64" s="28" t="str">
        <f t="shared" si="23"/>
        <v>,{"CollectableType":"HomeCollector.Models.StampBase, HomeCollector, Version=1.0.0.0, Culture=neutral, PublicKeyToken=null"</v>
      </c>
      <c r="O64" s="16" t="str">
        <f t="shared" si="24"/>
        <v xml:space="preserve">,"DisplayName":"Jet Airliner" </v>
      </c>
      <c r="P64" s="16" t="str">
        <f t="shared" si="25"/>
        <v xml:space="preserve">,"Description":"" </v>
      </c>
      <c r="Q64" s="16" t="str">
        <f t="shared" si="9"/>
        <v xml:space="preserve">,"Country":"USA" </v>
      </c>
      <c r="R64" s="16" t="str">
        <f t="shared" si="10"/>
        <v xml:space="preserve">,"IsPostageStamp":true </v>
      </c>
      <c r="S64" s="16" t="str">
        <f t="shared" si="11"/>
        <v xml:space="preserve">,"ScottNumber":"C60" </v>
      </c>
      <c r="T64" s="16" t="str">
        <f t="shared" si="12"/>
        <v xml:space="preserve">,"AlternateId":"" </v>
      </c>
      <c r="U64" s="16" t="str">
        <f t="shared" si="26"/>
        <v>,"IssueYearStart":1960</v>
      </c>
      <c r="V64" s="16" t="str">
        <f t="shared" si="27"/>
        <v>,"IssueYearEnd":0</v>
      </c>
      <c r="W64" s="16" t="str">
        <f t="shared" si="13"/>
        <v xml:space="preserve">,"FirstDayOfIssue":" " </v>
      </c>
      <c r="X64" s="16" t="str">
        <f t="shared" si="4"/>
        <v xml:space="preserve">,"Perforation":"p10.5x11" </v>
      </c>
      <c r="Y64" s="16" t="str">
        <f t="shared" si="28"/>
        <v xml:space="preserve">,"IsWatermarked":false </v>
      </c>
      <c r="Z64" s="16" t="str">
        <f t="shared" si="14"/>
        <v xml:space="preserve">,"CatalogImageCode":"" </v>
      </c>
      <c r="AA64" s="16" t="str">
        <f t="shared" si="15"/>
        <v xml:space="preserve">,"Color":"" </v>
      </c>
      <c r="AB64" s="16" t="str">
        <f t="shared" si="16"/>
        <v xml:space="preserve">,"Denomination":"7" </v>
      </c>
      <c r="AD64" s="16" t="str">
        <f t="shared" si="17"/>
        <v>,"ItemInstances":[</v>
      </c>
      <c r="AE64" s="16" t="str">
        <f t="shared" si="18"/>
        <v>{"CollectableType":"HomeCollector.Models.StampBase, HomeCollector, Version=1.0.0.0, Culture=neutral, PublicKeyToken=null"</v>
      </c>
      <c r="AF64" s="16" t="str">
        <f t="shared" si="29"/>
        <v xml:space="preserve">,"ItemDetails":"" </v>
      </c>
      <c r="AG64" s="16" t="str">
        <f t="shared" si="19"/>
        <v xml:space="preserve">,"IsFavorite":false </v>
      </c>
      <c r="AH64" s="16" t="str">
        <f t="shared" si="20"/>
        <v xml:space="preserve">,"EstimatedValue":0 </v>
      </c>
      <c r="AI64" s="16" t="str">
        <f t="shared" si="21"/>
        <v xml:space="preserve">,"IsMintCondition":false </v>
      </c>
      <c r="AJ64" s="16" t="str">
        <f t="shared" si="22"/>
        <v xml:space="preserve">,"Condition":"UNDEFINED" </v>
      </c>
      <c r="AK64" s="16" t="str">
        <f t="shared" si="30"/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64" s="16" t="str">
        <f t="shared" si="31"/>
        <v>,{"CollectableType":"HomeCollector.Models.StampBase, HomeCollector, Version=1.0.0.0, Culture=neutral, PublicKeyToken=null","DisplayName":"Jet Airliner" ,"Description":"" ,"Country":"USA" ,"IsPostageStamp":true ,"ScottNumber":"C60" ,"AlternateId":"" ,"IssueYearStart":1960,"IssueYearEnd":0,"FirstDayOfIssue":" " ,"Perforation":"p10.5x11" ,"IsWatermarked":false ,"CatalogImageCode":"" ,"Color":"" ,"Denomination":"7"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65" spans="1:38" x14ac:dyDescent="0.25">
      <c r="A65" s="44" t="s">
        <v>111</v>
      </c>
      <c r="B65" s="29">
        <v>7</v>
      </c>
      <c r="C65" s="30" t="s">
        <v>211</v>
      </c>
      <c r="D65" s="31"/>
      <c r="E65" s="32"/>
      <c r="F65" s="41" t="s">
        <v>13</v>
      </c>
      <c r="G65" s="38"/>
      <c r="H65" s="19" t="s">
        <v>249</v>
      </c>
      <c r="I65" s="29">
        <v>1960</v>
      </c>
      <c r="J65" s="29">
        <v>1960</v>
      </c>
      <c r="K65" s="33" t="s">
        <v>311</v>
      </c>
      <c r="L65" s="34"/>
      <c r="M65" s="29"/>
      <c r="N65" s="28" t="str">
        <f t="shared" si="23"/>
        <v>,{"CollectableType":"HomeCollector.Models.StampBase, HomeCollector, Version=1.0.0.0, Culture=neutral, PublicKeyToken=null"</v>
      </c>
      <c r="O65" s="16" t="str">
        <f t="shared" si="24"/>
        <v xml:space="preserve">,"DisplayName":"Jet Airliner" </v>
      </c>
      <c r="P65" s="16" t="str">
        <f t="shared" si="25"/>
        <v xml:space="preserve">,"Description":"" </v>
      </c>
      <c r="Q65" s="16" t="str">
        <f t="shared" si="9"/>
        <v xml:space="preserve">,"Country":"USA" </v>
      </c>
      <c r="R65" s="16" t="str">
        <f t="shared" si="10"/>
        <v xml:space="preserve">,"IsPostageStamp":true </v>
      </c>
      <c r="S65" s="16" t="str">
        <f t="shared" si="11"/>
        <v xml:space="preserve">,"ScottNumber":"C61" </v>
      </c>
      <c r="T65" s="16" t="str">
        <f t="shared" si="12"/>
        <v xml:space="preserve">,"AlternateId":"" </v>
      </c>
      <c r="U65" s="16" t="str">
        <f t="shared" si="26"/>
        <v>,"IssueYearStart":1960</v>
      </c>
      <c r="V65" s="16" t="str">
        <f t="shared" si="27"/>
        <v>,"IssueYearEnd":0</v>
      </c>
      <c r="W65" s="16" t="str">
        <f t="shared" si="13"/>
        <v xml:space="preserve">,"FirstDayOfIssue":" " </v>
      </c>
      <c r="X65" s="16" t="str">
        <f t="shared" si="4"/>
        <v xml:space="preserve">,"Perforation":"h10" </v>
      </c>
      <c r="Y65" s="16" t="str">
        <f t="shared" si="28"/>
        <v xml:space="preserve">,"IsWatermarked":false </v>
      </c>
      <c r="Z65" s="16" t="str">
        <f t="shared" si="14"/>
        <v xml:space="preserve">,"CatalogImageCode":"" </v>
      </c>
      <c r="AA65" s="16" t="str">
        <f t="shared" si="15"/>
        <v xml:space="preserve">,"Color":"carmine" </v>
      </c>
      <c r="AB65" s="16" t="str">
        <f t="shared" si="16"/>
        <v xml:space="preserve">,"Denomination":"7" </v>
      </c>
      <c r="AD65" s="16" t="str">
        <f t="shared" si="17"/>
        <v/>
      </c>
      <c r="AE65" s="16" t="str">
        <f t="shared" si="18"/>
        <v>{"CollectableType":"HomeCollector.Models.StampBase, HomeCollector, Version=1.0.0.0, Culture=neutral, PublicKeyToken=null"</v>
      </c>
      <c r="AF65" s="16" t="str">
        <f t="shared" si="29"/>
        <v xml:space="preserve">,"ItemDetails":"" </v>
      </c>
      <c r="AG65" s="16" t="str">
        <f t="shared" si="19"/>
        <v xml:space="preserve">,"IsFavorite":false </v>
      </c>
      <c r="AH65" s="16" t="str">
        <f t="shared" si="20"/>
        <v xml:space="preserve">,"EstimatedValue":0 </v>
      </c>
      <c r="AI65" s="16" t="str">
        <f t="shared" si="21"/>
        <v xml:space="preserve">,"IsMintCondition":false </v>
      </c>
      <c r="AJ65" s="16" t="str">
        <f t="shared" si="22"/>
        <v xml:space="preserve">,"Condition":"UNDEFINED" </v>
      </c>
      <c r="AK65" s="16" t="str">
        <f t="shared" si="30"/>
        <v>}</v>
      </c>
      <c r="AL65" s="16" t="str">
        <f t="shared" si="31"/>
        <v>,{"CollectableType":"HomeCollector.Models.StampBase, HomeCollector, Version=1.0.0.0, Culture=neutral, PublicKeyToken=null","DisplayName":"Jet Airliner" ,"Description":"" ,"Country":"USA" ,"IsPostageStamp":true ,"ScottNumber":"C61" ,"AlternateId":"" ,"IssueYearStart":1960,"IssueYearEnd":0,"FirstDayOfIssue":" " ,"Perforation":"h10" ,"IsWatermarked":false ,"CatalogImageCode":"" ,"Color":"carmine" ,"Denomination":"7" }</v>
      </c>
    </row>
    <row r="66" spans="1:38" x14ac:dyDescent="0.25">
      <c r="A66" s="44" t="s">
        <v>112</v>
      </c>
      <c r="B66" s="29">
        <v>13</v>
      </c>
      <c r="C66" s="19"/>
      <c r="D66" s="31"/>
      <c r="E66" s="32">
        <v>1</v>
      </c>
      <c r="F66" s="41" t="s">
        <v>217</v>
      </c>
      <c r="G66" s="38"/>
      <c r="H66" s="19" t="s">
        <v>246</v>
      </c>
      <c r="I66" s="29">
        <v>1961</v>
      </c>
      <c r="J66" s="29">
        <v>1961</v>
      </c>
      <c r="K66" s="33" t="s">
        <v>311</v>
      </c>
      <c r="L66" s="34"/>
      <c r="M66" s="29"/>
      <c r="N66" s="28" t="str">
        <f t="shared" si="23"/>
        <v>,{"CollectableType":"HomeCollector.Models.StampBase, HomeCollector, Version=1.0.0.0, Culture=neutral, PublicKeyToken=null"</v>
      </c>
      <c r="O66" s="16" t="str">
        <f t="shared" si="24"/>
        <v xml:space="preserve">,"DisplayName":"Liberty Bell" </v>
      </c>
      <c r="P66" s="16" t="str">
        <f t="shared" si="25"/>
        <v xml:space="preserve">,"Description":"" </v>
      </c>
      <c r="Q66" s="16" t="str">
        <f t="shared" si="9"/>
        <v xml:space="preserve">,"Country":"USA" </v>
      </c>
      <c r="R66" s="16" t="str">
        <f t="shared" si="10"/>
        <v xml:space="preserve">,"IsPostageStamp":true </v>
      </c>
      <c r="S66" s="16" t="str">
        <f t="shared" si="11"/>
        <v xml:space="preserve">,"ScottNumber":"C62" </v>
      </c>
      <c r="T66" s="16" t="str">
        <f t="shared" si="12"/>
        <v xml:space="preserve">,"AlternateId":"" </v>
      </c>
      <c r="U66" s="16" t="str">
        <f t="shared" si="26"/>
        <v>,"IssueYearStart":1961</v>
      </c>
      <c r="V66" s="16" t="str">
        <f t="shared" si="27"/>
        <v>,"IssueYearEnd":0</v>
      </c>
      <c r="W66" s="16" t="str">
        <f t="shared" si="13"/>
        <v xml:space="preserve">,"FirstDayOfIssue":" " </v>
      </c>
      <c r="X66" s="16" t="str">
        <f t="shared" si="4"/>
        <v xml:space="preserve">,"Perforation":"p11" </v>
      </c>
      <c r="Y66" s="16" t="str">
        <f t="shared" si="28"/>
        <v xml:space="preserve">,"IsWatermarked":false </v>
      </c>
      <c r="Z66" s="16" t="str">
        <f t="shared" si="14"/>
        <v xml:space="preserve">,"CatalogImageCode":"" </v>
      </c>
      <c r="AA66" s="16" t="str">
        <f t="shared" si="15"/>
        <v xml:space="preserve">,"Color":"" </v>
      </c>
      <c r="AB66" s="16" t="str">
        <f t="shared" si="16"/>
        <v xml:space="preserve">,"Denomination":"13" </v>
      </c>
      <c r="AD66" s="16" t="str">
        <f t="shared" si="17"/>
        <v>,"ItemInstances":[</v>
      </c>
      <c r="AE66" s="16" t="str">
        <f t="shared" si="18"/>
        <v>{"CollectableType":"HomeCollector.Models.StampBase, HomeCollector, Version=1.0.0.0, Culture=neutral, PublicKeyToken=null"</v>
      </c>
      <c r="AF66" s="16" t="str">
        <f t="shared" si="29"/>
        <v xml:space="preserve">,"ItemDetails":"" </v>
      </c>
      <c r="AG66" s="16" t="str">
        <f t="shared" si="19"/>
        <v xml:space="preserve">,"IsFavorite":false </v>
      </c>
      <c r="AH66" s="16" t="str">
        <f t="shared" si="20"/>
        <v xml:space="preserve">,"EstimatedValue":0 </v>
      </c>
      <c r="AI66" s="16" t="str">
        <f t="shared" si="21"/>
        <v xml:space="preserve">,"IsMintCondition":false </v>
      </c>
      <c r="AJ66" s="16" t="str">
        <f t="shared" si="22"/>
        <v xml:space="preserve">,"Condition":"UNDEFINED" </v>
      </c>
      <c r="AK66" s="16" t="str">
        <f t="shared" si="30"/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66" s="16" t="str">
        <f t="shared" si="31"/>
        <v>,{"CollectableType":"HomeCollector.Models.StampBase, HomeCollector, Version=1.0.0.0, Culture=neutral, PublicKeyToken=null","DisplayName":"Liberty Bell" ,"Description":"" ,"Country":"USA" ,"IsPostageStamp":true ,"ScottNumber":"C62" ,"AlternateId":"" ,"IssueYearStart":1961,"IssueYearEnd":0,"FirstDayOfIssue":" " ,"Perforation":"p11" ,"IsWatermarked":false ,"CatalogImageCode":"" ,"Color":"" ,"Denomination":"13"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67" spans="1:38" x14ac:dyDescent="0.25">
      <c r="A67" s="44" t="s">
        <v>113</v>
      </c>
      <c r="B67" s="29">
        <v>15</v>
      </c>
      <c r="C67" s="19"/>
      <c r="D67" s="31"/>
      <c r="E67" s="32">
        <v>6</v>
      </c>
      <c r="F67" s="41" t="s">
        <v>217</v>
      </c>
      <c r="G67" s="30"/>
      <c r="H67" s="19" t="s">
        <v>247</v>
      </c>
      <c r="I67" s="29">
        <v>1961</v>
      </c>
      <c r="J67" s="29">
        <v>1961</v>
      </c>
      <c r="K67" s="33" t="s">
        <v>311</v>
      </c>
      <c r="L67" s="34"/>
      <c r="M67" s="29"/>
      <c r="N67" s="28" t="str">
        <f t="shared" si="23"/>
        <v>,{"CollectableType":"HomeCollector.Models.StampBase, HomeCollector, Version=1.0.0.0, Culture=neutral, PublicKeyToken=null"</v>
      </c>
      <c r="O67" s="16" t="str">
        <f t="shared" si="24"/>
        <v xml:space="preserve">,"DisplayName":"St of Liberty" </v>
      </c>
      <c r="P67" s="16" t="str">
        <f t="shared" si="25"/>
        <v xml:space="preserve">,"Description":"" </v>
      </c>
      <c r="Q67" s="16" t="str">
        <f t="shared" si="9"/>
        <v xml:space="preserve">,"Country":"USA" </v>
      </c>
      <c r="R67" s="16" t="str">
        <f t="shared" si="10"/>
        <v xml:space="preserve">,"IsPostageStamp":true </v>
      </c>
      <c r="S67" s="16" t="str">
        <f t="shared" si="11"/>
        <v xml:space="preserve">,"ScottNumber":"C63" </v>
      </c>
      <c r="T67" s="16" t="str">
        <f t="shared" si="12"/>
        <v xml:space="preserve">,"AlternateId":"" </v>
      </c>
      <c r="U67" s="16" t="str">
        <f t="shared" si="26"/>
        <v>,"IssueYearStart":1961</v>
      </c>
      <c r="V67" s="16" t="str">
        <f t="shared" si="27"/>
        <v>,"IssueYearEnd":0</v>
      </c>
      <c r="W67" s="16" t="str">
        <f t="shared" si="13"/>
        <v xml:space="preserve">,"FirstDayOfIssue":" " </v>
      </c>
      <c r="X67" s="16" t="str">
        <f t="shared" si="4"/>
        <v xml:space="preserve">,"Perforation":"p11" </v>
      </c>
      <c r="Y67" s="16" t="str">
        <f t="shared" si="28"/>
        <v xml:space="preserve">,"IsWatermarked":false </v>
      </c>
      <c r="Z67" s="16" t="str">
        <f t="shared" si="14"/>
        <v xml:space="preserve">,"CatalogImageCode":"" </v>
      </c>
      <c r="AA67" s="16" t="str">
        <f t="shared" si="15"/>
        <v xml:space="preserve">,"Color":"" </v>
      </c>
      <c r="AB67" s="16" t="str">
        <f t="shared" si="16"/>
        <v xml:space="preserve">,"Denomination":"15" </v>
      </c>
      <c r="AD67" s="16" t="str">
        <f t="shared" si="17"/>
        <v>,"ItemInstances":[</v>
      </c>
      <c r="AE67" s="16" t="str">
        <f t="shared" si="18"/>
        <v>{"CollectableType":"HomeCollector.Models.StampBase, HomeCollector, Version=1.0.0.0, Culture=neutral, PublicKeyToken=null"</v>
      </c>
      <c r="AF67" s="16" t="str">
        <f t="shared" si="29"/>
        <v xml:space="preserve">,"ItemDetails":"" </v>
      </c>
      <c r="AG67" s="16" t="str">
        <f t="shared" si="19"/>
        <v xml:space="preserve">,"IsFavorite":false </v>
      </c>
      <c r="AH67" s="16" t="str">
        <f t="shared" si="20"/>
        <v xml:space="preserve">,"EstimatedValue":0 </v>
      </c>
      <c r="AI67" s="16" t="str">
        <f t="shared" si="21"/>
        <v xml:space="preserve">,"IsMintCondition":false </v>
      </c>
      <c r="AJ67" s="16" t="str">
        <f t="shared" si="22"/>
        <v xml:space="preserve">,"Condition":"UNDEFINED" </v>
      </c>
      <c r="AK67" s="16" t="str">
        <f t="shared" si="30"/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67" s="16" t="str">
        <f t="shared" si="31"/>
        <v>,{"CollectableType":"HomeCollector.Models.StampBase, HomeCollector, Version=1.0.0.0, Culture=neutral, PublicKeyToken=null","DisplayName":"St of Liberty" ,"Description":"" ,"Country":"USA" ,"IsPostageStamp":true ,"ScottNumber":"C63" ,"AlternateId":"" ,"IssueYearStart":1961,"IssueYearEnd":0,"FirstDayOfIssue":" " ,"Perforation":"p11" ,"IsWatermarked":false ,"CatalogImageCode":"" ,"Color":"" ,"Denomination":"15"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68" spans="1:38" x14ac:dyDescent="0.25">
      <c r="A68" s="44" t="s">
        <v>114</v>
      </c>
      <c r="B68" s="29">
        <v>8</v>
      </c>
      <c r="C68" s="19"/>
      <c r="D68" s="31"/>
      <c r="E68" s="32">
        <v>6</v>
      </c>
      <c r="F68" s="41" t="s">
        <v>218</v>
      </c>
      <c r="G68" s="30"/>
      <c r="H68" s="19" t="s">
        <v>250</v>
      </c>
      <c r="I68" s="19">
        <v>1962</v>
      </c>
      <c r="J68" s="19">
        <v>1962</v>
      </c>
      <c r="K68" s="21" t="s">
        <v>311</v>
      </c>
      <c r="L68" s="34"/>
      <c r="M68" s="29"/>
      <c r="N68" s="28" t="str">
        <f t="shared" si="23"/>
        <v>,{"CollectableType":"HomeCollector.Models.StampBase, HomeCollector, Version=1.0.0.0, Culture=neutral, PublicKeyToken=null"</v>
      </c>
      <c r="O68" s="16" t="str">
        <f t="shared" si="24"/>
        <v xml:space="preserve">,"DisplayName":"Jet over capitol" </v>
      </c>
      <c r="P68" s="16" t="str">
        <f t="shared" si="25"/>
        <v xml:space="preserve">,"Description":"" </v>
      </c>
      <c r="Q68" s="16" t="str">
        <f t="shared" si="9"/>
        <v xml:space="preserve">,"Country":"USA" </v>
      </c>
      <c r="R68" s="16" t="str">
        <f t="shared" si="10"/>
        <v xml:space="preserve">,"IsPostageStamp":true </v>
      </c>
      <c r="S68" s="16" t="str">
        <f t="shared" si="11"/>
        <v xml:space="preserve">,"ScottNumber":"C64" </v>
      </c>
      <c r="T68" s="16" t="str">
        <f t="shared" si="12"/>
        <v xml:space="preserve">,"AlternateId":"" </v>
      </c>
      <c r="U68" s="16" t="str">
        <f t="shared" si="26"/>
        <v>,"IssueYearStart":1962</v>
      </c>
      <c r="V68" s="16" t="str">
        <f t="shared" si="27"/>
        <v>,"IssueYearEnd":0</v>
      </c>
      <c r="W68" s="16" t="str">
        <f t="shared" si="13"/>
        <v xml:space="preserve">,"FirstDayOfIssue":" " </v>
      </c>
      <c r="X68" s="16" t="str">
        <f t="shared" ref="X68:X131" si="32">",""Perforation"":""" &amp; IF(ISBLANK($F68)=1,"",$F68) &amp; """ "</f>
        <v xml:space="preserve">,"Perforation":"p10.5x11" </v>
      </c>
      <c r="Y68" s="16" t="str">
        <f t="shared" ref="Y68" si="33">",""IsWatermarked"":" &amp; IF(ISNUMBER(FIND("mk",$G85)) =1,"true","false") &amp; " "</f>
        <v xml:space="preserve">,"IsWatermarked":false </v>
      </c>
      <c r="Z68" s="16" t="str">
        <f t="shared" si="14"/>
        <v xml:space="preserve">,"CatalogImageCode":"" </v>
      </c>
      <c r="AA68" s="16" t="str">
        <f t="shared" si="15"/>
        <v xml:space="preserve">,"Color":"" </v>
      </c>
      <c r="AB68" s="16" t="str">
        <f t="shared" si="16"/>
        <v xml:space="preserve">,"Denomination":"8" </v>
      </c>
      <c r="AD68" s="16" t="str">
        <f t="shared" si="17"/>
        <v>,"ItemInstances":[</v>
      </c>
      <c r="AE68" s="16" t="str">
        <f t="shared" si="18"/>
        <v>{"CollectableType":"HomeCollector.Models.StampBase, HomeCollector, Version=1.0.0.0, Culture=neutral, PublicKeyToken=null"</v>
      </c>
      <c r="AF68" s="16" t="str">
        <f t="shared" si="29"/>
        <v xml:space="preserve">,"ItemDetails":"" </v>
      </c>
      <c r="AG68" s="16" t="str">
        <f t="shared" si="19"/>
        <v xml:space="preserve">,"IsFavorite":false </v>
      </c>
      <c r="AH68" s="16" t="str">
        <f t="shared" si="20"/>
        <v xml:space="preserve">,"EstimatedValue":0 </v>
      </c>
      <c r="AI68" s="16" t="str">
        <f t="shared" si="21"/>
        <v xml:space="preserve">,"IsMintCondition":false </v>
      </c>
      <c r="AJ68" s="16" t="str">
        <f t="shared" si="22"/>
        <v xml:space="preserve">,"Condition":"UNDEFINED" </v>
      </c>
      <c r="AK68" s="16" t="str">
        <f t="shared" ref="AK68:AK99" si="34" xml:space="preserve"> IF($D68+$E68&gt;0,  CONCATENATE($AD68,$AE68,$AF68,$AG68,$AH68,$AI68,$AJ68)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68" s="16" t="str">
        <f t="shared" si="31"/>
        <v>,{"CollectableType":"HomeCollector.Models.StampBase, HomeCollector, Version=1.0.0.0, Culture=neutral, PublicKeyToken=null","DisplayName":"Jet over capitol" ,"Description":"" ,"Country":"USA" ,"IsPostageStamp":true ,"ScottNumber":"C64" ,"AlternateId":"" ,"IssueYearStart":1962,"IssueYearEnd":0,"FirstDayOfIssue":" " ,"Perforation":"p10.5x11" ,"IsWatermarked":false ,"CatalogImageCode":"" ,"Color":"" ,"Denomination":"8"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69" spans="1:38" x14ac:dyDescent="0.25">
      <c r="A69" s="44" t="s">
        <v>115</v>
      </c>
      <c r="B69" s="29">
        <v>8</v>
      </c>
      <c r="C69" s="19" t="s">
        <v>211</v>
      </c>
      <c r="D69" s="31"/>
      <c r="E69" s="32">
        <v>2</v>
      </c>
      <c r="F69" s="41" t="s">
        <v>13</v>
      </c>
      <c r="G69" s="30"/>
      <c r="H69" s="19" t="s">
        <v>250</v>
      </c>
      <c r="I69" s="19">
        <v>1962</v>
      </c>
      <c r="J69" s="19">
        <v>1962</v>
      </c>
      <c r="K69" s="21" t="s">
        <v>311</v>
      </c>
      <c r="L69" s="34"/>
      <c r="M69" s="29"/>
      <c r="N69" s="28" t="str">
        <f t="shared" si="23"/>
        <v>,{"CollectableType":"HomeCollector.Models.StampBase, HomeCollector, Version=1.0.0.0, Culture=neutral, PublicKeyToken=null"</v>
      </c>
      <c r="O69" s="16" t="str">
        <f t="shared" ref="O69:O132" si="35">",""DisplayName"":""" &amp; $H69 &amp; """ "</f>
        <v xml:space="preserve">,"DisplayName":"Jet over capitol" </v>
      </c>
      <c r="P69" s="16" t="str">
        <f t="shared" ref="P69:P132" si="36">",""Description"":""" &amp; IF(ISBLANK($G69),"",$G69) &amp; """ "</f>
        <v xml:space="preserve">,"Description":"" </v>
      </c>
      <c r="Q69" s="16" t="str">
        <f t="shared" ref="Q69:Q132" si="37">",""Country"":""" &amp; $B$1 &amp; """ "</f>
        <v xml:space="preserve">,"Country":"USA" </v>
      </c>
      <c r="R69" s="16" t="str">
        <f t="shared" ref="R69:R132" si="38">",""IsPostageStamp"":" &amp; "true" &amp; " "</f>
        <v xml:space="preserve">,"IsPostageStamp":true </v>
      </c>
      <c r="S69" s="16" t="str">
        <f t="shared" ref="S69:S132" si="39">",""ScottNumber"":""" &amp; $A69 &amp; """ "</f>
        <v xml:space="preserve">,"ScottNumber":"C65" </v>
      </c>
      <c r="T69" s="16" t="str">
        <f t="shared" ref="T69:T132" si="40">",""AlternateId"":""" &amp; "" &amp; """ "</f>
        <v xml:space="preserve">,"AlternateId":"" </v>
      </c>
      <c r="U69" s="16" t="str">
        <f t="shared" ref="U69:U132" si="41">",""IssueYearStart"":" &amp; TEXT(IF(ISNUMBER($J69)=0,0,$J69),"0")</f>
        <v>,"IssueYearStart":1962</v>
      </c>
      <c r="V69" s="16" t="str">
        <f t="shared" ref="V69:V132" si="42">",""IssueYearEnd"":" &amp; TEXT(IF(ISNUMBER($K69)=0,0,$K69),"0")</f>
        <v>,"IssueYearEnd":0</v>
      </c>
      <c r="W69" s="16" t="str">
        <f t="shared" ref="W69:W132" si="43">",""FirstDayOfIssue"":""" &amp; " " &amp; """ "</f>
        <v xml:space="preserve">,"FirstDayOfIssue":" " </v>
      </c>
      <c r="X69" s="16" t="str">
        <f t="shared" si="32"/>
        <v xml:space="preserve">,"Perforation":"h10" </v>
      </c>
      <c r="Y69" s="16" t="str">
        <f t="shared" ref="Y69:Y132" si="44">",""IsWatermarked"":" &amp; IF(ISNUMBER(FIND("mk",$G86)) =1,"true","false") &amp; " "</f>
        <v xml:space="preserve">,"IsWatermarked":false </v>
      </c>
      <c r="Z69" s="16" t="str">
        <f t="shared" ref="Z69:Z132" si="45">",""CatalogImageCode"":""" &amp; "" &amp; """ "</f>
        <v xml:space="preserve">,"CatalogImageCode":"" </v>
      </c>
      <c r="AA69" s="16" t="str">
        <f t="shared" ref="AA69:AA132" si="46">",""Color"":""" &amp; IF(ISBLANK($C69)=1,"",$C69) &amp; """ "</f>
        <v xml:space="preserve">,"Color":"carmine" </v>
      </c>
      <c r="AB69" s="16" t="str">
        <f t="shared" ref="AB69:AB132" si="47">",""Denomination"":""" &amp; IF(ISNUMBER($B69),TEXT($B69,"0"),$B69) &amp; """ "</f>
        <v xml:space="preserve">,"Denomination":"8" </v>
      </c>
      <c r="AD69" s="16" t="str">
        <f t="shared" ref="AD69:AD132" si="48" xml:space="preserve"> IF($D69 + $E69 &gt; 0,",""ItemInstances"":[","")</f>
        <v>,"ItemInstances":[</v>
      </c>
      <c r="AE69" s="16" t="str">
        <f t="shared" ref="AE69:AE132" si="49">"{""CollectableType"":""HomeCollector.Models.StampBase, HomeCollector, Version=1.0.0.0, Culture=neutral, PublicKeyToken=null"""</f>
        <v>{"CollectableType":"HomeCollector.Models.StampBase, HomeCollector, Version=1.0.0.0, Culture=neutral, PublicKeyToken=null"</v>
      </c>
      <c r="AF69" s="16" t="str">
        <f t="shared" ref="AF69:AF132" si="50">",""ItemDetails"":""" &amp; IF(ISBLANK($G69)=1,"",$G69) &amp; """ "</f>
        <v xml:space="preserve">,"ItemDetails":"" </v>
      </c>
      <c r="AG69" s="16" t="str">
        <f t="shared" ref="AG69:AG132" si="51">",""IsFavorite"":" &amp; "false" &amp; " "</f>
        <v xml:space="preserve">,"IsFavorite":false </v>
      </c>
      <c r="AH69" s="16" t="str">
        <f t="shared" ref="AH69:AH132" si="52">",""EstimatedValue"":" &amp; "0" &amp; " "</f>
        <v xml:space="preserve">,"EstimatedValue":0 </v>
      </c>
      <c r="AI69" s="16" t="str">
        <f t="shared" ref="AI69:AI132" si="53">",""IsMintCondition"":" &amp; IF($D69&gt;0,"true","false") &amp; " "</f>
        <v xml:space="preserve">,"IsMintCondition":false </v>
      </c>
      <c r="AJ69" s="16" t="str">
        <f t="shared" ref="AJ69:AJ132" si="54">",""Condition"":" &amp; """UNDEFINED""" &amp; " "</f>
        <v xml:space="preserve">,"Condition":"UNDEFINED" </v>
      </c>
      <c r="AK69" s="16" t="str">
        <f t="shared" si="34"/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69" s="16" t="str">
        <f t="shared" ref="AL69:AL132" si="55">CONCATENATE( $N69, $O69, $P69,$Q69,$R69,$S69,$T69,$U69,$V69,$W69,$X69, $Y69,$Z69,$AA69, $AB69) &amp; $AK69</f>
        <v>,{"CollectableType":"HomeCollector.Models.StampBase, HomeCollector, Version=1.0.0.0, Culture=neutral, PublicKeyToken=null","DisplayName":"Jet over capitol" ,"Description":"" ,"Country":"USA" ,"IsPostageStamp":true ,"ScottNumber":"C65" ,"AlternateId":"" ,"IssueYearStart":1962,"IssueYearEnd":0,"FirstDayOfIssue":" " ,"Perforation":"h10" ,"IsWatermarked":false ,"CatalogImageCode":"" ,"Color":"carmine" ,"Denomination":"8"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70" spans="1:38" x14ac:dyDescent="0.25">
      <c r="A70" s="44" t="s">
        <v>116</v>
      </c>
      <c r="B70" s="29">
        <v>15</v>
      </c>
      <c r="C70" s="19"/>
      <c r="D70" s="31"/>
      <c r="E70" s="32">
        <v>2</v>
      </c>
      <c r="F70" s="41" t="s">
        <v>217</v>
      </c>
      <c r="G70" s="30"/>
      <c r="H70" s="19" t="s">
        <v>251</v>
      </c>
      <c r="I70" s="19">
        <v>1963</v>
      </c>
      <c r="J70" s="19">
        <v>1963</v>
      </c>
      <c r="K70" s="21" t="s">
        <v>311</v>
      </c>
      <c r="L70" s="34"/>
      <c r="M70" s="29"/>
      <c r="N70" s="28" t="str">
        <f t="shared" ref="N70:N133" si="56">",{""CollectableType"":""HomeCollector.Models.StampBase, HomeCollector, Version=1.0.0.0, Culture=neutral, PublicKeyToken=null"""</f>
        <v>,{"CollectableType":"HomeCollector.Models.StampBase, HomeCollector, Version=1.0.0.0, Culture=neutral, PublicKeyToken=null"</v>
      </c>
      <c r="O70" s="16" t="str">
        <f t="shared" si="35"/>
        <v xml:space="preserve">,"DisplayName":"Montgomery Blair" </v>
      </c>
      <c r="P70" s="16" t="str">
        <f t="shared" si="36"/>
        <v xml:space="preserve">,"Description":"" </v>
      </c>
      <c r="Q70" s="16" t="str">
        <f t="shared" si="37"/>
        <v xml:space="preserve">,"Country":"USA" </v>
      </c>
      <c r="R70" s="16" t="str">
        <f t="shared" si="38"/>
        <v xml:space="preserve">,"IsPostageStamp":true </v>
      </c>
      <c r="S70" s="16" t="str">
        <f t="shared" si="39"/>
        <v xml:space="preserve">,"ScottNumber":"C66" </v>
      </c>
      <c r="T70" s="16" t="str">
        <f t="shared" si="40"/>
        <v xml:space="preserve">,"AlternateId":"" </v>
      </c>
      <c r="U70" s="16" t="str">
        <f t="shared" si="41"/>
        <v>,"IssueYearStart":1963</v>
      </c>
      <c r="V70" s="16" t="str">
        <f t="shared" si="42"/>
        <v>,"IssueYearEnd":0</v>
      </c>
      <c r="W70" s="16" t="str">
        <f t="shared" si="43"/>
        <v xml:space="preserve">,"FirstDayOfIssue":" " </v>
      </c>
      <c r="X70" s="16" t="str">
        <f t="shared" si="32"/>
        <v xml:space="preserve">,"Perforation":"p11" </v>
      </c>
      <c r="Y70" s="16" t="str">
        <f t="shared" si="44"/>
        <v xml:space="preserve">,"IsWatermarked":false </v>
      </c>
      <c r="Z70" s="16" t="str">
        <f t="shared" si="45"/>
        <v xml:space="preserve">,"CatalogImageCode":"" </v>
      </c>
      <c r="AA70" s="16" t="str">
        <f t="shared" si="46"/>
        <v xml:space="preserve">,"Color":"" </v>
      </c>
      <c r="AB70" s="16" t="str">
        <f t="shared" si="47"/>
        <v xml:space="preserve">,"Denomination":"15" </v>
      </c>
      <c r="AD70" s="16" t="str">
        <f t="shared" si="48"/>
        <v>,"ItemInstances":[</v>
      </c>
      <c r="AE70" s="16" t="str">
        <f t="shared" si="49"/>
        <v>{"CollectableType":"HomeCollector.Models.StampBase, HomeCollector, Version=1.0.0.0, Culture=neutral, PublicKeyToken=null"</v>
      </c>
      <c r="AF70" s="16" t="str">
        <f t="shared" si="50"/>
        <v xml:space="preserve">,"ItemDetails":"" </v>
      </c>
      <c r="AG70" s="16" t="str">
        <f t="shared" si="51"/>
        <v xml:space="preserve">,"IsFavorite":false </v>
      </c>
      <c r="AH70" s="16" t="str">
        <f t="shared" si="52"/>
        <v xml:space="preserve">,"EstimatedValue":0 </v>
      </c>
      <c r="AI70" s="16" t="str">
        <f t="shared" si="53"/>
        <v xml:space="preserve">,"IsMintCondition":false </v>
      </c>
      <c r="AJ70" s="16" t="str">
        <f t="shared" si="54"/>
        <v xml:space="preserve">,"Condition":"UNDEFINED" </v>
      </c>
      <c r="AK70" s="16" t="str">
        <f t="shared" si="34"/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70" s="16" t="str">
        <f t="shared" si="55"/>
        <v>,{"CollectableType":"HomeCollector.Models.StampBase, HomeCollector, Version=1.0.0.0, Culture=neutral, PublicKeyToken=null","DisplayName":"Montgomery Blair" ,"Description":"" ,"Country":"USA" ,"IsPostageStamp":true ,"ScottNumber":"C66" ,"AlternateId":"" ,"IssueYearStart":1963,"IssueYearEnd":0,"FirstDayOfIssue":" " ,"Perforation":"p11" ,"IsWatermarked":false ,"CatalogImageCode":"" ,"Color":"" ,"Denomination":"15"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71" spans="1:38" x14ac:dyDescent="0.25">
      <c r="A71" s="44" t="s">
        <v>117</v>
      </c>
      <c r="B71" s="29">
        <v>6</v>
      </c>
      <c r="C71" s="19"/>
      <c r="D71" s="31">
        <v>1</v>
      </c>
      <c r="E71" s="32">
        <v>1</v>
      </c>
      <c r="F71" s="41" t="s">
        <v>219</v>
      </c>
      <c r="G71" s="30"/>
      <c r="H71" s="19" t="s">
        <v>46</v>
      </c>
      <c r="I71" s="19" t="s">
        <v>310</v>
      </c>
      <c r="J71" s="19">
        <v>1963</v>
      </c>
      <c r="K71" s="21">
        <v>1967</v>
      </c>
      <c r="L71" s="34"/>
      <c r="M71" s="29"/>
      <c r="N71" s="28" t="str">
        <f t="shared" si="56"/>
        <v>,{"CollectableType":"HomeCollector.Models.StampBase, HomeCollector, Version=1.0.0.0, Culture=neutral, PublicKeyToken=null"</v>
      </c>
      <c r="O71" s="16" t="str">
        <f t="shared" si="35"/>
        <v xml:space="preserve">,"DisplayName":"Bald Eagle" </v>
      </c>
      <c r="P71" s="16" t="str">
        <f t="shared" si="36"/>
        <v xml:space="preserve">,"Description":"" </v>
      </c>
      <c r="Q71" s="16" t="str">
        <f t="shared" si="37"/>
        <v xml:space="preserve">,"Country":"USA" </v>
      </c>
      <c r="R71" s="16" t="str">
        <f t="shared" si="38"/>
        <v xml:space="preserve">,"IsPostageStamp":true </v>
      </c>
      <c r="S71" s="16" t="str">
        <f t="shared" si="39"/>
        <v xml:space="preserve">,"ScottNumber":"C67" </v>
      </c>
      <c r="T71" s="16" t="str">
        <f t="shared" si="40"/>
        <v xml:space="preserve">,"AlternateId":"" </v>
      </c>
      <c r="U71" s="16" t="str">
        <f t="shared" si="41"/>
        <v>,"IssueYearStart":1963</v>
      </c>
      <c r="V71" s="16" t="str">
        <f t="shared" si="42"/>
        <v>,"IssueYearEnd":1967</v>
      </c>
      <c r="W71" s="16" t="str">
        <f t="shared" si="43"/>
        <v xml:space="preserve">,"FirstDayOfIssue":" " </v>
      </c>
      <c r="X71" s="16" t="str">
        <f t="shared" si="32"/>
        <v xml:space="preserve">,"Perforation":"p11x10.5" </v>
      </c>
      <c r="Y71" s="16" t="str">
        <f t="shared" si="44"/>
        <v xml:space="preserve">,"IsWatermarked":false </v>
      </c>
      <c r="Z71" s="16" t="str">
        <f t="shared" si="45"/>
        <v xml:space="preserve">,"CatalogImageCode":"" </v>
      </c>
      <c r="AA71" s="16" t="str">
        <f t="shared" si="46"/>
        <v xml:space="preserve">,"Color":"" </v>
      </c>
      <c r="AB71" s="16" t="str">
        <f t="shared" si="47"/>
        <v xml:space="preserve">,"Denomination":"6" </v>
      </c>
      <c r="AD71" s="16" t="str">
        <f t="shared" si="48"/>
        <v>,"ItemInstances":[</v>
      </c>
      <c r="AE71" s="16" t="str">
        <f t="shared" si="49"/>
        <v>{"CollectableType":"HomeCollector.Models.StampBase, HomeCollector, Version=1.0.0.0, Culture=neutral, PublicKeyToken=null"</v>
      </c>
      <c r="AF71" s="16" t="str">
        <f t="shared" si="50"/>
        <v xml:space="preserve">,"ItemDetails":"" </v>
      </c>
      <c r="AG71" s="16" t="str">
        <f t="shared" si="51"/>
        <v xml:space="preserve">,"IsFavorite":false </v>
      </c>
      <c r="AH71" s="16" t="str">
        <f t="shared" si="52"/>
        <v xml:space="preserve">,"EstimatedValue":0 </v>
      </c>
      <c r="AI71" s="16" t="str">
        <f t="shared" si="53"/>
        <v xml:space="preserve">,"IsMintCondition":true </v>
      </c>
      <c r="AJ71" s="16" t="str">
        <f t="shared" si="54"/>
        <v xml:space="preserve">,"Condition":"UNDEFINED" </v>
      </c>
      <c r="AK71" s="16" t="str">
        <f t="shared" si="34"/>
        <v>,"ItemInstances":[{"CollectableType":"HomeCollector.Models.StampBase, HomeCollector, Version=1.0.0.0, Culture=neutral, PublicKeyToken=null","ItemDetails":"" ,"IsFavorite":false ,"EstimatedValue":0 ,"IsMintCondition":true ,"Condition":"UNDEFINED" } ]}</v>
      </c>
      <c r="AL71" s="16" t="str">
        <f t="shared" si="55"/>
        <v>,{"CollectableType":"HomeCollector.Models.StampBase, HomeCollector, Version=1.0.0.0, Culture=neutral, PublicKeyToken=null","DisplayName":"Bald Eagle" ,"Description":"" ,"Country":"USA" ,"IsPostageStamp":true ,"ScottNumber":"C67" ,"AlternateId":"" ,"IssueYearStart":1963,"IssueYearEnd":1967,"FirstDayOfIssue":" " ,"Perforation":"p11x10.5" ,"IsWatermarked":false ,"CatalogImageCode":"" ,"Color":"" ,"Denomination":"6" ,"ItemInstances":[{"CollectableType":"HomeCollector.Models.StampBase, HomeCollector, Version=1.0.0.0, Culture=neutral, PublicKeyToken=null","ItemDetails":"" ,"IsFavorite":false ,"EstimatedValue":0 ,"IsMintCondition":true ,"Condition":"UNDEFINED" } ]}</v>
      </c>
    </row>
    <row r="72" spans="1:38" x14ac:dyDescent="0.25">
      <c r="A72" s="44" t="s">
        <v>118</v>
      </c>
      <c r="B72" s="29">
        <v>8</v>
      </c>
      <c r="C72" s="19"/>
      <c r="D72" s="31"/>
      <c r="E72" s="32"/>
      <c r="F72" s="41" t="s">
        <v>217</v>
      </c>
      <c r="G72" s="30"/>
      <c r="H72" s="19" t="s">
        <v>252</v>
      </c>
      <c r="I72" s="19">
        <v>1963</v>
      </c>
      <c r="J72" s="19">
        <v>1963</v>
      </c>
      <c r="K72" s="21" t="s">
        <v>311</v>
      </c>
      <c r="L72" s="34"/>
      <c r="M72" s="29"/>
      <c r="N72" s="28" t="str">
        <f t="shared" si="56"/>
        <v>,{"CollectableType":"HomeCollector.Models.StampBase, HomeCollector, Version=1.0.0.0, Culture=neutral, PublicKeyToken=null"</v>
      </c>
      <c r="O72" s="16" t="str">
        <f t="shared" si="35"/>
        <v xml:space="preserve">,"DisplayName":"Amelia Earhart" </v>
      </c>
      <c r="P72" s="16" t="str">
        <f t="shared" si="36"/>
        <v xml:space="preserve">,"Description":"" </v>
      </c>
      <c r="Q72" s="16" t="str">
        <f t="shared" si="37"/>
        <v xml:space="preserve">,"Country":"USA" </v>
      </c>
      <c r="R72" s="16" t="str">
        <f t="shared" si="38"/>
        <v xml:space="preserve">,"IsPostageStamp":true </v>
      </c>
      <c r="S72" s="16" t="str">
        <f t="shared" si="39"/>
        <v xml:space="preserve">,"ScottNumber":"C68" </v>
      </c>
      <c r="T72" s="16" t="str">
        <f t="shared" si="40"/>
        <v xml:space="preserve">,"AlternateId":"" </v>
      </c>
      <c r="U72" s="16" t="str">
        <f t="shared" si="41"/>
        <v>,"IssueYearStart":1963</v>
      </c>
      <c r="V72" s="16" t="str">
        <f t="shared" si="42"/>
        <v>,"IssueYearEnd":0</v>
      </c>
      <c r="W72" s="16" t="str">
        <f t="shared" si="43"/>
        <v xml:space="preserve">,"FirstDayOfIssue":" " </v>
      </c>
      <c r="X72" s="16" t="str">
        <f t="shared" si="32"/>
        <v xml:space="preserve">,"Perforation":"p11" </v>
      </c>
      <c r="Y72" s="16" t="str">
        <f t="shared" si="44"/>
        <v xml:space="preserve">,"IsWatermarked":false </v>
      </c>
      <c r="Z72" s="16" t="str">
        <f t="shared" si="45"/>
        <v xml:space="preserve">,"CatalogImageCode":"" </v>
      </c>
      <c r="AA72" s="16" t="str">
        <f t="shared" si="46"/>
        <v xml:space="preserve">,"Color":"" </v>
      </c>
      <c r="AB72" s="16" t="str">
        <f t="shared" si="47"/>
        <v xml:space="preserve">,"Denomination":"8" </v>
      </c>
      <c r="AD72" s="16" t="str">
        <f t="shared" si="48"/>
        <v/>
      </c>
      <c r="AE72" s="16" t="str">
        <f t="shared" si="49"/>
        <v>{"CollectableType":"HomeCollector.Models.StampBase, HomeCollector, Version=1.0.0.0, Culture=neutral, PublicKeyToken=null"</v>
      </c>
      <c r="AF72" s="16" t="str">
        <f t="shared" si="50"/>
        <v xml:space="preserve">,"ItemDetails":"" </v>
      </c>
      <c r="AG72" s="16" t="str">
        <f t="shared" si="51"/>
        <v xml:space="preserve">,"IsFavorite":false </v>
      </c>
      <c r="AH72" s="16" t="str">
        <f t="shared" si="52"/>
        <v xml:space="preserve">,"EstimatedValue":0 </v>
      </c>
      <c r="AI72" s="16" t="str">
        <f t="shared" si="53"/>
        <v xml:space="preserve">,"IsMintCondition":false </v>
      </c>
      <c r="AJ72" s="16" t="str">
        <f t="shared" si="54"/>
        <v xml:space="preserve">,"Condition":"UNDEFINED" </v>
      </c>
      <c r="AK72" s="16" t="str">
        <f t="shared" si="34"/>
        <v>}</v>
      </c>
      <c r="AL72" s="16" t="str">
        <f t="shared" si="55"/>
        <v>,{"CollectableType":"HomeCollector.Models.StampBase, HomeCollector, Version=1.0.0.0, Culture=neutral, PublicKeyToken=null","DisplayName":"Amelia Earhart" ,"Description":"" ,"Country":"USA" ,"IsPostageStamp":true ,"ScottNumber":"C68" ,"AlternateId":"" ,"IssueYearStart":1963,"IssueYearEnd":0,"FirstDayOfIssue":" " ,"Perforation":"p11" ,"IsWatermarked":false ,"CatalogImageCode":"" ,"Color":"" ,"Denomination":"8" }</v>
      </c>
    </row>
    <row r="73" spans="1:38" x14ac:dyDescent="0.25">
      <c r="A73" s="44" t="s">
        <v>119</v>
      </c>
      <c r="B73" s="29">
        <v>8</v>
      </c>
      <c r="C73" s="19"/>
      <c r="D73" s="31"/>
      <c r="E73" s="32">
        <v>2</v>
      </c>
      <c r="F73" s="41" t="s">
        <v>217</v>
      </c>
      <c r="G73" s="30"/>
      <c r="H73" s="19" t="s">
        <v>253</v>
      </c>
      <c r="I73" s="19">
        <v>1964</v>
      </c>
      <c r="J73" s="19">
        <v>1964</v>
      </c>
      <c r="K73" s="21" t="s">
        <v>311</v>
      </c>
      <c r="L73" s="34"/>
      <c r="M73" s="29"/>
      <c r="N73" s="28" t="str">
        <f t="shared" si="56"/>
        <v>,{"CollectableType":"HomeCollector.Models.StampBase, HomeCollector, Version=1.0.0.0, Culture=neutral, PublicKeyToken=null"</v>
      </c>
      <c r="O73" s="16" t="str">
        <f t="shared" si="35"/>
        <v xml:space="preserve">,"DisplayName":"Goddard" </v>
      </c>
      <c r="P73" s="16" t="str">
        <f t="shared" si="36"/>
        <v xml:space="preserve">,"Description":"" </v>
      </c>
      <c r="Q73" s="16" t="str">
        <f t="shared" si="37"/>
        <v xml:space="preserve">,"Country":"USA" </v>
      </c>
      <c r="R73" s="16" t="str">
        <f t="shared" si="38"/>
        <v xml:space="preserve">,"IsPostageStamp":true </v>
      </c>
      <c r="S73" s="16" t="str">
        <f t="shared" si="39"/>
        <v xml:space="preserve">,"ScottNumber":"C69" </v>
      </c>
      <c r="T73" s="16" t="str">
        <f t="shared" si="40"/>
        <v xml:space="preserve">,"AlternateId":"" </v>
      </c>
      <c r="U73" s="16" t="str">
        <f t="shared" si="41"/>
        <v>,"IssueYearStart":1964</v>
      </c>
      <c r="V73" s="16" t="str">
        <f t="shared" si="42"/>
        <v>,"IssueYearEnd":0</v>
      </c>
      <c r="W73" s="16" t="str">
        <f t="shared" si="43"/>
        <v xml:space="preserve">,"FirstDayOfIssue":" " </v>
      </c>
      <c r="X73" s="16" t="str">
        <f t="shared" si="32"/>
        <v xml:space="preserve">,"Perforation":"p11" </v>
      </c>
      <c r="Y73" s="16" t="str">
        <f t="shared" si="44"/>
        <v xml:space="preserve">,"IsWatermarked":false </v>
      </c>
      <c r="Z73" s="16" t="str">
        <f t="shared" si="45"/>
        <v xml:space="preserve">,"CatalogImageCode":"" </v>
      </c>
      <c r="AA73" s="16" t="str">
        <f t="shared" si="46"/>
        <v xml:space="preserve">,"Color":"" </v>
      </c>
      <c r="AB73" s="16" t="str">
        <f t="shared" si="47"/>
        <v xml:space="preserve">,"Denomination":"8" </v>
      </c>
      <c r="AD73" s="16" t="str">
        <f t="shared" si="48"/>
        <v>,"ItemInstances":[</v>
      </c>
      <c r="AE73" s="16" t="str">
        <f t="shared" si="49"/>
        <v>{"CollectableType":"HomeCollector.Models.StampBase, HomeCollector, Version=1.0.0.0, Culture=neutral, PublicKeyToken=null"</v>
      </c>
      <c r="AF73" s="16" t="str">
        <f t="shared" si="50"/>
        <v xml:space="preserve">,"ItemDetails":"" </v>
      </c>
      <c r="AG73" s="16" t="str">
        <f t="shared" si="51"/>
        <v xml:space="preserve">,"IsFavorite":false </v>
      </c>
      <c r="AH73" s="16" t="str">
        <f t="shared" si="52"/>
        <v xml:space="preserve">,"EstimatedValue":0 </v>
      </c>
      <c r="AI73" s="16" t="str">
        <f t="shared" si="53"/>
        <v xml:space="preserve">,"IsMintCondition":false </v>
      </c>
      <c r="AJ73" s="16" t="str">
        <f t="shared" si="54"/>
        <v xml:space="preserve">,"Condition":"UNDEFINED" </v>
      </c>
      <c r="AK73" s="16" t="str">
        <f t="shared" si="34"/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73" s="16" t="str">
        <f t="shared" si="55"/>
        <v>,{"CollectableType":"HomeCollector.Models.StampBase, HomeCollector, Version=1.0.0.0, Culture=neutral, PublicKeyToken=null","DisplayName":"Goddard" ,"Description":"" ,"Country":"USA" ,"IsPostageStamp":true ,"ScottNumber":"C69" ,"AlternateId":"" ,"IssueYearStart":1964,"IssueYearEnd":0,"FirstDayOfIssue":" " ,"Perforation":"p11" ,"IsWatermarked":false ,"CatalogImageCode":"" ,"Color":"" ,"Denomination":"8"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74" spans="1:38" x14ac:dyDescent="0.25">
      <c r="A74" s="44" t="s">
        <v>120</v>
      </c>
      <c r="B74" s="29">
        <v>8</v>
      </c>
      <c r="C74" s="19"/>
      <c r="D74" s="31"/>
      <c r="E74" s="32">
        <v>2</v>
      </c>
      <c r="F74" s="41" t="s">
        <v>217</v>
      </c>
      <c r="G74" s="30"/>
      <c r="H74" s="19" t="s">
        <v>17</v>
      </c>
      <c r="I74" s="19">
        <v>1967</v>
      </c>
      <c r="J74" s="19">
        <v>1967</v>
      </c>
      <c r="K74" s="21" t="s">
        <v>311</v>
      </c>
      <c r="L74" s="34"/>
      <c r="M74" s="29"/>
      <c r="N74" s="28" t="str">
        <f t="shared" si="56"/>
        <v>,{"CollectableType":"HomeCollector.Models.StampBase, HomeCollector, Version=1.0.0.0, Culture=neutral, PublicKeyToken=null"</v>
      </c>
      <c r="O74" s="16" t="str">
        <f t="shared" si="35"/>
        <v xml:space="preserve">,"DisplayName":"Alaska" </v>
      </c>
      <c r="P74" s="16" t="str">
        <f t="shared" si="36"/>
        <v xml:space="preserve">,"Description":"" </v>
      </c>
      <c r="Q74" s="16" t="str">
        <f t="shared" si="37"/>
        <v xml:space="preserve">,"Country":"USA" </v>
      </c>
      <c r="R74" s="16" t="str">
        <f t="shared" si="38"/>
        <v xml:space="preserve">,"IsPostageStamp":true </v>
      </c>
      <c r="S74" s="16" t="str">
        <f t="shared" si="39"/>
        <v xml:space="preserve">,"ScottNumber":"C70" </v>
      </c>
      <c r="T74" s="16" t="str">
        <f t="shared" si="40"/>
        <v xml:space="preserve">,"AlternateId":"" </v>
      </c>
      <c r="U74" s="16" t="str">
        <f t="shared" si="41"/>
        <v>,"IssueYearStart":1967</v>
      </c>
      <c r="V74" s="16" t="str">
        <f t="shared" si="42"/>
        <v>,"IssueYearEnd":0</v>
      </c>
      <c r="W74" s="16" t="str">
        <f t="shared" si="43"/>
        <v xml:space="preserve">,"FirstDayOfIssue":" " </v>
      </c>
      <c r="X74" s="16" t="str">
        <f t="shared" si="32"/>
        <v xml:space="preserve">,"Perforation":"p11" </v>
      </c>
      <c r="Y74" s="16" t="str">
        <f t="shared" si="44"/>
        <v xml:space="preserve">,"IsWatermarked":false </v>
      </c>
      <c r="Z74" s="16" t="str">
        <f t="shared" si="45"/>
        <v xml:space="preserve">,"CatalogImageCode":"" </v>
      </c>
      <c r="AA74" s="16" t="str">
        <f t="shared" si="46"/>
        <v xml:space="preserve">,"Color":"" </v>
      </c>
      <c r="AB74" s="16" t="str">
        <f t="shared" si="47"/>
        <v xml:space="preserve">,"Denomination":"8" </v>
      </c>
      <c r="AD74" s="16" t="str">
        <f t="shared" si="48"/>
        <v>,"ItemInstances":[</v>
      </c>
      <c r="AE74" s="16" t="str">
        <f t="shared" si="49"/>
        <v>{"CollectableType":"HomeCollector.Models.StampBase, HomeCollector, Version=1.0.0.0, Culture=neutral, PublicKeyToken=null"</v>
      </c>
      <c r="AF74" s="16" t="str">
        <f t="shared" si="50"/>
        <v xml:space="preserve">,"ItemDetails":"" </v>
      </c>
      <c r="AG74" s="16" t="str">
        <f t="shared" si="51"/>
        <v xml:space="preserve">,"IsFavorite":false </v>
      </c>
      <c r="AH74" s="16" t="str">
        <f t="shared" si="52"/>
        <v xml:space="preserve">,"EstimatedValue":0 </v>
      </c>
      <c r="AI74" s="16" t="str">
        <f t="shared" si="53"/>
        <v xml:space="preserve">,"IsMintCondition":false </v>
      </c>
      <c r="AJ74" s="16" t="str">
        <f t="shared" si="54"/>
        <v xml:space="preserve">,"Condition":"UNDEFINED" </v>
      </c>
      <c r="AK74" s="16" t="str">
        <f t="shared" si="34"/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74" s="16" t="str">
        <f t="shared" si="55"/>
        <v>,{"CollectableType":"HomeCollector.Models.StampBase, HomeCollector, Version=1.0.0.0, Culture=neutral, PublicKeyToken=null","DisplayName":"Alaska" ,"Description":"" ,"Country":"USA" ,"IsPostageStamp":true ,"ScottNumber":"C70" ,"AlternateId":"" ,"IssueYearStart":1967,"IssueYearEnd":0,"FirstDayOfIssue":" " ,"Perforation":"p11" ,"IsWatermarked":false ,"CatalogImageCode":"" ,"Color":"" ,"Denomination":"8"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75" spans="1:38" x14ac:dyDescent="0.25">
      <c r="A75" s="44" t="s">
        <v>121</v>
      </c>
      <c r="B75" s="29">
        <v>20</v>
      </c>
      <c r="C75" s="19"/>
      <c r="D75" s="31"/>
      <c r="E75" s="32">
        <v>2</v>
      </c>
      <c r="F75" s="41" t="s">
        <v>217</v>
      </c>
      <c r="G75" s="30"/>
      <c r="H75" s="19" t="s">
        <v>254</v>
      </c>
      <c r="I75" s="19">
        <v>1967</v>
      </c>
      <c r="J75" s="19">
        <v>1967</v>
      </c>
      <c r="K75" s="21" t="s">
        <v>311</v>
      </c>
      <c r="L75" s="34"/>
      <c r="M75" s="29"/>
      <c r="N75" s="28" t="str">
        <f t="shared" si="56"/>
        <v>,{"CollectableType":"HomeCollector.Models.StampBase, HomeCollector, Version=1.0.0.0, Culture=neutral, PublicKeyToken=null"</v>
      </c>
      <c r="O75" s="16" t="str">
        <f t="shared" si="35"/>
        <v xml:space="preserve">,"DisplayName":"Columbia Jays" </v>
      </c>
      <c r="P75" s="16" t="str">
        <f t="shared" si="36"/>
        <v xml:space="preserve">,"Description":"" </v>
      </c>
      <c r="Q75" s="16" t="str">
        <f t="shared" si="37"/>
        <v xml:space="preserve">,"Country":"USA" </v>
      </c>
      <c r="R75" s="16" t="str">
        <f t="shared" si="38"/>
        <v xml:space="preserve">,"IsPostageStamp":true </v>
      </c>
      <c r="S75" s="16" t="str">
        <f t="shared" si="39"/>
        <v xml:space="preserve">,"ScottNumber":"C71" </v>
      </c>
      <c r="T75" s="16" t="str">
        <f t="shared" si="40"/>
        <v xml:space="preserve">,"AlternateId":"" </v>
      </c>
      <c r="U75" s="16" t="str">
        <f t="shared" si="41"/>
        <v>,"IssueYearStart":1967</v>
      </c>
      <c r="V75" s="16" t="str">
        <f t="shared" si="42"/>
        <v>,"IssueYearEnd":0</v>
      </c>
      <c r="W75" s="16" t="str">
        <f t="shared" si="43"/>
        <v xml:space="preserve">,"FirstDayOfIssue":" " </v>
      </c>
      <c r="X75" s="16" t="str">
        <f t="shared" si="32"/>
        <v xml:space="preserve">,"Perforation":"p11" </v>
      </c>
      <c r="Y75" s="16" t="str">
        <f t="shared" si="44"/>
        <v xml:space="preserve">,"IsWatermarked":false </v>
      </c>
      <c r="Z75" s="16" t="str">
        <f t="shared" si="45"/>
        <v xml:space="preserve">,"CatalogImageCode":"" </v>
      </c>
      <c r="AA75" s="16" t="str">
        <f t="shared" si="46"/>
        <v xml:space="preserve">,"Color":"" </v>
      </c>
      <c r="AB75" s="16" t="str">
        <f t="shared" si="47"/>
        <v xml:space="preserve">,"Denomination":"20" </v>
      </c>
      <c r="AD75" s="16" t="str">
        <f t="shared" si="48"/>
        <v>,"ItemInstances":[</v>
      </c>
      <c r="AE75" s="16" t="str">
        <f t="shared" si="49"/>
        <v>{"CollectableType":"HomeCollector.Models.StampBase, HomeCollector, Version=1.0.0.0, Culture=neutral, PublicKeyToken=null"</v>
      </c>
      <c r="AF75" s="16" t="str">
        <f t="shared" si="50"/>
        <v xml:space="preserve">,"ItemDetails":"" </v>
      </c>
      <c r="AG75" s="16" t="str">
        <f t="shared" si="51"/>
        <v xml:space="preserve">,"IsFavorite":false </v>
      </c>
      <c r="AH75" s="16" t="str">
        <f t="shared" si="52"/>
        <v xml:space="preserve">,"EstimatedValue":0 </v>
      </c>
      <c r="AI75" s="16" t="str">
        <f t="shared" si="53"/>
        <v xml:space="preserve">,"IsMintCondition":false </v>
      </c>
      <c r="AJ75" s="16" t="str">
        <f t="shared" si="54"/>
        <v xml:space="preserve">,"Condition":"UNDEFINED" </v>
      </c>
      <c r="AK75" s="16" t="str">
        <f t="shared" si="34"/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75" s="16" t="str">
        <f t="shared" si="55"/>
        <v>,{"CollectableType":"HomeCollector.Models.StampBase, HomeCollector, Version=1.0.0.0, Culture=neutral, PublicKeyToken=null","DisplayName":"Columbia Jays" ,"Description":"" ,"Country":"USA" ,"IsPostageStamp":true ,"ScottNumber":"C71" ,"AlternateId":"" ,"IssueYearStart":1967,"IssueYearEnd":0,"FirstDayOfIssue":" " ,"Perforation":"p11" ,"IsWatermarked":false ,"CatalogImageCode":"" ,"Color":"" ,"Denomination":"20"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76" spans="1:38" x14ac:dyDescent="0.25">
      <c r="A76" s="44" t="s">
        <v>122</v>
      </c>
      <c r="B76" s="29">
        <v>10</v>
      </c>
      <c r="C76" s="19"/>
      <c r="D76" s="31"/>
      <c r="E76" s="32">
        <v>3</v>
      </c>
      <c r="F76" s="41" t="s">
        <v>219</v>
      </c>
      <c r="G76" s="30"/>
      <c r="H76" s="19" t="s">
        <v>255</v>
      </c>
      <c r="I76" s="19">
        <v>1968</v>
      </c>
      <c r="J76" s="19">
        <v>1968</v>
      </c>
      <c r="K76" s="21" t="s">
        <v>311</v>
      </c>
      <c r="L76" s="34"/>
      <c r="M76" s="29"/>
      <c r="N76" s="28" t="str">
        <f t="shared" si="56"/>
        <v>,{"CollectableType":"HomeCollector.Models.StampBase, HomeCollector, Version=1.0.0.0, Culture=neutral, PublicKeyToken=null"</v>
      </c>
      <c r="O76" s="16" t="str">
        <f t="shared" si="35"/>
        <v xml:space="preserve">,"DisplayName":"50 Star runway" </v>
      </c>
      <c r="P76" s="16" t="str">
        <f t="shared" si="36"/>
        <v xml:space="preserve">,"Description":"" </v>
      </c>
      <c r="Q76" s="16" t="str">
        <f t="shared" si="37"/>
        <v xml:space="preserve">,"Country":"USA" </v>
      </c>
      <c r="R76" s="16" t="str">
        <f t="shared" si="38"/>
        <v xml:space="preserve">,"IsPostageStamp":true </v>
      </c>
      <c r="S76" s="16" t="str">
        <f t="shared" si="39"/>
        <v xml:space="preserve">,"ScottNumber":"C72" </v>
      </c>
      <c r="T76" s="16" t="str">
        <f t="shared" si="40"/>
        <v xml:space="preserve">,"AlternateId":"" </v>
      </c>
      <c r="U76" s="16" t="str">
        <f t="shared" si="41"/>
        <v>,"IssueYearStart":1968</v>
      </c>
      <c r="V76" s="16" t="str">
        <f t="shared" si="42"/>
        <v>,"IssueYearEnd":0</v>
      </c>
      <c r="W76" s="16" t="str">
        <f t="shared" si="43"/>
        <v xml:space="preserve">,"FirstDayOfIssue":" " </v>
      </c>
      <c r="X76" s="16" t="str">
        <f t="shared" si="32"/>
        <v xml:space="preserve">,"Perforation":"p11x10.5" </v>
      </c>
      <c r="Y76" s="16" t="str">
        <f t="shared" si="44"/>
        <v xml:space="preserve">,"IsWatermarked":false </v>
      </c>
      <c r="Z76" s="16" t="str">
        <f t="shared" si="45"/>
        <v xml:space="preserve">,"CatalogImageCode":"" </v>
      </c>
      <c r="AA76" s="16" t="str">
        <f t="shared" si="46"/>
        <v xml:space="preserve">,"Color":"" </v>
      </c>
      <c r="AB76" s="16" t="str">
        <f t="shared" si="47"/>
        <v xml:space="preserve">,"Denomination":"10" </v>
      </c>
      <c r="AD76" s="16" t="str">
        <f t="shared" si="48"/>
        <v>,"ItemInstances":[</v>
      </c>
      <c r="AE76" s="16" t="str">
        <f t="shared" si="49"/>
        <v>{"CollectableType":"HomeCollector.Models.StampBase, HomeCollector, Version=1.0.0.0, Culture=neutral, PublicKeyToken=null"</v>
      </c>
      <c r="AF76" s="16" t="str">
        <f t="shared" si="50"/>
        <v xml:space="preserve">,"ItemDetails":"" </v>
      </c>
      <c r="AG76" s="16" t="str">
        <f t="shared" si="51"/>
        <v xml:space="preserve">,"IsFavorite":false </v>
      </c>
      <c r="AH76" s="16" t="str">
        <f t="shared" si="52"/>
        <v xml:space="preserve">,"EstimatedValue":0 </v>
      </c>
      <c r="AI76" s="16" t="str">
        <f t="shared" si="53"/>
        <v xml:space="preserve">,"IsMintCondition":false </v>
      </c>
      <c r="AJ76" s="16" t="str">
        <f t="shared" si="54"/>
        <v xml:space="preserve">,"Condition":"UNDEFINED" </v>
      </c>
      <c r="AK76" s="16" t="str">
        <f t="shared" si="34"/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76" s="16" t="str">
        <f t="shared" si="55"/>
        <v>,{"CollectableType":"HomeCollector.Models.StampBase, HomeCollector, Version=1.0.0.0, Culture=neutral, PublicKeyToken=null","DisplayName":"50 Star runway" ,"Description":"" ,"Country":"USA" ,"IsPostageStamp":true ,"ScottNumber":"C72" ,"AlternateId":"" ,"IssueYearStart":1968,"IssueYearEnd":0,"FirstDayOfIssue":" " ,"Perforation":"p11x10.5" ,"IsWatermarked":false ,"CatalogImageCode":"" ,"Color":"" ,"Denomination":"10"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77" spans="1:38" x14ac:dyDescent="0.25">
      <c r="A77" s="44" t="s">
        <v>123</v>
      </c>
      <c r="B77" s="29">
        <v>10</v>
      </c>
      <c r="C77" s="19"/>
      <c r="D77" s="31"/>
      <c r="E77" s="32">
        <v>7</v>
      </c>
      <c r="F77" s="41" t="s">
        <v>14</v>
      </c>
      <c r="G77" s="30"/>
      <c r="H77" s="19" t="s">
        <v>255</v>
      </c>
      <c r="I77" s="19">
        <v>1968</v>
      </c>
      <c r="J77" s="19">
        <v>1968</v>
      </c>
      <c r="K77" s="21" t="s">
        <v>311</v>
      </c>
      <c r="L77" s="34"/>
      <c r="M77" s="29"/>
      <c r="N77" s="28" t="str">
        <f t="shared" si="56"/>
        <v>,{"CollectableType":"HomeCollector.Models.StampBase, HomeCollector, Version=1.0.0.0, Culture=neutral, PublicKeyToken=null"</v>
      </c>
      <c r="O77" s="16" t="str">
        <f t="shared" si="35"/>
        <v xml:space="preserve">,"DisplayName":"50 Star runway" </v>
      </c>
      <c r="P77" s="16" t="str">
        <f t="shared" si="36"/>
        <v xml:space="preserve">,"Description":"" </v>
      </c>
      <c r="Q77" s="16" t="str">
        <f t="shared" si="37"/>
        <v xml:space="preserve">,"Country":"USA" </v>
      </c>
      <c r="R77" s="16" t="str">
        <f t="shared" si="38"/>
        <v xml:space="preserve">,"IsPostageStamp":true </v>
      </c>
      <c r="S77" s="16" t="str">
        <f t="shared" si="39"/>
        <v xml:space="preserve">,"ScottNumber":"C73" </v>
      </c>
      <c r="T77" s="16" t="str">
        <f t="shared" si="40"/>
        <v xml:space="preserve">,"AlternateId":"" </v>
      </c>
      <c r="U77" s="16" t="str">
        <f t="shared" si="41"/>
        <v>,"IssueYearStart":1968</v>
      </c>
      <c r="V77" s="16" t="str">
        <f t="shared" si="42"/>
        <v>,"IssueYearEnd":0</v>
      </c>
      <c r="W77" s="16" t="str">
        <f t="shared" si="43"/>
        <v xml:space="preserve">,"FirstDayOfIssue":" " </v>
      </c>
      <c r="X77" s="16" t="str">
        <f t="shared" si="32"/>
        <v xml:space="preserve">,"Perforation":"v10" </v>
      </c>
      <c r="Y77" s="16" t="str">
        <f t="shared" si="44"/>
        <v xml:space="preserve">,"IsWatermarked":false </v>
      </c>
      <c r="Z77" s="16" t="str">
        <f t="shared" si="45"/>
        <v xml:space="preserve">,"CatalogImageCode":"" </v>
      </c>
      <c r="AA77" s="16" t="str">
        <f t="shared" si="46"/>
        <v xml:space="preserve">,"Color":"" </v>
      </c>
      <c r="AB77" s="16" t="str">
        <f t="shared" si="47"/>
        <v xml:space="preserve">,"Denomination":"10" </v>
      </c>
      <c r="AD77" s="16" t="str">
        <f t="shared" si="48"/>
        <v>,"ItemInstances":[</v>
      </c>
      <c r="AE77" s="16" t="str">
        <f t="shared" si="49"/>
        <v>{"CollectableType":"HomeCollector.Models.StampBase, HomeCollector, Version=1.0.0.0, Culture=neutral, PublicKeyToken=null"</v>
      </c>
      <c r="AF77" s="16" t="str">
        <f t="shared" si="50"/>
        <v xml:space="preserve">,"ItemDetails":"" </v>
      </c>
      <c r="AG77" s="16" t="str">
        <f t="shared" si="51"/>
        <v xml:space="preserve">,"IsFavorite":false </v>
      </c>
      <c r="AH77" s="16" t="str">
        <f t="shared" si="52"/>
        <v xml:space="preserve">,"EstimatedValue":0 </v>
      </c>
      <c r="AI77" s="16" t="str">
        <f t="shared" si="53"/>
        <v xml:space="preserve">,"IsMintCondition":false </v>
      </c>
      <c r="AJ77" s="16" t="str">
        <f t="shared" si="54"/>
        <v xml:space="preserve">,"Condition":"UNDEFINED" </v>
      </c>
      <c r="AK77" s="16" t="str">
        <f t="shared" si="34"/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77" s="16" t="str">
        <f t="shared" si="55"/>
        <v>,{"CollectableType":"HomeCollector.Models.StampBase, HomeCollector, Version=1.0.0.0, Culture=neutral, PublicKeyToken=null","DisplayName":"50 Star runway" ,"Description":"" ,"Country":"USA" ,"IsPostageStamp":true ,"ScottNumber":"C73" ,"AlternateId":"" ,"IssueYearStart":1968,"IssueYearEnd":0,"FirstDayOfIssue":" " ,"Perforation":"v10" ,"IsWatermarked":false ,"CatalogImageCode":"" ,"Color":"" ,"Denomination":"10"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78" spans="1:38" x14ac:dyDescent="0.25">
      <c r="A78" s="44" t="s">
        <v>124</v>
      </c>
      <c r="B78" s="29">
        <v>10</v>
      </c>
      <c r="C78" s="19"/>
      <c r="D78" s="31"/>
      <c r="E78" s="32">
        <v>3</v>
      </c>
      <c r="F78" s="41" t="s">
        <v>217</v>
      </c>
      <c r="G78" s="30"/>
      <c r="H78" s="19" t="s">
        <v>256</v>
      </c>
      <c r="I78" s="19">
        <v>1968</v>
      </c>
      <c r="J78" s="19">
        <v>1968</v>
      </c>
      <c r="K78" s="21" t="s">
        <v>311</v>
      </c>
      <c r="L78" s="34"/>
      <c r="M78" s="29"/>
      <c r="N78" s="28" t="str">
        <f t="shared" si="56"/>
        <v>,{"CollectableType":"HomeCollector.Models.StampBase, HomeCollector, Version=1.0.0.0, Culture=neutral, PublicKeyToken=null"</v>
      </c>
      <c r="O78" s="16" t="str">
        <f t="shared" si="35"/>
        <v xml:space="preserve">,"DisplayName":"US Airmail" </v>
      </c>
      <c r="P78" s="16" t="str">
        <f t="shared" si="36"/>
        <v xml:space="preserve">,"Description":"" </v>
      </c>
      <c r="Q78" s="16" t="str">
        <f t="shared" si="37"/>
        <v xml:space="preserve">,"Country":"USA" </v>
      </c>
      <c r="R78" s="16" t="str">
        <f t="shared" si="38"/>
        <v xml:space="preserve">,"IsPostageStamp":true </v>
      </c>
      <c r="S78" s="16" t="str">
        <f t="shared" si="39"/>
        <v xml:space="preserve">,"ScottNumber":"C74" </v>
      </c>
      <c r="T78" s="16" t="str">
        <f t="shared" si="40"/>
        <v xml:space="preserve">,"AlternateId":"" </v>
      </c>
      <c r="U78" s="16" t="str">
        <f t="shared" si="41"/>
        <v>,"IssueYearStart":1968</v>
      </c>
      <c r="V78" s="16" t="str">
        <f t="shared" si="42"/>
        <v>,"IssueYearEnd":0</v>
      </c>
      <c r="W78" s="16" t="str">
        <f t="shared" si="43"/>
        <v xml:space="preserve">,"FirstDayOfIssue":" " </v>
      </c>
      <c r="X78" s="16" t="str">
        <f t="shared" si="32"/>
        <v xml:space="preserve">,"Perforation":"p11" </v>
      </c>
      <c r="Y78" s="16" t="str">
        <f t="shared" si="44"/>
        <v xml:space="preserve">,"IsWatermarked":false </v>
      </c>
      <c r="Z78" s="16" t="str">
        <f t="shared" si="45"/>
        <v xml:space="preserve">,"CatalogImageCode":"" </v>
      </c>
      <c r="AA78" s="16" t="str">
        <f t="shared" si="46"/>
        <v xml:space="preserve">,"Color":"" </v>
      </c>
      <c r="AB78" s="16" t="str">
        <f t="shared" si="47"/>
        <v xml:space="preserve">,"Denomination":"10" </v>
      </c>
      <c r="AD78" s="16" t="str">
        <f t="shared" si="48"/>
        <v>,"ItemInstances":[</v>
      </c>
      <c r="AE78" s="16" t="str">
        <f t="shared" si="49"/>
        <v>{"CollectableType":"HomeCollector.Models.StampBase, HomeCollector, Version=1.0.0.0, Culture=neutral, PublicKeyToken=null"</v>
      </c>
      <c r="AF78" s="16" t="str">
        <f t="shared" si="50"/>
        <v xml:space="preserve">,"ItemDetails":"" </v>
      </c>
      <c r="AG78" s="16" t="str">
        <f t="shared" si="51"/>
        <v xml:space="preserve">,"IsFavorite":false </v>
      </c>
      <c r="AH78" s="16" t="str">
        <f t="shared" si="52"/>
        <v xml:space="preserve">,"EstimatedValue":0 </v>
      </c>
      <c r="AI78" s="16" t="str">
        <f t="shared" si="53"/>
        <v xml:space="preserve">,"IsMintCondition":false </v>
      </c>
      <c r="AJ78" s="16" t="str">
        <f t="shared" si="54"/>
        <v xml:space="preserve">,"Condition":"UNDEFINED" </v>
      </c>
      <c r="AK78" s="16" t="str">
        <f t="shared" si="34"/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78" s="16" t="str">
        <f t="shared" si="55"/>
        <v>,{"CollectableType":"HomeCollector.Models.StampBase, HomeCollector, Version=1.0.0.0, Culture=neutral, PublicKeyToken=null","DisplayName":"US Airmail" ,"Description":"" ,"Country":"USA" ,"IsPostageStamp":true ,"ScottNumber":"C74" ,"AlternateId":"" ,"IssueYearStart":1968,"IssueYearEnd":0,"FirstDayOfIssue":" " ,"Perforation":"p11" ,"IsWatermarked":false ,"CatalogImageCode":"" ,"Color":"" ,"Denomination":"10"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79" spans="1:38" x14ac:dyDescent="0.25">
      <c r="A79" s="44" t="s">
        <v>125</v>
      </c>
      <c r="B79" s="29">
        <v>20</v>
      </c>
      <c r="C79" s="19"/>
      <c r="D79" s="31"/>
      <c r="E79" s="32"/>
      <c r="F79" s="41" t="s">
        <v>217</v>
      </c>
      <c r="G79" s="30"/>
      <c r="H79" s="19" t="s">
        <v>257</v>
      </c>
      <c r="I79" s="19">
        <v>1968</v>
      </c>
      <c r="J79" s="19">
        <v>1968</v>
      </c>
      <c r="K79" s="21" t="s">
        <v>311</v>
      </c>
      <c r="L79" s="34"/>
      <c r="M79" s="29"/>
      <c r="N79" s="28" t="str">
        <f t="shared" si="56"/>
        <v>,{"CollectableType":"HomeCollector.Models.StampBase, HomeCollector, Version=1.0.0.0, Culture=neutral, PublicKeyToken=null"</v>
      </c>
      <c r="O79" s="16" t="str">
        <f t="shared" si="35"/>
        <v xml:space="preserve">,"DisplayName":"USA &amp; Jet" </v>
      </c>
      <c r="P79" s="16" t="str">
        <f t="shared" si="36"/>
        <v xml:space="preserve">,"Description":"" </v>
      </c>
      <c r="Q79" s="16" t="str">
        <f t="shared" si="37"/>
        <v xml:space="preserve">,"Country":"USA" </v>
      </c>
      <c r="R79" s="16" t="str">
        <f t="shared" si="38"/>
        <v xml:space="preserve">,"IsPostageStamp":true </v>
      </c>
      <c r="S79" s="16" t="str">
        <f t="shared" si="39"/>
        <v xml:space="preserve">,"ScottNumber":"C75" </v>
      </c>
      <c r="T79" s="16" t="str">
        <f t="shared" si="40"/>
        <v xml:space="preserve">,"AlternateId":"" </v>
      </c>
      <c r="U79" s="16" t="str">
        <f t="shared" si="41"/>
        <v>,"IssueYearStart":1968</v>
      </c>
      <c r="V79" s="16" t="str">
        <f t="shared" si="42"/>
        <v>,"IssueYearEnd":0</v>
      </c>
      <c r="W79" s="16" t="str">
        <f t="shared" si="43"/>
        <v xml:space="preserve">,"FirstDayOfIssue":" " </v>
      </c>
      <c r="X79" s="16" t="str">
        <f t="shared" si="32"/>
        <v xml:space="preserve">,"Perforation":"p11" </v>
      </c>
      <c r="Y79" s="16" t="str">
        <f t="shared" si="44"/>
        <v xml:space="preserve">,"IsWatermarked":false </v>
      </c>
      <c r="Z79" s="16" t="str">
        <f t="shared" si="45"/>
        <v xml:space="preserve">,"CatalogImageCode":"" </v>
      </c>
      <c r="AA79" s="16" t="str">
        <f t="shared" si="46"/>
        <v xml:space="preserve">,"Color":"" </v>
      </c>
      <c r="AB79" s="16" t="str">
        <f t="shared" si="47"/>
        <v xml:space="preserve">,"Denomination":"20" </v>
      </c>
      <c r="AD79" s="16" t="str">
        <f t="shared" si="48"/>
        <v/>
      </c>
      <c r="AE79" s="16" t="str">
        <f t="shared" si="49"/>
        <v>{"CollectableType":"HomeCollector.Models.StampBase, HomeCollector, Version=1.0.0.0, Culture=neutral, PublicKeyToken=null"</v>
      </c>
      <c r="AF79" s="16" t="str">
        <f t="shared" si="50"/>
        <v xml:space="preserve">,"ItemDetails":"" </v>
      </c>
      <c r="AG79" s="16" t="str">
        <f t="shared" si="51"/>
        <v xml:space="preserve">,"IsFavorite":false </v>
      </c>
      <c r="AH79" s="16" t="str">
        <f t="shared" si="52"/>
        <v xml:space="preserve">,"EstimatedValue":0 </v>
      </c>
      <c r="AI79" s="16" t="str">
        <f t="shared" si="53"/>
        <v xml:space="preserve">,"IsMintCondition":false </v>
      </c>
      <c r="AJ79" s="16" t="str">
        <f t="shared" si="54"/>
        <v xml:space="preserve">,"Condition":"UNDEFINED" </v>
      </c>
      <c r="AK79" s="16" t="str">
        <f t="shared" si="34"/>
        <v>}</v>
      </c>
      <c r="AL79" s="16" t="str">
        <f t="shared" si="55"/>
        <v>,{"CollectableType":"HomeCollector.Models.StampBase, HomeCollector, Version=1.0.0.0, Culture=neutral, PublicKeyToken=null","DisplayName":"USA &amp; Jet" ,"Description":"" ,"Country":"USA" ,"IsPostageStamp":true ,"ScottNumber":"C75" ,"AlternateId":"" ,"IssueYearStart":1968,"IssueYearEnd":0,"FirstDayOfIssue":" " ,"Perforation":"p11" ,"IsWatermarked":false ,"CatalogImageCode":"" ,"Color":"" ,"Denomination":"20" }</v>
      </c>
    </row>
    <row r="80" spans="1:38" x14ac:dyDescent="0.25">
      <c r="A80" s="44" t="s">
        <v>126</v>
      </c>
      <c r="B80" s="29">
        <v>10</v>
      </c>
      <c r="C80" s="19"/>
      <c r="D80" s="31"/>
      <c r="E80" s="32">
        <v>1</v>
      </c>
      <c r="F80" s="41" t="s">
        <v>217</v>
      </c>
      <c r="G80" s="30"/>
      <c r="H80" s="19" t="s">
        <v>47</v>
      </c>
      <c r="I80" s="19">
        <v>1969</v>
      </c>
      <c r="J80" s="19">
        <v>1969</v>
      </c>
      <c r="K80" s="21" t="s">
        <v>311</v>
      </c>
      <c r="L80" s="34"/>
      <c r="M80" s="29"/>
      <c r="N80" s="28" t="str">
        <f t="shared" si="56"/>
        <v>,{"CollectableType":"HomeCollector.Models.StampBase, HomeCollector, Version=1.0.0.0, Culture=neutral, PublicKeyToken=null"</v>
      </c>
      <c r="O80" s="16" t="str">
        <f t="shared" si="35"/>
        <v xml:space="preserve">,"DisplayName":"Moon Landing" </v>
      </c>
      <c r="P80" s="16" t="str">
        <f t="shared" si="36"/>
        <v xml:space="preserve">,"Description":"" </v>
      </c>
      <c r="Q80" s="16" t="str">
        <f t="shared" si="37"/>
        <v xml:space="preserve">,"Country":"USA" </v>
      </c>
      <c r="R80" s="16" t="str">
        <f t="shared" si="38"/>
        <v xml:space="preserve">,"IsPostageStamp":true </v>
      </c>
      <c r="S80" s="16" t="str">
        <f t="shared" si="39"/>
        <v xml:space="preserve">,"ScottNumber":"C76" </v>
      </c>
      <c r="T80" s="16" t="str">
        <f t="shared" si="40"/>
        <v xml:space="preserve">,"AlternateId":"" </v>
      </c>
      <c r="U80" s="16" t="str">
        <f t="shared" si="41"/>
        <v>,"IssueYearStart":1969</v>
      </c>
      <c r="V80" s="16" t="str">
        <f t="shared" si="42"/>
        <v>,"IssueYearEnd":0</v>
      </c>
      <c r="W80" s="16" t="str">
        <f t="shared" si="43"/>
        <v xml:space="preserve">,"FirstDayOfIssue":" " </v>
      </c>
      <c r="X80" s="16" t="str">
        <f t="shared" si="32"/>
        <v xml:space="preserve">,"Perforation":"p11" </v>
      </c>
      <c r="Y80" s="16" t="str">
        <f t="shared" si="44"/>
        <v xml:space="preserve">,"IsWatermarked":false </v>
      </c>
      <c r="Z80" s="16" t="str">
        <f t="shared" si="45"/>
        <v xml:space="preserve">,"CatalogImageCode":"" </v>
      </c>
      <c r="AA80" s="16" t="str">
        <f t="shared" si="46"/>
        <v xml:space="preserve">,"Color":"" </v>
      </c>
      <c r="AB80" s="16" t="str">
        <f t="shared" si="47"/>
        <v xml:space="preserve">,"Denomination":"10" </v>
      </c>
      <c r="AD80" s="16" t="str">
        <f t="shared" si="48"/>
        <v>,"ItemInstances":[</v>
      </c>
      <c r="AE80" s="16" t="str">
        <f t="shared" si="49"/>
        <v>{"CollectableType":"HomeCollector.Models.StampBase, HomeCollector, Version=1.0.0.0, Culture=neutral, PublicKeyToken=null"</v>
      </c>
      <c r="AF80" s="16" t="str">
        <f t="shared" si="50"/>
        <v xml:space="preserve">,"ItemDetails":"" </v>
      </c>
      <c r="AG80" s="16" t="str">
        <f t="shared" si="51"/>
        <v xml:space="preserve">,"IsFavorite":false </v>
      </c>
      <c r="AH80" s="16" t="str">
        <f t="shared" si="52"/>
        <v xml:space="preserve">,"EstimatedValue":0 </v>
      </c>
      <c r="AI80" s="16" t="str">
        <f t="shared" si="53"/>
        <v xml:space="preserve">,"IsMintCondition":false </v>
      </c>
      <c r="AJ80" s="16" t="str">
        <f t="shared" si="54"/>
        <v xml:space="preserve">,"Condition":"UNDEFINED" </v>
      </c>
      <c r="AK80" s="16" t="str">
        <f t="shared" si="34"/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80" s="16" t="str">
        <f t="shared" si="55"/>
        <v>,{"CollectableType":"HomeCollector.Models.StampBase, HomeCollector, Version=1.0.0.0, Culture=neutral, PublicKeyToken=null","DisplayName":"Moon Landing" ,"Description":"" ,"Country":"USA" ,"IsPostageStamp":true ,"ScottNumber":"C76" ,"AlternateId":"" ,"IssueYearStart":1969,"IssueYearEnd":0,"FirstDayOfIssue":" " ,"Perforation":"p11" ,"IsWatermarked":false ,"CatalogImageCode":"" ,"Color":"" ,"Denomination":"10"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81" spans="1:38" x14ac:dyDescent="0.25">
      <c r="A81" s="44" t="s">
        <v>127</v>
      </c>
      <c r="B81" s="29">
        <v>9</v>
      </c>
      <c r="C81" s="19"/>
      <c r="D81" s="31"/>
      <c r="E81" s="32">
        <v>2</v>
      </c>
      <c r="F81" s="41" t="s">
        <v>219</v>
      </c>
      <c r="G81" s="30"/>
      <c r="H81" s="19" t="s">
        <v>258</v>
      </c>
      <c r="I81" s="19">
        <v>1971</v>
      </c>
      <c r="J81" s="19">
        <v>1971</v>
      </c>
      <c r="K81" s="21" t="s">
        <v>311</v>
      </c>
      <c r="L81" s="34"/>
      <c r="M81" s="29"/>
      <c r="N81" s="28" t="str">
        <f t="shared" si="56"/>
        <v>,{"CollectableType":"HomeCollector.Models.StampBase, HomeCollector, Version=1.0.0.0, Culture=neutral, PublicKeyToken=null"</v>
      </c>
      <c r="O81" s="16" t="str">
        <f t="shared" si="35"/>
        <v xml:space="preserve">,"DisplayName":"Plane" </v>
      </c>
      <c r="P81" s="16" t="str">
        <f t="shared" si="36"/>
        <v xml:space="preserve">,"Description":"" </v>
      </c>
      <c r="Q81" s="16" t="str">
        <f t="shared" si="37"/>
        <v xml:space="preserve">,"Country":"USA" </v>
      </c>
      <c r="R81" s="16" t="str">
        <f t="shared" si="38"/>
        <v xml:space="preserve">,"IsPostageStamp":true </v>
      </c>
      <c r="S81" s="16" t="str">
        <f t="shared" si="39"/>
        <v xml:space="preserve">,"ScottNumber":"C77" </v>
      </c>
      <c r="T81" s="16" t="str">
        <f t="shared" si="40"/>
        <v xml:space="preserve">,"AlternateId":"" </v>
      </c>
      <c r="U81" s="16" t="str">
        <f t="shared" si="41"/>
        <v>,"IssueYearStart":1971</v>
      </c>
      <c r="V81" s="16" t="str">
        <f t="shared" si="42"/>
        <v>,"IssueYearEnd":0</v>
      </c>
      <c r="W81" s="16" t="str">
        <f t="shared" si="43"/>
        <v xml:space="preserve">,"FirstDayOfIssue":" " </v>
      </c>
      <c r="X81" s="16" t="str">
        <f t="shared" si="32"/>
        <v xml:space="preserve">,"Perforation":"p11x10.5" </v>
      </c>
      <c r="Y81" s="16" t="str">
        <f t="shared" si="44"/>
        <v xml:space="preserve">,"IsWatermarked":false </v>
      </c>
      <c r="Z81" s="16" t="str">
        <f t="shared" si="45"/>
        <v xml:space="preserve">,"CatalogImageCode":"" </v>
      </c>
      <c r="AA81" s="16" t="str">
        <f t="shared" si="46"/>
        <v xml:space="preserve">,"Color":"" </v>
      </c>
      <c r="AB81" s="16" t="str">
        <f t="shared" si="47"/>
        <v xml:space="preserve">,"Denomination":"9" </v>
      </c>
      <c r="AD81" s="16" t="str">
        <f t="shared" si="48"/>
        <v>,"ItemInstances":[</v>
      </c>
      <c r="AE81" s="16" t="str">
        <f t="shared" si="49"/>
        <v>{"CollectableType":"HomeCollector.Models.StampBase, HomeCollector, Version=1.0.0.0, Culture=neutral, PublicKeyToken=null"</v>
      </c>
      <c r="AF81" s="16" t="str">
        <f t="shared" si="50"/>
        <v xml:space="preserve">,"ItemDetails":"" </v>
      </c>
      <c r="AG81" s="16" t="str">
        <f t="shared" si="51"/>
        <v xml:space="preserve">,"IsFavorite":false </v>
      </c>
      <c r="AH81" s="16" t="str">
        <f t="shared" si="52"/>
        <v xml:space="preserve">,"EstimatedValue":0 </v>
      </c>
      <c r="AI81" s="16" t="str">
        <f t="shared" si="53"/>
        <v xml:space="preserve">,"IsMintCondition":false </v>
      </c>
      <c r="AJ81" s="16" t="str">
        <f t="shared" si="54"/>
        <v xml:space="preserve">,"Condition":"UNDEFINED" </v>
      </c>
      <c r="AK81" s="16" t="str">
        <f t="shared" si="34"/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81" s="16" t="str">
        <f t="shared" si="55"/>
        <v>,{"CollectableType":"HomeCollector.Models.StampBase, HomeCollector, Version=1.0.0.0, Culture=neutral, PublicKeyToken=null","DisplayName":"Plane" ,"Description":"" ,"Country":"USA" ,"IsPostageStamp":true ,"ScottNumber":"C77" ,"AlternateId":"" ,"IssueYearStart":1971,"IssueYearEnd":0,"FirstDayOfIssue":" " ,"Perforation":"p11x10.5" ,"IsWatermarked":false ,"CatalogImageCode":"" ,"Color":"" ,"Denomination":"9"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82" spans="1:38" x14ac:dyDescent="0.25">
      <c r="A82" s="44" t="s">
        <v>128</v>
      </c>
      <c r="B82" s="29">
        <v>11</v>
      </c>
      <c r="C82" s="30"/>
      <c r="D82" s="31">
        <v>1</v>
      </c>
      <c r="E82" s="32">
        <v>2</v>
      </c>
      <c r="F82" s="41" t="s">
        <v>219</v>
      </c>
      <c r="G82" s="30"/>
      <c r="H82" s="19" t="s">
        <v>259</v>
      </c>
      <c r="I82" s="19">
        <v>1971</v>
      </c>
      <c r="J82" s="19">
        <v>1971</v>
      </c>
      <c r="K82" s="21" t="s">
        <v>311</v>
      </c>
      <c r="L82" s="34"/>
      <c r="M82" s="29"/>
      <c r="N82" s="28" t="str">
        <f t="shared" si="56"/>
        <v>,{"CollectableType":"HomeCollector.Models.StampBase, HomeCollector, Version=1.0.0.0, Culture=neutral, PublicKeyToken=null"</v>
      </c>
      <c r="O82" s="16" t="str">
        <f t="shared" si="35"/>
        <v xml:space="preserve">,"DisplayName":"Jet Silhouette" </v>
      </c>
      <c r="P82" s="16" t="str">
        <f t="shared" si="36"/>
        <v xml:space="preserve">,"Description":"" </v>
      </c>
      <c r="Q82" s="16" t="str">
        <f t="shared" si="37"/>
        <v xml:space="preserve">,"Country":"USA" </v>
      </c>
      <c r="R82" s="16" t="str">
        <f t="shared" si="38"/>
        <v xml:space="preserve">,"IsPostageStamp":true </v>
      </c>
      <c r="S82" s="16" t="str">
        <f t="shared" si="39"/>
        <v xml:space="preserve">,"ScottNumber":"C78" </v>
      </c>
      <c r="T82" s="16" t="str">
        <f t="shared" si="40"/>
        <v xml:space="preserve">,"AlternateId":"" </v>
      </c>
      <c r="U82" s="16" t="str">
        <f t="shared" si="41"/>
        <v>,"IssueYearStart":1971</v>
      </c>
      <c r="V82" s="16" t="str">
        <f t="shared" si="42"/>
        <v>,"IssueYearEnd":0</v>
      </c>
      <c r="W82" s="16" t="str">
        <f t="shared" si="43"/>
        <v xml:space="preserve">,"FirstDayOfIssue":" " </v>
      </c>
      <c r="X82" s="16" t="str">
        <f t="shared" si="32"/>
        <v xml:space="preserve">,"Perforation":"p11x10.5" </v>
      </c>
      <c r="Y82" s="16" t="str">
        <f t="shared" si="44"/>
        <v xml:space="preserve">,"IsWatermarked":false </v>
      </c>
      <c r="Z82" s="16" t="str">
        <f t="shared" si="45"/>
        <v xml:space="preserve">,"CatalogImageCode":"" </v>
      </c>
      <c r="AA82" s="16" t="str">
        <f t="shared" si="46"/>
        <v xml:space="preserve">,"Color":"" </v>
      </c>
      <c r="AB82" s="16" t="str">
        <f t="shared" si="47"/>
        <v xml:space="preserve">,"Denomination":"11" </v>
      </c>
      <c r="AD82" s="16" t="str">
        <f t="shared" si="48"/>
        <v>,"ItemInstances":[</v>
      </c>
      <c r="AE82" s="16" t="str">
        <f t="shared" si="49"/>
        <v>{"CollectableType":"HomeCollector.Models.StampBase, HomeCollector, Version=1.0.0.0, Culture=neutral, PublicKeyToken=null"</v>
      </c>
      <c r="AF82" s="16" t="str">
        <f t="shared" si="50"/>
        <v xml:space="preserve">,"ItemDetails":"" </v>
      </c>
      <c r="AG82" s="16" t="str">
        <f t="shared" si="51"/>
        <v xml:space="preserve">,"IsFavorite":false </v>
      </c>
      <c r="AH82" s="16" t="str">
        <f t="shared" si="52"/>
        <v xml:space="preserve">,"EstimatedValue":0 </v>
      </c>
      <c r="AI82" s="16" t="str">
        <f t="shared" si="53"/>
        <v xml:space="preserve">,"IsMintCondition":true </v>
      </c>
      <c r="AJ82" s="16" t="str">
        <f t="shared" si="54"/>
        <v xml:space="preserve">,"Condition":"UNDEFINED" </v>
      </c>
      <c r="AK82" s="16" t="str">
        <f t="shared" si="34"/>
        <v>,"ItemInstances":[{"CollectableType":"HomeCollector.Models.StampBase, HomeCollector, Version=1.0.0.0, Culture=neutral, PublicKeyToken=null","ItemDetails":"" ,"IsFavorite":false ,"EstimatedValue":0 ,"IsMintCondition":true ,"Condition":"UNDEFINED" } ]}</v>
      </c>
      <c r="AL82" s="16" t="str">
        <f t="shared" si="55"/>
        <v>,{"CollectableType":"HomeCollector.Models.StampBase, HomeCollector, Version=1.0.0.0, Culture=neutral, PublicKeyToken=null","DisplayName":"Jet Silhouette" ,"Description":"" ,"Country":"USA" ,"IsPostageStamp":true ,"ScottNumber":"C78" ,"AlternateId":"" ,"IssueYearStart":1971,"IssueYearEnd":0,"FirstDayOfIssue":" " ,"Perforation":"p11x10.5" ,"IsWatermarked":false ,"CatalogImageCode":"" ,"Color":"" ,"Denomination":"11" ,"ItemInstances":[{"CollectableType":"HomeCollector.Models.StampBase, HomeCollector, Version=1.0.0.0, Culture=neutral, PublicKeyToken=null","ItemDetails":"" ,"IsFavorite":false ,"EstimatedValue":0 ,"IsMintCondition":true ,"Condition":"UNDEFINED" } ]}</v>
      </c>
    </row>
    <row r="83" spans="1:38" x14ac:dyDescent="0.25">
      <c r="A83" s="44" t="s">
        <v>129</v>
      </c>
      <c r="B83" s="29">
        <v>13</v>
      </c>
      <c r="C83" s="19"/>
      <c r="D83" s="31"/>
      <c r="E83" s="32">
        <v>6</v>
      </c>
      <c r="F83" s="41" t="s">
        <v>219</v>
      </c>
      <c r="G83" s="30"/>
      <c r="H83" s="19" t="s">
        <v>260</v>
      </c>
      <c r="I83" s="19">
        <v>1973</v>
      </c>
      <c r="J83" s="19">
        <v>1973</v>
      </c>
      <c r="K83" s="21" t="s">
        <v>311</v>
      </c>
      <c r="L83" s="34"/>
      <c r="M83" s="29"/>
      <c r="N83" s="28" t="str">
        <f t="shared" si="56"/>
        <v>,{"CollectableType":"HomeCollector.Models.StampBase, HomeCollector, Version=1.0.0.0, Culture=neutral, PublicKeyToken=null"</v>
      </c>
      <c r="O83" s="16" t="str">
        <f t="shared" si="35"/>
        <v xml:space="preserve">,"DisplayName":"Winged Envelope" </v>
      </c>
      <c r="P83" s="16" t="str">
        <f t="shared" si="36"/>
        <v xml:space="preserve">,"Description":"" </v>
      </c>
      <c r="Q83" s="16" t="str">
        <f t="shared" si="37"/>
        <v xml:space="preserve">,"Country":"USA" </v>
      </c>
      <c r="R83" s="16" t="str">
        <f t="shared" si="38"/>
        <v xml:space="preserve">,"IsPostageStamp":true </v>
      </c>
      <c r="S83" s="16" t="str">
        <f t="shared" si="39"/>
        <v xml:space="preserve">,"ScottNumber":"C79" </v>
      </c>
      <c r="T83" s="16" t="str">
        <f t="shared" si="40"/>
        <v xml:space="preserve">,"AlternateId":"" </v>
      </c>
      <c r="U83" s="16" t="str">
        <f t="shared" si="41"/>
        <v>,"IssueYearStart":1973</v>
      </c>
      <c r="V83" s="16" t="str">
        <f t="shared" si="42"/>
        <v>,"IssueYearEnd":0</v>
      </c>
      <c r="W83" s="16" t="str">
        <f t="shared" si="43"/>
        <v xml:space="preserve">,"FirstDayOfIssue":" " </v>
      </c>
      <c r="X83" s="16" t="str">
        <f t="shared" si="32"/>
        <v xml:space="preserve">,"Perforation":"p11x10.5" </v>
      </c>
      <c r="Y83" s="16" t="str">
        <f t="shared" si="44"/>
        <v xml:space="preserve">,"IsWatermarked":false </v>
      </c>
      <c r="Z83" s="16" t="str">
        <f t="shared" si="45"/>
        <v xml:space="preserve">,"CatalogImageCode":"" </v>
      </c>
      <c r="AA83" s="16" t="str">
        <f t="shared" si="46"/>
        <v xml:space="preserve">,"Color":"" </v>
      </c>
      <c r="AB83" s="16" t="str">
        <f t="shared" si="47"/>
        <v xml:space="preserve">,"Denomination":"13" </v>
      </c>
      <c r="AD83" s="16" t="str">
        <f t="shared" si="48"/>
        <v>,"ItemInstances":[</v>
      </c>
      <c r="AE83" s="16" t="str">
        <f t="shared" si="49"/>
        <v>{"CollectableType":"HomeCollector.Models.StampBase, HomeCollector, Version=1.0.0.0, Culture=neutral, PublicKeyToken=null"</v>
      </c>
      <c r="AF83" s="16" t="str">
        <f t="shared" si="50"/>
        <v xml:space="preserve">,"ItemDetails":"" </v>
      </c>
      <c r="AG83" s="16" t="str">
        <f t="shared" si="51"/>
        <v xml:space="preserve">,"IsFavorite":false </v>
      </c>
      <c r="AH83" s="16" t="str">
        <f t="shared" si="52"/>
        <v xml:space="preserve">,"EstimatedValue":0 </v>
      </c>
      <c r="AI83" s="16" t="str">
        <f t="shared" si="53"/>
        <v xml:space="preserve">,"IsMintCondition":false </v>
      </c>
      <c r="AJ83" s="16" t="str">
        <f t="shared" si="54"/>
        <v xml:space="preserve">,"Condition":"UNDEFINED" </v>
      </c>
      <c r="AK83" s="16" t="str">
        <f t="shared" si="34"/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83" s="16" t="str">
        <f t="shared" si="55"/>
        <v>,{"CollectableType":"HomeCollector.Models.StampBase, HomeCollector, Version=1.0.0.0, Culture=neutral, PublicKeyToken=null","DisplayName":"Winged Envelope" ,"Description":"" ,"Country":"USA" ,"IsPostageStamp":true ,"ScottNumber":"C79" ,"AlternateId":"" ,"IssueYearStart":1973,"IssueYearEnd":0,"FirstDayOfIssue":" " ,"Perforation":"p11x10.5" ,"IsWatermarked":false ,"CatalogImageCode":"" ,"Color":"" ,"Denomination":"13"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84" spans="1:38" x14ac:dyDescent="0.25">
      <c r="A84" s="44" t="s">
        <v>130</v>
      </c>
      <c r="B84" s="29">
        <v>17</v>
      </c>
      <c r="C84" s="19"/>
      <c r="D84" s="31"/>
      <c r="E84" s="32">
        <v>2</v>
      </c>
      <c r="F84" s="41" t="s">
        <v>217</v>
      </c>
      <c r="G84" s="38"/>
      <c r="H84" s="19" t="s">
        <v>247</v>
      </c>
      <c r="I84" s="29">
        <v>1971</v>
      </c>
      <c r="J84" s="29">
        <v>1971</v>
      </c>
      <c r="K84" s="33" t="s">
        <v>311</v>
      </c>
      <c r="L84" s="34"/>
      <c r="M84" s="29"/>
      <c r="N84" s="28" t="str">
        <f t="shared" si="56"/>
        <v>,{"CollectableType":"HomeCollector.Models.StampBase, HomeCollector, Version=1.0.0.0, Culture=neutral, PublicKeyToken=null"</v>
      </c>
      <c r="O84" s="16" t="str">
        <f t="shared" si="35"/>
        <v xml:space="preserve">,"DisplayName":"St of Liberty" </v>
      </c>
      <c r="P84" s="16" t="str">
        <f t="shared" si="36"/>
        <v xml:space="preserve">,"Description":"" </v>
      </c>
      <c r="Q84" s="16" t="str">
        <f t="shared" si="37"/>
        <v xml:space="preserve">,"Country":"USA" </v>
      </c>
      <c r="R84" s="16" t="str">
        <f t="shared" si="38"/>
        <v xml:space="preserve">,"IsPostageStamp":true </v>
      </c>
      <c r="S84" s="16" t="str">
        <f t="shared" si="39"/>
        <v xml:space="preserve">,"ScottNumber":"C80" </v>
      </c>
      <c r="T84" s="16" t="str">
        <f t="shared" si="40"/>
        <v xml:space="preserve">,"AlternateId":"" </v>
      </c>
      <c r="U84" s="16" t="str">
        <f t="shared" si="41"/>
        <v>,"IssueYearStart":1971</v>
      </c>
      <c r="V84" s="16" t="str">
        <f t="shared" si="42"/>
        <v>,"IssueYearEnd":0</v>
      </c>
      <c r="W84" s="16" t="str">
        <f t="shared" si="43"/>
        <v xml:space="preserve">,"FirstDayOfIssue":" " </v>
      </c>
      <c r="X84" s="16" t="str">
        <f t="shared" si="32"/>
        <v xml:space="preserve">,"Perforation":"p11" </v>
      </c>
      <c r="Y84" s="16" t="str">
        <f t="shared" si="44"/>
        <v xml:space="preserve">,"IsWatermarked":false </v>
      </c>
      <c r="Z84" s="16" t="str">
        <f t="shared" si="45"/>
        <v xml:space="preserve">,"CatalogImageCode":"" </v>
      </c>
      <c r="AA84" s="16" t="str">
        <f t="shared" si="46"/>
        <v xml:space="preserve">,"Color":"" </v>
      </c>
      <c r="AB84" s="16" t="str">
        <f t="shared" si="47"/>
        <v xml:space="preserve">,"Denomination":"17" </v>
      </c>
      <c r="AD84" s="16" t="str">
        <f t="shared" si="48"/>
        <v>,"ItemInstances":[</v>
      </c>
      <c r="AE84" s="16" t="str">
        <f t="shared" si="49"/>
        <v>{"CollectableType":"HomeCollector.Models.StampBase, HomeCollector, Version=1.0.0.0, Culture=neutral, PublicKeyToken=null"</v>
      </c>
      <c r="AF84" s="16" t="str">
        <f t="shared" si="50"/>
        <v xml:space="preserve">,"ItemDetails":"" </v>
      </c>
      <c r="AG84" s="16" t="str">
        <f t="shared" si="51"/>
        <v xml:space="preserve">,"IsFavorite":false </v>
      </c>
      <c r="AH84" s="16" t="str">
        <f t="shared" si="52"/>
        <v xml:space="preserve">,"EstimatedValue":0 </v>
      </c>
      <c r="AI84" s="16" t="str">
        <f t="shared" si="53"/>
        <v xml:space="preserve">,"IsMintCondition":false </v>
      </c>
      <c r="AJ84" s="16" t="str">
        <f t="shared" si="54"/>
        <v xml:space="preserve">,"Condition":"UNDEFINED" </v>
      </c>
      <c r="AK84" s="16" t="str">
        <f t="shared" si="34"/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84" s="16" t="str">
        <f t="shared" si="55"/>
        <v>,{"CollectableType":"HomeCollector.Models.StampBase, HomeCollector, Version=1.0.0.0, Culture=neutral, PublicKeyToken=null","DisplayName":"St of Liberty" ,"Description":"" ,"Country":"USA" ,"IsPostageStamp":true ,"ScottNumber":"C80" ,"AlternateId":"" ,"IssueYearStart":1971,"IssueYearEnd":0,"FirstDayOfIssue":" " ,"Perforation":"p11" ,"IsWatermarked":false ,"CatalogImageCode":"" ,"Color":"" ,"Denomination":"17"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85" spans="1:38" x14ac:dyDescent="0.25">
      <c r="A85" s="44" t="s">
        <v>131</v>
      </c>
      <c r="B85" s="29">
        <v>21</v>
      </c>
      <c r="C85" s="19"/>
      <c r="D85" s="31"/>
      <c r="E85" s="32">
        <v>2</v>
      </c>
      <c r="F85" s="41" t="s">
        <v>219</v>
      </c>
      <c r="G85" s="38"/>
      <c r="H85" s="19" t="s">
        <v>257</v>
      </c>
      <c r="I85" s="29">
        <v>1971</v>
      </c>
      <c r="J85" s="29">
        <v>1971</v>
      </c>
      <c r="K85" s="33" t="s">
        <v>311</v>
      </c>
      <c r="L85" s="34"/>
      <c r="M85" s="29"/>
      <c r="N85" s="28" t="str">
        <f t="shared" si="56"/>
        <v>,{"CollectableType":"HomeCollector.Models.StampBase, HomeCollector, Version=1.0.0.0, Culture=neutral, PublicKeyToken=null"</v>
      </c>
      <c r="O85" s="16" t="str">
        <f t="shared" si="35"/>
        <v xml:space="preserve">,"DisplayName":"USA &amp; Jet" </v>
      </c>
      <c r="P85" s="16" t="str">
        <f t="shared" si="36"/>
        <v xml:space="preserve">,"Description":"" </v>
      </c>
      <c r="Q85" s="16" t="str">
        <f t="shared" si="37"/>
        <v xml:space="preserve">,"Country":"USA" </v>
      </c>
      <c r="R85" s="16" t="str">
        <f t="shared" si="38"/>
        <v xml:space="preserve">,"IsPostageStamp":true </v>
      </c>
      <c r="S85" s="16" t="str">
        <f t="shared" si="39"/>
        <v xml:space="preserve">,"ScottNumber":"C81" </v>
      </c>
      <c r="T85" s="16" t="str">
        <f t="shared" si="40"/>
        <v xml:space="preserve">,"AlternateId":"" </v>
      </c>
      <c r="U85" s="16" t="str">
        <f t="shared" si="41"/>
        <v>,"IssueYearStart":1971</v>
      </c>
      <c r="V85" s="16" t="str">
        <f t="shared" si="42"/>
        <v>,"IssueYearEnd":0</v>
      </c>
      <c r="W85" s="16" t="str">
        <f t="shared" si="43"/>
        <v xml:space="preserve">,"FirstDayOfIssue":" " </v>
      </c>
      <c r="X85" s="16" t="str">
        <f t="shared" si="32"/>
        <v xml:space="preserve">,"Perforation":"p11x10.5" </v>
      </c>
      <c r="Y85" s="16" t="str">
        <f t="shared" si="44"/>
        <v xml:space="preserve">,"IsWatermarked":false </v>
      </c>
      <c r="Z85" s="16" t="str">
        <f t="shared" si="45"/>
        <v xml:space="preserve">,"CatalogImageCode":"" </v>
      </c>
      <c r="AA85" s="16" t="str">
        <f t="shared" si="46"/>
        <v xml:space="preserve">,"Color":"" </v>
      </c>
      <c r="AB85" s="16" t="str">
        <f t="shared" si="47"/>
        <v xml:space="preserve">,"Denomination":"21" </v>
      </c>
      <c r="AD85" s="16" t="str">
        <f t="shared" si="48"/>
        <v>,"ItemInstances":[</v>
      </c>
      <c r="AE85" s="16" t="str">
        <f t="shared" si="49"/>
        <v>{"CollectableType":"HomeCollector.Models.StampBase, HomeCollector, Version=1.0.0.0, Culture=neutral, PublicKeyToken=null"</v>
      </c>
      <c r="AF85" s="16" t="str">
        <f t="shared" si="50"/>
        <v xml:space="preserve">,"ItemDetails":"" </v>
      </c>
      <c r="AG85" s="16" t="str">
        <f t="shared" si="51"/>
        <v xml:space="preserve">,"IsFavorite":false </v>
      </c>
      <c r="AH85" s="16" t="str">
        <f t="shared" si="52"/>
        <v xml:space="preserve">,"EstimatedValue":0 </v>
      </c>
      <c r="AI85" s="16" t="str">
        <f t="shared" si="53"/>
        <v xml:space="preserve">,"IsMintCondition":false </v>
      </c>
      <c r="AJ85" s="16" t="str">
        <f t="shared" si="54"/>
        <v xml:space="preserve">,"Condition":"UNDEFINED" </v>
      </c>
      <c r="AK85" s="16" t="str">
        <f t="shared" si="34"/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85" s="16" t="str">
        <f t="shared" si="55"/>
        <v>,{"CollectableType":"HomeCollector.Models.StampBase, HomeCollector, Version=1.0.0.0, Culture=neutral, PublicKeyToken=null","DisplayName":"USA &amp; Jet" ,"Description":"" ,"Country":"USA" ,"IsPostageStamp":true ,"ScottNumber":"C81" ,"AlternateId":"" ,"IssueYearStart":1971,"IssueYearEnd":0,"FirstDayOfIssue":" " ,"Perforation":"p11x10.5" ,"IsWatermarked":false ,"CatalogImageCode":"" ,"Color":"" ,"Denomination":"21"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86" spans="1:38" x14ac:dyDescent="0.25">
      <c r="A86" s="44" t="s">
        <v>132</v>
      </c>
      <c r="B86" s="29">
        <v>11</v>
      </c>
      <c r="C86" s="19"/>
      <c r="D86" s="31">
        <v>1</v>
      </c>
      <c r="E86" s="32">
        <v>2</v>
      </c>
      <c r="F86" s="41" t="s">
        <v>14</v>
      </c>
      <c r="G86" s="38"/>
      <c r="H86" s="19" t="s">
        <v>259</v>
      </c>
      <c r="I86" s="29">
        <v>1971</v>
      </c>
      <c r="J86" s="29">
        <v>1971</v>
      </c>
      <c r="K86" s="33" t="s">
        <v>311</v>
      </c>
      <c r="L86" s="34"/>
      <c r="M86" s="29"/>
      <c r="N86" s="28" t="str">
        <f t="shared" si="56"/>
        <v>,{"CollectableType":"HomeCollector.Models.StampBase, HomeCollector, Version=1.0.0.0, Culture=neutral, PublicKeyToken=null"</v>
      </c>
      <c r="O86" s="16" t="str">
        <f t="shared" si="35"/>
        <v xml:space="preserve">,"DisplayName":"Jet Silhouette" </v>
      </c>
      <c r="P86" s="16" t="str">
        <f t="shared" si="36"/>
        <v xml:space="preserve">,"Description":"" </v>
      </c>
      <c r="Q86" s="16" t="str">
        <f t="shared" si="37"/>
        <v xml:space="preserve">,"Country":"USA" </v>
      </c>
      <c r="R86" s="16" t="str">
        <f t="shared" si="38"/>
        <v xml:space="preserve">,"IsPostageStamp":true </v>
      </c>
      <c r="S86" s="16" t="str">
        <f t="shared" si="39"/>
        <v xml:space="preserve">,"ScottNumber":"C82" </v>
      </c>
      <c r="T86" s="16" t="str">
        <f t="shared" si="40"/>
        <v xml:space="preserve">,"AlternateId":"" </v>
      </c>
      <c r="U86" s="16" t="str">
        <f t="shared" si="41"/>
        <v>,"IssueYearStart":1971</v>
      </c>
      <c r="V86" s="16" t="str">
        <f t="shared" si="42"/>
        <v>,"IssueYearEnd":0</v>
      </c>
      <c r="W86" s="16" t="str">
        <f t="shared" si="43"/>
        <v xml:space="preserve">,"FirstDayOfIssue":" " </v>
      </c>
      <c r="X86" s="16" t="str">
        <f t="shared" si="32"/>
        <v xml:space="preserve">,"Perforation":"v10" </v>
      </c>
      <c r="Y86" s="16" t="str">
        <f t="shared" si="44"/>
        <v xml:space="preserve">,"IsWatermarked":false </v>
      </c>
      <c r="Z86" s="16" t="str">
        <f t="shared" si="45"/>
        <v xml:space="preserve">,"CatalogImageCode":"" </v>
      </c>
      <c r="AA86" s="16" t="str">
        <f t="shared" si="46"/>
        <v xml:space="preserve">,"Color":"" </v>
      </c>
      <c r="AB86" s="16" t="str">
        <f t="shared" si="47"/>
        <v xml:space="preserve">,"Denomination":"11" </v>
      </c>
      <c r="AD86" s="16" t="str">
        <f t="shared" si="48"/>
        <v>,"ItemInstances":[</v>
      </c>
      <c r="AE86" s="16" t="str">
        <f t="shared" si="49"/>
        <v>{"CollectableType":"HomeCollector.Models.StampBase, HomeCollector, Version=1.0.0.0, Culture=neutral, PublicKeyToken=null"</v>
      </c>
      <c r="AF86" s="16" t="str">
        <f t="shared" si="50"/>
        <v xml:space="preserve">,"ItemDetails":"" </v>
      </c>
      <c r="AG86" s="16" t="str">
        <f t="shared" si="51"/>
        <v xml:space="preserve">,"IsFavorite":false </v>
      </c>
      <c r="AH86" s="16" t="str">
        <f t="shared" si="52"/>
        <v xml:space="preserve">,"EstimatedValue":0 </v>
      </c>
      <c r="AI86" s="16" t="str">
        <f t="shared" si="53"/>
        <v xml:space="preserve">,"IsMintCondition":true </v>
      </c>
      <c r="AJ86" s="16" t="str">
        <f t="shared" si="54"/>
        <v xml:space="preserve">,"Condition":"UNDEFINED" </v>
      </c>
      <c r="AK86" s="16" t="str">
        <f t="shared" si="34"/>
        <v>,"ItemInstances":[{"CollectableType":"HomeCollector.Models.StampBase, HomeCollector, Version=1.0.0.0, Culture=neutral, PublicKeyToken=null","ItemDetails":"" ,"IsFavorite":false ,"EstimatedValue":0 ,"IsMintCondition":true ,"Condition":"UNDEFINED" } ]}</v>
      </c>
      <c r="AL86" s="16" t="str">
        <f t="shared" si="55"/>
        <v>,{"CollectableType":"HomeCollector.Models.StampBase, HomeCollector, Version=1.0.0.0, Culture=neutral, PublicKeyToken=null","DisplayName":"Jet Silhouette" ,"Description":"" ,"Country":"USA" ,"IsPostageStamp":true ,"ScottNumber":"C82" ,"AlternateId":"" ,"IssueYearStart":1971,"IssueYearEnd":0,"FirstDayOfIssue":" " ,"Perforation":"v10" ,"IsWatermarked":false ,"CatalogImageCode":"" ,"Color":"" ,"Denomination":"11" ,"ItemInstances":[{"CollectableType":"HomeCollector.Models.StampBase, HomeCollector, Version=1.0.0.0, Culture=neutral, PublicKeyToken=null","ItemDetails":"" ,"IsFavorite":false ,"EstimatedValue":0 ,"IsMintCondition":true ,"Condition":"UNDEFINED" } ]}</v>
      </c>
    </row>
    <row r="87" spans="1:38" x14ac:dyDescent="0.25">
      <c r="A87" s="44" t="s">
        <v>133</v>
      </c>
      <c r="B87" s="29">
        <v>13</v>
      </c>
      <c r="C87" s="19"/>
      <c r="D87" s="31">
        <v>1</v>
      </c>
      <c r="E87" s="32">
        <v>1</v>
      </c>
      <c r="F87" s="41" t="s">
        <v>14</v>
      </c>
      <c r="G87" s="38"/>
      <c r="H87" s="19" t="s">
        <v>260</v>
      </c>
      <c r="I87" s="29">
        <v>1973</v>
      </c>
      <c r="J87" s="29">
        <v>1973</v>
      </c>
      <c r="K87" s="33" t="s">
        <v>311</v>
      </c>
      <c r="L87" s="34"/>
      <c r="M87" s="29"/>
      <c r="N87" s="28" t="str">
        <f t="shared" si="56"/>
        <v>,{"CollectableType":"HomeCollector.Models.StampBase, HomeCollector, Version=1.0.0.0, Culture=neutral, PublicKeyToken=null"</v>
      </c>
      <c r="O87" s="16" t="str">
        <f t="shared" si="35"/>
        <v xml:space="preserve">,"DisplayName":"Winged Envelope" </v>
      </c>
      <c r="P87" s="16" t="str">
        <f t="shared" si="36"/>
        <v xml:space="preserve">,"Description":"" </v>
      </c>
      <c r="Q87" s="16" t="str">
        <f t="shared" si="37"/>
        <v xml:space="preserve">,"Country":"USA" </v>
      </c>
      <c r="R87" s="16" t="str">
        <f t="shared" si="38"/>
        <v xml:space="preserve">,"IsPostageStamp":true </v>
      </c>
      <c r="S87" s="16" t="str">
        <f t="shared" si="39"/>
        <v xml:space="preserve">,"ScottNumber":"C83" </v>
      </c>
      <c r="T87" s="16" t="str">
        <f t="shared" si="40"/>
        <v xml:space="preserve">,"AlternateId":"" </v>
      </c>
      <c r="U87" s="16" t="str">
        <f t="shared" si="41"/>
        <v>,"IssueYearStart":1973</v>
      </c>
      <c r="V87" s="16" t="str">
        <f t="shared" si="42"/>
        <v>,"IssueYearEnd":0</v>
      </c>
      <c r="W87" s="16" t="str">
        <f t="shared" si="43"/>
        <v xml:space="preserve">,"FirstDayOfIssue":" " </v>
      </c>
      <c r="X87" s="16" t="str">
        <f t="shared" si="32"/>
        <v xml:space="preserve">,"Perforation":"v10" </v>
      </c>
      <c r="Y87" s="16" t="str">
        <f t="shared" si="44"/>
        <v xml:space="preserve">,"IsWatermarked":false </v>
      </c>
      <c r="Z87" s="16" t="str">
        <f t="shared" si="45"/>
        <v xml:space="preserve">,"CatalogImageCode":"" </v>
      </c>
      <c r="AA87" s="16" t="str">
        <f t="shared" si="46"/>
        <v xml:space="preserve">,"Color":"" </v>
      </c>
      <c r="AB87" s="16" t="str">
        <f t="shared" si="47"/>
        <v xml:space="preserve">,"Denomination":"13" </v>
      </c>
      <c r="AD87" s="16" t="str">
        <f t="shared" si="48"/>
        <v>,"ItemInstances":[</v>
      </c>
      <c r="AE87" s="16" t="str">
        <f t="shared" si="49"/>
        <v>{"CollectableType":"HomeCollector.Models.StampBase, HomeCollector, Version=1.0.0.0, Culture=neutral, PublicKeyToken=null"</v>
      </c>
      <c r="AF87" s="16" t="str">
        <f t="shared" si="50"/>
        <v xml:space="preserve">,"ItemDetails":"" </v>
      </c>
      <c r="AG87" s="16" t="str">
        <f t="shared" si="51"/>
        <v xml:space="preserve">,"IsFavorite":false </v>
      </c>
      <c r="AH87" s="16" t="str">
        <f t="shared" si="52"/>
        <v xml:space="preserve">,"EstimatedValue":0 </v>
      </c>
      <c r="AI87" s="16" t="str">
        <f t="shared" si="53"/>
        <v xml:space="preserve">,"IsMintCondition":true </v>
      </c>
      <c r="AJ87" s="16" t="str">
        <f t="shared" si="54"/>
        <v xml:space="preserve">,"Condition":"UNDEFINED" </v>
      </c>
      <c r="AK87" s="16" t="str">
        <f t="shared" si="34"/>
        <v>,"ItemInstances":[{"CollectableType":"HomeCollector.Models.StampBase, HomeCollector, Version=1.0.0.0, Culture=neutral, PublicKeyToken=null","ItemDetails":"" ,"IsFavorite":false ,"EstimatedValue":0 ,"IsMintCondition":true ,"Condition":"UNDEFINED" } ]}</v>
      </c>
      <c r="AL87" s="16" t="str">
        <f t="shared" si="55"/>
        <v>,{"CollectableType":"HomeCollector.Models.StampBase, HomeCollector, Version=1.0.0.0, Culture=neutral, PublicKeyToken=null","DisplayName":"Winged Envelope" ,"Description":"" ,"Country":"USA" ,"IsPostageStamp":true ,"ScottNumber":"C83" ,"AlternateId":"" ,"IssueYearStart":1973,"IssueYearEnd":0,"FirstDayOfIssue":" " ,"Perforation":"v10" ,"IsWatermarked":false ,"CatalogImageCode":"" ,"Color":"" ,"Denomination":"13" ,"ItemInstances":[{"CollectableType":"HomeCollector.Models.StampBase, HomeCollector, Version=1.0.0.0, Culture=neutral, PublicKeyToken=null","ItemDetails":"" ,"IsFavorite":false ,"EstimatedValue":0 ,"IsMintCondition":true ,"Condition":"UNDEFINED" } ]}</v>
      </c>
    </row>
    <row r="88" spans="1:38" x14ac:dyDescent="0.25">
      <c r="A88" s="44" t="s">
        <v>134</v>
      </c>
      <c r="B88" s="29">
        <v>11</v>
      </c>
      <c r="C88" s="19"/>
      <c r="D88" s="31">
        <v>1</v>
      </c>
      <c r="E88" s="32">
        <v>1</v>
      </c>
      <c r="F88" s="41" t="s">
        <v>14</v>
      </c>
      <c r="G88" s="38"/>
      <c r="H88" s="19" t="s">
        <v>261</v>
      </c>
      <c r="I88" s="29">
        <v>1972</v>
      </c>
      <c r="J88" s="29">
        <v>1972</v>
      </c>
      <c r="K88" s="33" t="s">
        <v>311</v>
      </c>
      <c r="L88" s="34"/>
      <c r="M88" s="29"/>
      <c r="N88" s="28" t="str">
        <f t="shared" si="56"/>
        <v>,{"CollectableType":"HomeCollector.Models.StampBase, HomeCollector, Version=1.0.0.0, Culture=neutral, PublicKeyToken=null"</v>
      </c>
      <c r="O88" s="16" t="str">
        <f t="shared" si="35"/>
        <v xml:space="preserve">,"DisplayName":"Kii Statue" </v>
      </c>
      <c r="P88" s="16" t="str">
        <f t="shared" si="36"/>
        <v xml:space="preserve">,"Description":"" </v>
      </c>
      <c r="Q88" s="16" t="str">
        <f t="shared" si="37"/>
        <v xml:space="preserve">,"Country":"USA" </v>
      </c>
      <c r="R88" s="16" t="str">
        <f t="shared" si="38"/>
        <v xml:space="preserve">,"IsPostageStamp":true </v>
      </c>
      <c r="S88" s="16" t="str">
        <f t="shared" si="39"/>
        <v xml:space="preserve">,"ScottNumber":"C84" </v>
      </c>
      <c r="T88" s="16" t="str">
        <f t="shared" si="40"/>
        <v xml:space="preserve">,"AlternateId":"" </v>
      </c>
      <c r="U88" s="16" t="str">
        <f t="shared" si="41"/>
        <v>,"IssueYearStart":1972</v>
      </c>
      <c r="V88" s="16" t="str">
        <f t="shared" si="42"/>
        <v>,"IssueYearEnd":0</v>
      </c>
      <c r="W88" s="16" t="str">
        <f t="shared" si="43"/>
        <v xml:space="preserve">,"FirstDayOfIssue":" " </v>
      </c>
      <c r="X88" s="16" t="str">
        <f t="shared" si="32"/>
        <v xml:space="preserve">,"Perforation":"v10" </v>
      </c>
      <c r="Y88" s="16" t="str">
        <f t="shared" si="44"/>
        <v xml:space="preserve">,"IsWatermarked":false </v>
      </c>
      <c r="Z88" s="16" t="str">
        <f t="shared" si="45"/>
        <v xml:space="preserve">,"CatalogImageCode":"" </v>
      </c>
      <c r="AA88" s="16" t="str">
        <f t="shared" si="46"/>
        <v xml:space="preserve">,"Color":"" </v>
      </c>
      <c r="AB88" s="16" t="str">
        <f t="shared" si="47"/>
        <v xml:space="preserve">,"Denomination":"11" </v>
      </c>
      <c r="AD88" s="16" t="str">
        <f t="shared" si="48"/>
        <v>,"ItemInstances":[</v>
      </c>
      <c r="AE88" s="16" t="str">
        <f t="shared" si="49"/>
        <v>{"CollectableType":"HomeCollector.Models.StampBase, HomeCollector, Version=1.0.0.0, Culture=neutral, PublicKeyToken=null"</v>
      </c>
      <c r="AF88" s="16" t="str">
        <f t="shared" si="50"/>
        <v xml:space="preserve">,"ItemDetails":"" </v>
      </c>
      <c r="AG88" s="16" t="str">
        <f t="shared" si="51"/>
        <v xml:space="preserve">,"IsFavorite":false </v>
      </c>
      <c r="AH88" s="16" t="str">
        <f t="shared" si="52"/>
        <v xml:space="preserve">,"EstimatedValue":0 </v>
      </c>
      <c r="AI88" s="16" t="str">
        <f t="shared" si="53"/>
        <v xml:space="preserve">,"IsMintCondition":true </v>
      </c>
      <c r="AJ88" s="16" t="str">
        <f t="shared" si="54"/>
        <v xml:space="preserve">,"Condition":"UNDEFINED" </v>
      </c>
      <c r="AK88" s="16" t="str">
        <f t="shared" si="34"/>
        <v>,"ItemInstances":[{"CollectableType":"HomeCollector.Models.StampBase, HomeCollector, Version=1.0.0.0, Culture=neutral, PublicKeyToken=null","ItemDetails":"" ,"IsFavorite":false ,"EstimatedValue":0 ,"IsMintCondition":true ,"Condition":"UNDEFINED" } ]}</v>
      </c>
      <c r="AL88" s="16" t="str">
        <f t="shared" si="55"/>
        <v>,{"CollectableType":"HomeCollector.Models.StampBase, HomeCollector, Version=1.0.0.0, Culture=neutral, PublicKeyToken=null","DisplayName":"Kii Statue" ,"Description":"" ,"Country":"USA" ,"IsPostageStamp":true ,"ScottNumber":"C84" ,"AlternateId":"" ,"IssueYearStart":1972,"IssueYearEnd":0,"FirstDayOfIssue":" " ,"Perforation":"v10" ,"IsWatermarked":false ,"CatalogImageCode":"" ,"Color":"" ,"Denomination":"11" ,"ItemInstances":[{"CollectableType":"HomeCollector.Models.StampBase, HomeCollector, Version=1.0.0.0, Culture=neutral, PublicKeyToken=null","ItemDetails":"" ,"IsFavorite":false ,"EstimatedValue":0 ,"IsMintCondition":true ,"Condition":"UNDEFINED" } ]}</v>
      </c>
    </row>
    <row r="89" spans="1:38" x14ac:dyDescent="0.25">
      <c r="A89" s="44" t="s">
        <v>135</v>
      </c>
      <c r="B89" s="29">
        <v>11</v>
      </c>
      <c r="C89" s="19"/>
      <c r="D89" s="31">
        <v>4</v>
      </c>
      <c r="E89" s="32">
        <v>1</v>
      </c>
      <c r="F89" s="41" t="s">
        <v>219</v>
      </c>
      <c r="G89" s="38"/>
      <c r="H89" s="19" t="s">
        <v>262</v>
      </c>
      <c r="I89" s="29">
        <v>1972</v>
      </c>
      <c r="J89" s="29">
        <v>1972</v>
      </c>
      <c r="K89" s="33" t="s">
        <v>311</v>
      </c>
      <c r="L89" s="34"/>
      <c r="M89" s="29"/>
      <c r="N89" s="28" t="str">
        <f t="shared" si="56"/>
        <v>,{"CollectableType":"HomeCollector.Models.StampBase, HomeCollector, Version=1.0.0.0, Culture=neutral, PublicKeyToken=null"</v>
      </c>
      <c r="O89" s="16" t="str">
        <f t="shared" si="35"/>
        <v xml:space="preserve">,"DisplayName":"Skiers-Olympics" </v>
      </c>
      <c r="P89" s="16" t="str">
        <f t="shared" si="36"/>
        <v xml:space="preserve">,"Description":"" </v>
      </c>
      <c r="Q89" s="16" t="str">
        <f t="shared" si="37"/>
        <v xml:space="preserve">,"Country":"USA" </v>
      </c>
      <c r="R89" s="16" t="str">
        <f t="shared" si="38"/>
        <v xml:space="preserve">,"IsPostageStamp":true </v>
      </c>
      <c r="S89" s="16" t="str">
        <f t="shared" si="39"/>
        <v xml:space="preserve">,"ScottNumber":"C85" </v>
      </c>
      <c r="T89" s="16" t="str">
        <f t="shared" si="40"/>
        <v xml:space="preserve">,"AlternateId":"" </v>
      </c>
      <c r="U89" s="16" t="str">
        <f t="shared" si="41"/>
        <v>,"IssueYearStart":1972</v>
      </c>
      <c r="V89" s="16" t="str">
        <f t="shared" si="42"/>
        <v>,"IssueYearEnd":0</v>
      </c>
      <c r="W89" s="16" t="str">
        <f t="shared" si="43"/>
        <v xml:space="preserve">,"FirstDayOfIssue":" " </v>
      </c>
      <c r="X89" s="16" t="str">
        <f t="shared" si="32"/>
        <v xml:space="preserve">,"Perforation":"p11x10.5" </v>
      </c>
      <c r="Y89" s="16" t="str">
        <f t="shared" si="44"/>
        <v xml:space="preserve">,"IsWatermarked":false </v>
      </c>
      <c r="Z89" s="16" t="str">
        <f t="shared" si="45"/>
        <v xml:space="preserve">,"CatalogImageCode":"" </v>
      </c>
      <c r="AA89" s="16" t="str">
        <f t="shared" si="46"/>
        <v xml:space="preserve">,"Color":"" </v>
      </c>
      <c r="AB89" s="16" t="str">
        <f t="shared" si="47"/>
        <v xml:space="preserve">,"Denomination":"11" </v>
      </c>
      <c r="AD89" s="16" t="str">
        <f t="shared" si="48"/>
        <v>,"ItemInstances":[</v>
      </c>
      <c r="AE89" s="16" t="str">
        <f t="shared" si="49"/>
        <v>{"CollectableType":"HomeCollector.Models.StampBase, HomeCollector, Version=1.0.0.0, Culture=neutral, PublicKeyToken=null"</v>
      </c>
      <c r="AF89" s="16" t="str">
        <f t="shared" si="50"/>
        <v xml:space="preserve">,"ItemDetails":"" </v>
      </c>
      <c r="AG89" s="16" t="str">
        <f t="shared" si="51"/>
        <v xml:space="preserve">,"IsFavorite":false </v>
      </c>
      <c r="AH89" s="16" t="str">
        <f t="shared" si="52"/>
        <v xml:space="preserve">,"EstimatedValue":0 </v>
      </c>
      <c r="AI89" s="16" t="str">
        <f t="shared" si="53"/>
        <v xml:space="preserve">,"IsMintCondition":true </v>
      </c>
      <c r="AJ89" s="16" t="str">
        <f t="shared" si="54"/>
        <v xml:space="preserve">,"Condition":"UNDEFINED" </v>
      </c>
      <c r="AK89" s="16" t="str">
        <f t="shared" si="34"/>
        <v>,"ItemInstances":[{"CollectableType":"HomeCollector.Models.StampBase, HomeCollector, Version=1.0.0.0, Culture=neutral, PublicKeyToken=null","ItemDetails":"" ,"IsFavorite":false ,"EstimatedValue":0 ,"IsMintCondition":true ,"Condition":"UNDEFINED" } ]}</v>
      </c>
      <c r="AL89" s="16" t="str">
        <f t="shared" si="55"/>
        <v>,{"CollectableType":"HomeCollector.Models.StampBase, HomeCollector, Version=1.0.0.0, Culture=neutral, PublicKeyToken=null","DisplayName":"Skiers-Olympics" ,"Description":"" ,"Country":"USA" ,"IsPostageStamp":true ,"ScottNumber":"C85" ,"AlternateId":"" ,"IssueYearStart":1972,"IssueYearEnd":0,"FirstDayOfIssue":" " ,"Perforation":"p11x10.5" ,"IsWatermarked":false ,"CatalogImageCode":"" ,"Color":"" ,"Denomination":"11" ,"ItemInstances":[{"CollectableType":"HomeCollector.Models.StampBase, HomeCollector, Version=1.0.0.0, Culture=neutral, PublicKeyToken=null","ItemDetails":"" ,"IsFavorite":false ,"EstimatedValue":0 ,"IsMintCondition":true ,"Condition":"UNDEFINED" } ]}</v>
      </c>
    </row>
    <row r="90" spans="1:38" x14ac:dyDescent="0.25">
      <c r="A90" s="44" t="s">
        <v>136</v>
      </c>
      <c r="B90" s="29">
        <v>11</v>
      </c>
      <c r="C90" s="19"/>
      <c r="D90" s="31">
        <v>2</v>
      </c>
      <c r="E90" s="32"/>
      <c r="F90" s="41" t="s">
        <v>217</v>
      </c>
      <c r="G90" s="38"/>
      <c r="H90" s="19" t="s">
        <v>263</v>
      </c>
      <c r="I90" s="29">
        <v>1973</v>
      </c>
      <c r="J90" s="29">
        <v>1973</v>
      </c>
      <c r="K90" s="33" t="s">
        <v>311</v>
      </c>
      <c r="L90" s="34"/>
      <c r="M90" s="29"/>
      <c r="N90" s="28" t="str">
        <f t="shared" si="56"/>
        <v>,{"CollectableType":"HomeCollector.Models.StampBase, HomeCollector, Version=1.0.0.0, Culture=neutral, PublicKeyToken=null"</v>
      </c>
      <c r="O90" s="16" t="str">
        <f t="shared" si="35"/>
        <v xml:space="preserve">,"DisplayName":"DeForest Audions" </v>
      </c>
      <c r="P90" s="16" t="str">
        <f t="shared" si="36"/>
        <v xml:space="preserve">,"Description":"" </v>
      </c>
      <c r="Q90" s="16" t="str">
        <f t="shared" si="37"/>
        <v xml:space="preserve">,"Country":"USA" </v>
      </c>
      <c r="R90" s="16" t="str">
        <f t="shared" si="38"/>
        <v xml:space="preserve">,"IsPostageStamp":true </v>
      </c>
      <c r="S90" s="16" t="str">
        <f t="shared" si="39"/>
        <v xml:space="preserve">,"ScottNumber":"C86" </v>
      </c>
      <c r="T90" s="16" t="str">
        <f t="shared" si="40"/>
        <v xml:space="preserve">,"AlternateId":"" </v>
      </c>
      <c r="U90" s="16" t="str">
        <f t="shared" si="41"/>
        <v>,"IssueYearStart":1973</v>
      </c>
      <c r="V90" s="16" t="str">
        <f t="shared" si="42"/>
        <v>,"IssueYearEnd":0</v>
      </c>
      <c r="W90" s="16" t="str">
        <f t="shared" si="43"/>
        <v xml:space="preserve">,"FirstDayOfIssue":" " </v>
      </c>
      <c r="X90" s="16" t="str">
        <f t="shared" si="32"/>
        <v xml:space="preserve">,"Perforation":"p11" </v>
      </c>
      <c r="Y90" s="16" t="str">
        <f t="shared" si="44"/>
        <v xml:space="preserve">,"IsWatermarked":false </v>
      </c>
      <c r="Z90" s="16" t="str">
        <f t="shared" si="45"/>
        <v xml:space="preserve">,"CatalogImageCode":"" </v>
      </c>
      <c r="AA90" s="16" t="str">
        <f t="shared" si="46"/>
        <v xml:space="preserve">,"Color":"" </v>
      </c>
      <c r="AB90" s="16" t="str">
        <f t="shared" si="47"/>
        <v xml:space="preserve">,"Denomination":"11" </v>
      </c>
      <c r="AD90" s="16" t="str">
        <f t="shared" si="48"/>
        <v>,"ItemInstances":[</v>
      </c>
      <c r="AE90" s="16" t="str">
        <f t="shared" si="49"/>
        <v>{"CollectableType":"HomeCollector.Models.StampBase, HomeCollector, Version=1.0.0.0, Culture=neutral, PublicKeyToken=null"</v>
      </c>
      <c r="AF90" s="16" t="str">
        <f t="shared" si="50"/>
        <v xml:space="preserve">,"ItemDetails":"" </v>
      </c>
      <c r="AG90" s="16" t="str">
        <f t="shared" si="51"/>
        <v xml:space="preserve">,"IsFavorite":false </v>
      </c>
      <c r="AH90" s="16" t="str">
        <f t="shared" si="52"/>
        <v xml:space="preserve">,"EstimatedValue":0 </v>
      </c>
      <c r="AI90" s="16" t="str">
        <f t="shared" si="53"/>
        <v xml:space="preserve">,"IsMintCondition":true </v>
      </c>
      <c r="AJ90" s="16" t="str">
        <f t="shared" si="54"/>
        <v xml:space="preserve">,"Condition":"UNDEFINED" </v>
      </c>
      <c r="AK90" s="16" t="str">
        <f t="shared" si="34"/>
        <v>,"ItemInstances":[{"CollectableType":"HomeCollector.Models.StampBase, HomeCollector, Version=1.0.0.0, Culture=neutral, PublicKeyToken=null","ItemDetails":"" ,"IsFavorite":false ,"EstimatedValue":0 ,"IsMintCondition":true ,"Condition":"UNDEFINED" } ]}</v>
      </c>
      <c r="AL90" s="16" t="str">
        <f t="shared" si="55"/>
        <v>,{"CollectableType":"HomeCollector.Models.StampBase, HomeCollector, Version=1.0.0.0, Culture=neutral, PublicKeyToken=null","DisplayName":"DeForest Audions" ,"Description":"" ,"Country":"USA" ,"IsPostageStamp":true ,"ScottNumber":"C86" ,"AlternateId":"" ,"IssueYearStart":1973,"IssueYearEnd":0,"FirstDayOfIssue":" " ,"Perforation":"p11" ,"IsWatermarked":false ,"CatalogImageCode":"" ,"Color":"" ,"Denomination":"11" ,"ItemInstances":[{"CollectableType":"HomeCollector.Models.StampBase, HomeCollector, Version=1.0.0.0, Culture=neutral, PublicKeyToken=null","ItemDetails":"" ,"IsFavorite":false ,"EstimatedValue":0 ,"IsMintCondition":true ,"Condition":"UNDEFINED" } ]}</v>
      </c>
    </row>
    <row r="91" spans="1:38" x14ac:dyDescent="0.25">
      <c r="A91" s="44" t="s">
        <v>137</v>
      </c>
      <c r="B91" s="29">
        <v>18</v>
      </c>
      <c r="C91" s="19"/>
      <c r="D91" s="31"/>
      <c r="E91" s="32">
        <v>1</v>
      </c>
      <c r="F91" s="41" t="s">
        <v>217</v>
      </c>
      <c r="G91" s="38"/>
      <c r="H91" s="19" t="s">
        <v>247</v>
      </c>
      <c r="I91" s="29">
        <v>1974</v>
      </c>
      <c r="J91" s="29">
        <v>1974</v>
      </c>
      <c r="K91" s="33" t="s">
        <v>311</v>
      </c>
      <c r="L91" s="34"/>
      <c r="M91" s="29"/>
      <c r="N91" s="28" t="str">
        <f t="shared" si="56"/>
        <v>,{"CollectableType":"HomeCollector.Models.StampBase, HomeCollector, Version=1.0.0.0, Culture=neutral, PublicKeyToken=null"</v>
      </c>
      <c r="O91" s="16" t="str">
        <f t="shared" si="35"/>
        <v xml:space="preserve">,"DisplayName":"St of Liberty" </v>
      </c>
      <c r="P91" s="16" t="str">
        <f t="shared" si="36"/>
        <v xml:space="preserve">,"Description":"" </v>
      </c>
      <c r="Q91" s="16" t="str">
        <f t="shared" si="37"/>
        <v xml:space="preserve">,"Country":"USA" </v>
      </c>
      <c r="R91" s="16" t="str">
        <f t="shared" si="38"/>
        <v xml:space="preserve">,"IsPostageStamp":true </v>
      </c>
      <c r="S91" s="16" t="str">
        <f t="shared" si="39"/>
        <v xml:space="preserve">,"ScottNumber":"C87" </v>
      </c>
      <c r="T91" s="16" t="str">
        <f t="shared" si="40"/>
        <v xml:space="preserve">,"AlternateId":"" </v>
      </c>
      <c r="U91" s="16" t="str">
        <f t="shared" si="41"/>
        <v>,"IssueYearStart":1974</v>
      </c>
      <c r="V91" s="16" t="str">
        <f t="shared" si="42"/>
        <v>,"IssueYearEnd":0</v>
      </c>
      <c r="W91" s="16" t="str">
        <f t="shared" si="43"/>
        <v xml:space="preserve">,"FirstDayOfIssue":" " </v>
      </c>
      <c r="X91" s="16" t="str">
        <f t="shared" si="32"/>
        <v xml:space="preserve">,"Perforation":"p11" </v>
      </c>
      <c r="Y91" s="16" t="str">
        <f t="shared" si="44"/>
        <v xml:space="preserve">,"IsWatermarked":false </v>
      </c>
      <c r="Z91" s="16" t="str">
        <f t="shared" si="45"/>
        <v xml:space="preserve">,"CatalogImageCode":"" </v>
      </c>
      <c r="AA91" s="16" t="str">
        <f t="shared" si="46"/>
        <v xml:space="preserve">,"Color":"" </v>
      </c>
      <c r="AB91" s="16" t="str">
        <f t="shared" si="47"/>
        <v xml:space="preserve">,"Denomination":"18" </v>
      </c>
      <c r="AD91" s="16" t="str">
        <f t="shared" si="48"/>
        <v>,"ItemInstances":[</v>
      </c>
      <c r="AE91" s="16" t="str">
        <f t="shared" si="49"/>
        <v>{"CollectableType":"HomeCollector.Models.StampBase, HomeCollector, Version=1.0.0.0, Culture=neutral, PublicKeyToken=null"</v>
      </c>
      <c r="AF91" s="16" t="str">
        <f t="shared" si="50"/>
        <v xml:space="preserve">,"ItemDetails":"" </v>
      </c>
      <c r="AG91" s="16" t="str">
        <f t="shared" si="51"/>
        <v xml:space="preserve">,"IsFavorite":false </v>
      </c>
      <c r="AH91" s="16" t="str">
        <f t="shared" si="52"/>
        <v xml:space="preserve">,"EstimatedValue":0 </v>
      </c>
      <c r="AI91" s="16" t="str">
        <f t="shared" si="53"/>
        <v xml:space="preserve">,"IsMintCondition":false </v>
      </c>
      <c r="AJ91" s="16" t="str">
        <f t="shared" si="54"/>
        <v xml:space="preserve">,"Condition":"UNDEFINED" </v>
      </c>
      <c r="AK91" s="16" t="str">
        <f t="shared" si="34"/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91" s="16" t="str">
        <f t="shared" si="55"/>
        <v>,{"CollectableType":"HomeCollector.Models.StampBase, HomeCollector, Version=1.0.0.0, Culture=neutral, PublicKeyToken=null","DisplayName":"St of Liberty" ,"Description":"" ,"Country":"USA" ,"IsPostageStamp":true ,"ScottNumber":"C87" ,"AlternateId":"" ,"IssueYearStart":1974,"IssueYearEnd":0,"FirstDayOfIssue":" " ,"Perforation":"p11" ,"IsWatermarked":false ,"CatalogImageCode":"" ,"Color":"" ,"Denomination":"18"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92" spans="1:38" x14ac:dyDescent="0.25">
      <c r="A92" s="44" t="s">
        <v>138</v>
      </c>
      <c r="B92" s="29">
        <v>26</v>
      </c>
      <c r="C92" s="19"/>
      <c r="D92" s="31"/>
      <c r="E92" s="32"/>
      <c r="F92" s="41" t="s">
        <v>217</v>
      </c>
      <c r="G92" s="38"/>
      <c r="H92" s="19" t="s">
        <v>264</v>
      </c>
      <c r="I92" s="29">
        <v>1974</v>
      </c>
      <c r="J92" s="29">
        <v>1974</v>
      </c>
      <c r="K92" s="33" t="s">
        <v>311</v>
      </c>
      <c r="L92" s="34"/>
      <c r="M92" s="29"/>
      <c r="N92" s="28" t="str">
        <f t="shared" si="56"/>
        <v>,{"CollectableType":"HomeCollector.Models.StampBase, HomeCollector, Version=1.0.0.0, Culture=neutral, PublicKeyToken=null"</v>
      </c>
      <c r="O92" s="16" t="str">
        <f t="shared" si="35"/>
        <v xml:space="preserve">,"DisplayName":"Mt Rushmore" </v>
      </c>
      <c r="P92" s="16" t="str">
        <f t="shared" si="36"/>
        <v xml:space="preserve">,"Description":"" </v>
      </c>
      <c r="Q92" s="16" t="str">
        <f t="shared" si="37"/>
        <v xml:space="preserve">,"Country":"USA" </v>
      </c>
      <c r="R92" s="16" t="str">
        <f t="shared" si="38"/>
        <v xml:space="preserve">,"IsPostageStamp":true </v>
      </c>
      <c r="S92" s="16" t="str">
        <f t="shared" si="39"/>
        <v xml:space="preserve">,"ScottNumber":"C88" </v>
      </c>
      <c r="T92" s="16" t="str">
        <f t="shared" si="40"/>
        <v xml:space="preserve">,"AlternateId":"" </v>
      </c>
      <c r="U92" s="16" t="str">
        <f t="shared" si="41"/>
        <v>,"IssueYearStart":1974</v>
      </c>
      <c r="V92" s="16" t="str">
        <f t="shared" si="42"/>
        <v>,"IssueYearEnd":0</v>
      </c>
      <c r="W92" s="16" t="str">
        <f t="shared" si="43"/>
        <v xml:space="preserve">,"FirstDayOfIssue":" " </v>
      </c>
      <c r="X92" s="16" t="str">
        <f t="shared" si="32"/>
        <v xml:space="preserve">,"Perforation":"p11" </v>
      </c>
      <c r="Y92" s="16" t="str">
        <f t="shared" si="44"/>
        <v xml:space="preserve">,"IsWatermarked":false </v>
      </c>
      <c r="Z92" s="16" t="str">
        <f t="shared" si="45"/>
        <v xml:space="preserve">,"CatalogImageCode":"" </v>
      </c>
      <c r="AA92" s="16" t="str">
        <f t="shared" si="46"/>
        <v xml:space="preserve">,"Color":"" </v>
      </c>
      <c r="AB92" s="16" t="str">
        <f t="shared" si="47"/>
        <v xml:space="preserve">,"Denomination":"26" </v>
      </c>
      <c r="AD92" s="16" t="str">
        <f t="shared" si="48"/>
        <v/>
      </c>
      <c r="AE92" s="16" t="str">
        <f t="shared" si="49"/>
        <v>{"CollectableType":"HomeCollector.Models.StampBase, HomeCollector, Version=1.0.0.0, Culture=neutral, PublicKeyToken=null"</v>
      </c>
      <c r="AF92" s="16" t="str">
        <f t="shared" si="50"/>
        <v xml:space="preserve">,"ItemDetails":"" </v>
      </c>
      <c r="AG92" s="16" t="str">
        <f t="shared" si="51"/>
        <v xml:space="preserve">,"IsFavorite":false </v>
      </c>
      <c r="AH92" s="16" t="str">
        <f t="shared" si="52"/>
        <v xml:space="preserve">,"EstimatedValue":0 </v>
      </c>
      <c r="AI92" s="16" t="str">
        <f t="shared" si="53"/>
        <v xml:space="preserve">,"IsMintCondition":false </v>
      </c>
      <c r="AJ92" s="16" t="str">
        <f t="shared" si="54"/>
        <v xml:space="preserve">,"Condition":"UNDEFINED" </v>
      </c>
      <c r="AK92" s="16" t="str">
        <f t="shared" si="34"/>
        <v>}</v>
      </c>
      <c r="AL92" s="16" t="str">
        <f t="shared" si="55"/>
        <v>,{"CollectableType":"HomeCollector.Models.StampBase, HomeCollector, Version=1.0.0.0, Culture=neutral, PublicKeyToken=null","DisplayName":"Mt Rushmore" ,"Description":"" ,"Country":"USA" ,"IsPostageStamp":true ,"ScottNumber":"C88" ,"AlternateId":"" ,"IssueYearStart":1974,"IssueYearEnd":0,"FirstDayOfIssue":" " ,"Perforation":"p11" ,"IsWatermarked":false ,"CatalogImageCode":"" ,"Color":"" ,"Denomination":"26" }</v>
      </c>
    </row>
    <row r="93" spans="1:38" x14ac:dyDescent="0.25">
      <c r="A93" s="44" t="s">
        <v>139</v>
      </c>
      <c r="B93" s="29">
        <v>25</v>
      </c>
      <c r="C93" s="19"/>
      <c r="D93" s="31"/>
      <c r="E93" s="32">
        <v>1</v>
      </c>
      <c r="F93" s="41" t="s">
        <v>217</v>
      </c>
      <c r="G93" s="38"/>
      <c r="H93" s="19" t="s">
        <v>265</v>
      </c>
      <c r="I93" s="29">
        <v>1976</v>
      </c>
      <c r="J93" s="29">
        <v>1976</v>
      </c>
      <c r="K93" s="33" t="s">
        <v>311</v>
      </c>
      <c r="L93" s="34"/>
      <c r="M93" s="29"/>
      <c r="N93" s="28" t="str">
        <f t="shared" si="56"/>
        <v>,{"CollectableType":"HomeCollector.Models.StampBase, HomeCollector, Version=1.0.0.0, Culture=neutral, PublicKeyToken=null"</v>
      </c>
      <c r="O93" s="16" t="str">
        <f t="shared" si="35"/>
        <v xml:space="preserve">,"DisplayName":"Plane &amp; Globes" </v>
      </c>
      <c r="P93" s="16" t="str">
        <f t="shared" si="36"/>
        <v xml:space="preserve">,"Description":"" </v>
      </c>
      <c r="Q93" s="16" t="str">
        <f t="shared" si="37"/>
        <v xml:space="preserve">,"Country":"USA" </v>
      </c>
      <c r="R93" s="16" t="str">
        <f t="shared" si="38"/>
        <v xml:space="preserve">,"IsPostageStamp":true </v>
      </c>
      <c r="S93" s="16" t="str">
        <f t="shared" si="39"/>
        <v xml:space="preserve">,"ScottNumber":"C89" </v>
      </c>
      <c r="T93" s="16" t="str">
        <f t="shared" si="40"/>
        <v xml:space="preserve">,"AlternateId":"" </v>
      </c>
      <c r="U93" s="16" t="str">
        <f t="shared" si="41"/>
        <v>,"IssueYearStart":1976</v>
      </c>
      <c r="V93" s="16" t="str">
        <f t="shared" si="42"/>
        <v>,"IssueYearEnd":0</v>
      </c>
      <c r="W93" s="16" t="str">
        <f t="shared" si="43"/>
        <v xml:space="preserve">,"FirstDayOfIssue":" " </v>
      </c>
      <c r="X93" s="16" t="str">
        <f t="shared" si="32"/>
        <v xml:space="preserve">,"Perforation":"p11" </v>
      </c>
      <c r="Y93" s="16" t="str">
        <f t="shared" si="44"/>
        <v xml:space="preserve">,"IsWatermarked":false </v>
      </c>
      <c r="Z93" s="16" t="str">
        <f t="shared" si="45"/>
        <v xml:space="preserve">,"CatalogImageCode":"" </v>
      </c>
      <c r="AA93" s="16" t="str">
        <f t="shared" si="46"/>
        <v xml:space="preserve">,"Color":"" </v>
      </c>
      <c r="AB93" s="16" t="str">
        <f t="shared" si="47"/>
        <v xml:space="preserve">,"Denomination":"25" </v>
      </c>
      <c r="AD93" s="16" t="str">
        <f t="shared" si="48"/>
        <v>,"ItemInstances":[</v>
      </c>
      <c r="AE93" s="16" t="str">
        <f t="shared" si="49"/>
        <v>{"CollectableType":"HomeCollector.Models.StampBase, HomeCollector, Version=1.0.0.0, Culture=neutral, PublicKeyToken=null"</v>
      </c>
      <c r="AF93" s="16" t="str">
        <f t="shared" si="50"/>
        <v xml:space="preserve">,"ItemDetails":"" </v>
      </c>
      <c r="AG93" s="16" t="str">
        <f t="shared" si="51"/>
        <v xml:space="preserve">,"IsFavorite":false </v>
      </c>
      <c r="AH93" s="16" t="str">
        <f t="shared" si="52"/>
        <v xml:space="preserve">,"EstimatedValue":0 </v>
      </c>
      <c r="AI93" s="16" t="str">
        <f t="shared" si="53"/>
        <v xml:space="preserve">,"IsMintCondition":false </v>
      </c>
      <c r="AJ93" s="16" t="str">
        <f t="shared" si="54"/>
        <v xml:space="preserve">,"Condition":"UNDEFINED" </v>
      </c>
      <c r="AK93" s="16" t="str">
        <f t="shared" si="34"/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93" s="16" t="str">
        <f t="shared" si="55"/>
        <v>,{"CollectableType":"HomeCollector.Models.StampBase, HomeCollector, Version=1.0.0.0, Culture=neutral, PublicKeyToken=null","DisplayName":"Plane &amp; Globes" ,"Description":"" ,"Country":"USA" ,"IsPostageStamp":true ,"ScottNumber":"C89" ,"AlternateId":"" ,"IssueYearStart":1976,"IssueYearEnd":0,"FirstDayOfIssue":" " ,"Perforation":"p11" ,"IsWatermarked":false ,"CatalogImageCode":"" ,"Color":"" ,"Denomination":"25"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94" spans="1:38" x14ac:dyDescent="0.25">
      <c r="A94" s="44" t="s">
        <v>140</v>
      </c>
      <c r="B94" s="29">
        <v>31</v>
      </c>
      <c r="C94" s="19"/>
      <c r="D94" s="31"/>
      <c r="E94" s="32">
        <v>2</v>
      </c>
      <c r="F94" s="41" t="s">
        <v>217</v>
      </c>
      <c r="G94" s="38"/>
      <c r="H94" s="19" t="s">
        <v>266</v>
      </c>
      <c r="I94" s="29">
        <v>1976</v>
      </c>
      <c r="J94" s="29">
        <v>1976</v>
      </c>
      <c r="K94" s="33" t="s">
        <v>311</v>
      </c>
      <c r="L94" s="34"/>
      <c r="M94" s="29"/>
      <c r="N94" s="28" t="str">
        <f t="shared" si="56"/>
        <v>,{"CollectableType":"HomeCollector.Models.StampBase, HomeCollector, Version=1.0.0.0, Culture=neutral, PublicKeyToken=null"</v>
      </c>
      <c r="O94" s="16" t="str">
        <f t="shared" si="35"/>
        <v xml:space="preserve">,"DisplayName":"Plane,Globe,Flag" </v>
      </c>
      <c r="P94" s="16" t="str">
        <f t="shared" si="36"/>
        <v xml:space="preserve">,"Description":"" </v>
      </c>
      <c r="Q94" s="16" t="str">
        <f t="shared" si="37"/>
        <v xml:space="preserve">,"Country":"USA" </v>
      </c>
      <c r="R94" s="16" t="str">
        <f t="shared" si="38"/>
        <v xml:space="preserve">,"IsPostageStamp":true </v>
      </c>
      <c r="S94" s="16" t="str">
        <f t="shared" si="39"/>
        <v xml:space="preserve">,"ScottNumber":"C90" </v>
      </c>
      <c r="T94" s="16" t="str">
        <f t="shared" si="40"/>
        <v xml:space="preserve">,"AlternateId":"" </v>
      </c>
      <c r="U94" s="16" t="str">
        <f t="shared" si="41"/>
        <v>,"IssueYearStart":1976</v>
      </c>
      <c r="V94" s="16" t="str">
        <f t="shared" si="42"/>
        <v>,"IssueYearEnd":0</v>
      </c>
      <c r="W94" s="16" t="str">
        <f t="shared" si="43"/>
        <v xml:space="preserve">,"FirstDayOfIssue":" " </v>
      </c>
      <c r="X94" s="16" t="str">
        <f t="shared" si="32"/>
        <v xml:space="preserve">,"Perforation":"p11" </v>
      </c>
      <c r="Y94" s="16" t="str">
        <f t="shared" si="44"/>
        <v xml:space="preserve">,"IsWatermarked":false </v>
      </c>
      <c r="Z94" s="16" t="str">
        <f t="shared" si="45"/>
        <v xml:space="preserve">,"CatalogImageCode":"" </v>
      </c>
      <c r="AA94" s="16" t="str">
        <f t="shared" si="46"/>
        <v xml:space="preserve">,"Color":"" </v>
      </c>
      <c r="AB94" s="16" t="str">
        <f t="shared" si="47"/>
        <v xml:space="preserve">,"Denomination":"31" </v>
      </c>
      <c r="AD94" s="16" t="str">
        <f t="shared" si="48"/>
        <v>,"ItemInstances":[</v>
      </c>
      <c r="AE94" s="16" t="str">
        <f t="shared" si="49"/>
        <v>{"CollectableType":"HomeCollector.Models.StampBase, HomeCollector, Version=1.0.0.0, Culture=neutral, PublicKeyToken=null"</v>
      </c>
      <c r="AF94" s="16" t="str">
        <f t="shared" si="50"/>
        <v xml:space="preserve">,"ItemDetails":"" </v>
      </c>
      <c r="AG94" s="16" t="str">
        <f t="shared" si="51"/>
        <v xml:space="preserve">,"IsFavorite":false </v>
      </c>
      <c r="AH94" s="16" t="str">
        <f t="shared" si="52"/>
        <v xml:space="preserve">,"EstimatedValue":0 </v>
      </c>
      <c r="AI94" s="16" t="str">
        <f t="shared" si="53"/>
        <v xml:space="preserve">,"IsMintCondition":false </v>
      </c>
      <c r="AJ94" s="16" t="str">
        <f t="shared" si="54"/>
        <v xml:space="preserve">,"Condition":"UNDEFINED" </v>
      </c>
      <c r="AK94" s="16" t="str">
        <f t="shared" si="34"/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94" s="16" t="str">
        <f t="shared" si="55"/>
        <v>,{"CollectableType":"HomeCollector.Models.StampBase, HomeCollector, Version=1.0.0.0, Culture=neutral, PublicKeyToken=null","DisplayName":"Plane,Globe,Flag" ,"Description":"" ,"Country":"USA" ,"IsPostageStamp":true ,"ScottNumber":"C90" ,"AlternateId":"" ,"IssueYearStart":1976,"IssueYearEnd":0,"FirstDayOfIssue":" " ,"Perforation":"p11" ,"IsWatermarked":false ,"CatalogImageCode":"" ,"Color":"" ,"Denomination":"31"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95" spans="1:38" x14ac:dyDescent="0.25">
      <c r="A95" s="44" t="s">
        <v>141</v>
      </c>
      <c r="B95" s="29">
        <v>31</v>
      </c>
      <c r="C95" s="19"/>
      <c r="D95" s="31"/>
      <c r="E95" s="32"/>
      <c r="F95" s="41"/>
      <c r="G95" s="38"/>
      <c r="H95" s="19" t="s">
        <v>239</v>
      </c>
      <c r="I95" s="29">
        <v>1978</v>
      </c>
      <c r="J95" s="29">
        <v>1978</v>
      </c>
      <c r="K95" s="33" t="s">
        <v>311</v>
      </c>
      <c r="L95" s="34"/>
      <c r="M95" s="29"/>
      <c r="N95" s="28" t="str">
        <f t="shared" si="56"/>
        <v>,{"CollectableType":"HomeCollector.Models.StampBase, HomeCollector, Version=1.0.0.0, Culture=neutral, PublicKeyToken=null"</v>
      </c>
      <c r="O95" s="16" t="str">
        <f t="shared" si="35"/>
        <v xml:space="preserve">,"DisplayName":"Wright Bros" </v>
      </c>
      <c r="P95" s="16" t="str">
        <f t="shared" si="36"/>
        <v xml:space="preserve">,"Description":"" </v>
      </c>
      <c r="Q95" s="16" t="str">
        <f t="shared" si="37"/>
        <v xml:space="preserve">,"Country":"USA" </v>
      </c>
      <c r="R95" s="16" t="str">
        <f t="shared" si="38"/>
        <v xml:space="preserve">,"IsPostageStamp":true </v>
      </c>
      <c r="S95" s="16" t="str">
        <f t="shared" si="39"/>
        <v xml:space="preserve">,"ScottNumber":"C91" </v>
      </c>
      <c r="T95" s="16" t="str">
        <f t="shared" si="40"/>
        <v xml:space="preserve">,"AlternateId":"" </v>
      </c>
      <c r="U95" s="16" t="str">
        <f t="shared" si="41"/>
        <v>,"IssueYearStart":1978</v>
      </c>
      <c r="V95" s="16" t="str">
        <f t="shared" si="42"/>
        <v>,"IssueYearEnd":0</v>
      </c>
      <c r="W95" s="16" t="str">
        <f t="shared" si="43"/>
        <v xml:space="preserve">,"FirstDayOfIssue":" " </v>
      </c>
      <c r="X95" s="16" t="str">
        <f t="shared" si="32"/>
        <v xml:space="preserve">,"Perforation":"" </v>
      </c>
      <c r="Y95" s="16" t="str">
        <f t="shared" si="44"/>
        <v xml:space="preserve">,"IsWatermarked":false </v>
      </c>
      <c r="Z95" s="16" t="str">
        <f t="shared" si="45"/>
        <v xml:space="preserve">,"CatalogImageCode":"" </v>
      </c>
      <c r="AA95" s="16" t="str">
        <f t="shared" si="46"/>
        <v xml:space="preserve">,"Color":"" </v>
      </c>
      <c r="AB95" s="16" t="str">
        <f t="shared" si="47"/>
        <v xml:space="preserve">,"Denomination":"31" </v>
      </c>
      <c r="AD95" s="16" t="str">
        <f t="shared" si="48"/>
        <v/>
      </c>
      <c r="AE95" s="16" t="str">
        <f t="shared" si="49"/>
        <v>{"CollectableType":"HomeCollector.Models.StampBase, HomeCollector, Version=1.0.0.0, Culture=neutral, PublicKeyToken=null"</v>
      </c>
      <c r="AF95" s="16" t="str">
        <f t="shared" si="50"/>
        <v xml:space="preserve">,"ItemDetails":"" </v>
      </c>
      <c r="AG95" s="16" t="str">
        <f t="shared" si="51"/>
        <v xml:space="preserve">,"IsFavorite":false </v>
      </c>
      <c r="AH95" s="16" t="str">
        <f t="shared" si="52"/>
        <v xml:space="preserve">,"EstimatedValue":0 </v>
      </c>
      <c r="AI95" s="16" t="str">
        <f t="shared" si="53"/>
        <v xml:space="preserve">,"IsMintCondition":false </v>
      </c>
      <c r="AJ95" s="16" t="str">
        <f t="shared" si="54"/>
        <v xml:space="preserve">,"Condition":"UNDEFINED" </v>
      </c>
      <c r="AK95" s="16" t="str">
        <f t="shared" si="34"/>
        <v>}</v>
      </c>
      <c r="AL95" s="16" t="str">
        <f t="shared" si="55"/>
        <v>,{"CollectableType":"HomeCollector.Models.StampBase, HomeCollector, Version=1.0.0.0, Culture=neutral, PublicKeyToken=null","DisplayName":"Wright Bros" ,"Description":"" ,"Country":"USA" ,"IsPostageStamp":true ,"ScottNumber":"C91" ,"AlternateId":"" ,"IssueYearStart":1978,"IssueYearEnd":0,"FirstDayOfIssue":" " ,"Perforation":"" ,"IsWatermarked":false ,"CatalogImageCode":"" ,"Color":"" ,"Denomination":"31" }</v>
      </c>
    </row>
    <row r="96" spans="1:38" x14ac:dyDescent="0.25">
      <c r="A96" s="44" t="s">
        <v>142</v>
      </c>
      <c r="B96" s="29">
        <v>31</v>
      </c>
      <c r="C96" s="19"/>
      <c r="D96" s="31"/>
      <c r="E96" s="32"/>
      <c r="F96" s="41"/>
      <c r="G96" s="38"/>
      <c r="H96" s="19" t="s">
        <v>239</v>
      </c>
      <c r="I96" s="29">
        <v>1978</v>
      </c>
      <c r="J96" s="29">
        <v>1978</v>
      </c>
      <c r="K96" s="33" t="s">
        <v>311</v>
      </c>
      <c r="L96" s="34"/>
      <c r="M96" s="29"/>
      <c r="N96" s="28" t="str">
        <f t="shared" si="56"/>
        <v>,{"CollectableType":"HomeCollector.Models.StampBase, HomeCollector, Version=1.0.0.0, Culture=neutral, PublicKeyToken=null"</v>
      </c>
      <c r="O96" s="16" t="str">
        <f t="shared" si="35"/>
        <v xml:space="preserve">,"DisplayName":"Wright Bros" </v>
      </c>
      <c r="P96" s="16" t="str">
        <f t="shared" si="36"/>
        <v xml:space="preserve">,"Description":"" </v>
      </c>
      <c r="Q96" s="16" t="str">
        <f t="shared" si="37"/>
        <v xml:space="preserve">,"Country":"USA" </v>
      </c>
      <c r="R96" s="16" t="str">
        <f t="shared" si="38"/>
        <v xml:space="preserve">,"IsPostageStamp":true </v>
      </c>
      <c r="S96" s="16" t="str">
        <f t="shared" si="39"/>
        <v xml:space="preserve">,"ScottNumber":"C92" </v>
      </c>
      <c r="T96" s="16" t="str">
        <f t="shared" si="40"/>
        <v xml:space="preserve">,"AlternateId":"" </v>
      </c>
      <c r="U96" s="16" t="str">
        <f t="shared" si="41"/>
        <v>,"IssueYearStart":1978</v>
      </c>
      <c r="V96" s="16" t="str">
        <f t="shared" si="42"/>
        <v>,"IssueYearEnd":0</v>
      </c>
      <c r="W96" s="16" t="str">
        <f t="shared" si="43"/>
        <v xml:space="preserve">,"FirstDayOfIssue":" " </v>
      </c>
      <c r="X96" s="16" t="str">
        <f t="shared" si="32"/>
        <v xml:space="preserve">,"Perforation":"" </v>
      </c>
      <c r="Y96" s="16" t="str">
        <f t="shared" si="44"/>
        <v xml:space="preserve">,"IsWatermarked":false </v>
      </c>
      <c r="Z96" s="16" t="str">
        <f t="shared" si="45"/>
        <v xml:space="preserve">,"CatalogImageCode":"" </v>
      </c>
      <c r="AA96" s="16" t="str">
        <f t="shared" si="46"/>
        <v xml:space="preserve">,"Color":"" </v>
      </c>
      <c r="AB96" s="16" t="str">
        <f t="shared" si="47"/>
        <v xml:space="preserve">,"Denomination":"31" </v>
      </c>
      <c r="AD96" s="16" t="str">
        <f t="shared" si="48"/>
        <v/>
      </c>
      <c r="AE96" s="16" t="str">
        <f t="shared" si="49"/>
        <v>{"CollectableType":"HomeCollector.Models.StampBase, HomeCollector, Version=1.0.0.0, Culture=neutral, PublicKeyToken=null"</v>
      </c>
      <c r="AF96" s="16" t="str">
        <f t="shared" si="50"/>
        <v xml:space="preserve">,"ItemDetails":"" </v>
      </c>
      <c r="AG96" s="16" t="str">
        <f t="shared" si="51"/>
        <v xml:space="preserve">,"IsFavorite":false </v>
      </c>
      <c r="AH96" s="16" t="str">
        <f t="shared" si="52"/>
        <v xml:space="preserve">,"EstimatedValue":0 </v>
      </c>
      <c r="AI96" s="16" t="str">
        <f t="shared" si="53"/>
        <v xml:space="preserve">,"IsMintCondition":false </v>
      </c>
      <c r="AJ96" s="16" t="str">
        <f t="shared" si="54"/>
        <v xml:space="preserve">,"Condition":"UNDEFINED" </v>
      </c>
      <c r="AK96" s="16" t="str">
        <f t="shared" si="34"/>
        <v>}</v>
      </c>
      <c r="AL96" s="16" t="str">
        <f t="shared" si="55"/>
        <v>,{"CollectableType":"HomeCollector.Models.StampBase, HomeCollector, Version=1.0.0.0, Culture=neutral, PublicKeyToken=null","DisplayName":"Wright Bros" ,"Description":"" ,"Country":"USA" ,"IsPostageStamp":true ,"ScottNumber":"C92" ,"AlternateId":"" ,"IssueYearStart":1978,"IssueYearEnd":0,"FirstDayOfIssue":" " ,"Perforation":"" ,"IsWatermarked":false ,"CatalogImageCode":"" ,"Color":"" ,"Denomination":"31" }</v>
      </c>
    </row>
    <row r="97" spans="1:38" x14ac:dyDescent="0.25">
      <c r="A97" s="44" t="s">
        <v>143</v>
      </c>
      <c r="B97" s="29">
        <v>31</v>
      </c>
      <c r="C97" s="19"/>
      <c r="D97" s="31"/>
      <c r="E97" s="32">
        <v>1</v>
      </c>
      <c r="F97" s="41"/>
      <c r="G97" s="38" t="s">
        <v>12</v>
      </c>
      <c r="H97" s="19" t="s">
        <v>239</v>
      </c>
      <c r="I97" s="29">
        <v>1978</v>
      </c>
      <c r="J97" s="29">
        <v>1978</v>
      </c>
      <c r="K97" s="33" t="s">
        <v>311</v>
      </c>
      <c r="L97" s="34"/>
      <c r="M97" s="29"/>
      <c r="N97" s="28" t="str">
        <f t="shared" si="56"/>
        <v>,{"CollectableType":"HomeCollector.Models.StampBase, HomeCollector, Version=1.0.0.0, Culture=neutral, PublicKeyToken=null"</v>
      </c>
      <c r="O97" s="16" t="str">
        <f t="shared" si="35"/>
        <v xml:space="preserve">,"DisplayName":"Wright Bros" </v>
      </c>
      <c r="P97" s="16" t="str">
        <f t="shared" si="36"/>
        <v xml:space="preserve">,"Description":"pair" </v>
      </c>
      <c r="Q97" s="16" t="str">
        <f t="shared" si="37"/>
        <v xml:space="preserve">,"Country":"USA" </v>
      </c>
      <c r="R97" s="16" t="str">
        <f t="shared" si="38"/>
        <v xml:space="preserve">,"IsPostageStamp":true </v>
      </c>
      <c r="S97" s="16" t="str">
        <f t="shared" si="39"/>
        <v xml:space="preserve">,"ScottNumber":"C92a" </v>
      </c>
      <c r="T97" s="16" t="str">
        <f t="shared" si="40"/>
        <v xml:space="preserve">,"AlternateId":"" </v>
      </c>
      <c r="U97" s="16" t="str">
        <f t="shared" si="41"/>
        <v>,"IssueYearStart":1978</v>
      </c>
      <c r="V97" s="16" t="str">
        <f t="shared" si="42"/>
        <v>,"IssueYearEnd":0</v>
      </c>
      <c r="W97" s="16" t="str">
        <f t="shared" si="43"/>
        <v xml:space="preserve">,"FirstDayOfIssue":" " </v>
      </c>
      <c r="X97" s="16" t="str">
        <f t="shared" si="32"/>
        <v xml:space="preserve">,"Perforation":"" </v>
      </c>
      <c r="Y97" s="16" t="str">
        <f t="shared" si="44"/>
        <v xml:space="preserve">,"IsWatermarked":false </v>
      </c>
      <c r="Z97" s="16" t="str">
        <f t="shared" si="45"/>
        <v xml:space="preserve">,"CatalogImageCode":"" </v>
      </c>
      <c r="AA97" s="16" t="str">
        <f t="shared" si="46"/>
        <v xml:space="preserve">,"Color":"" </v>
      </c>
      <c r="AB97" s="16" t="str">
        <f t="shared" si="47"/>
        <v xml:space="preserve">,"Denomination":"31" </v>
      </c>
      <c r="AD97" s="16" t="str">
        <f t="shared" si="48"/>
        <v>,"ItemInstances":[</v>
      </c>
      <c r="AE97" s="16" t="str">
        <f t="shared" si="49"/>
        <v>{"CollectableType":"HomeCollector.Models.StampBase, HomeCollector, Version=1.0.0.0, Culture=neutral, PublicKeyToken=null"</v>
      </c>
      <c r="AF97" s="16" t="str">
        <f t="shared" si="50"/>
        <v xml:space="preserve">,"ItemDetails":"pair" </v>
      </c>
      <c r="AG97" s="16" t="str">
        <f t="shared" si="51"/>
        <v xml:space="preserve">,"IsFavorite":false </v>
      </c>
      <c r="AH97" s="16" t="str">
        <f t="shared" si="52"/>
        <v xml:space="preserve">,"EstimatedValue":0 </v>
      </c>
      <c r="AI97" s="16" t="str">
        <f t="shared" si="53"/>
        <v xml:space="preserve">,"IsMintCondition":false </v>
      </c>
      <c r="AJ97" s="16" t="str">
        <f t="shared" si="54"/>
        <v xml:space="preserve">,"Condition":"UNDEFINED" </v>
      </c>
      <c r="AK97" s="16" t="str">
        <f t="shared" si="34"/>
        <v>,"ItemInstances":[{"CollectableType":"HomeCollector.Models.StampBase, HomeCollector, Version=1.0.0.0, Culture=neutral, PublicKeyToken=null","ItemDetails":"pair" ,"IsFavorite":false ,"EstimatedValue":0 ,"IsMintCondition":false ,"Condition":"UNDEFINED" } ]}</v>
      </c>
      <c r="AL97" s="16" t="str">
        <f t="shared" si="55"/>
        <v>,{"CollectableType":"HomeCollector.Models.StampBase, HomeCollector, Version=1.0.0.0, Culture=neutral, PublicKeyToken=null","DisplayName":"Wright Bros" ,"Description":"pair" ,"Country":"USA" ,"IsPostageStamp":true ,"ScottNumber":"C92a" ,"AlternateId":"" ,"IssueYearStart":1978,"IssueYearEnd":0,"FirstDayOfIssue":" " ,"Perforation":"" ,"IsWatermarked":false ,"CatalogImageCode":"" ,"Color":"" ,"Denomination":"31" ,"ItemInstances":[{"CollectableType":"HomeCollector.Models.StampBase, HomeCollector, Version=1.0.0.0, Culture=neutral, PublicKeyToken=null","ItemDetails":"pair" ,"IsFavorite":false ,"EstimatedValue":0 ,"IsMintCondition":false ,"Condition":"UNDEFINED" } ]}</v>
      </c>
    </row>
    <row r="98" spans="1:38" x14ac:dyDescent="0.25">
      <c r="A98" s="44" t="s">
        <v>144</v>
      </c>
      <c r="B98" s="29">
        <v>21</v>
      </c>
      <c r="C98" s="19"/>
      <c r="D98" s="31"/>
      <c r="E98" s="32">
        <v>1</v>
      </c>
      <c r="F98" s="41"/>
      <c r="G98" s="38"/>
      <c r="H98" s="19" t="s">
        <v>267</v>
      </c>
      <c r="I98" s="29">
        <v>1979</v>
      </c>
      <c r="J98" s="29">
        <v>1979</v>
      </c>
      <c r="K98" s="33" t="s">
        <v>311</v>
      </c>
      <c r="L98" s="34"/>
      <c r="M98" s="29"/>
      <c r="N98" s="28" t="str">
        <f t="shared" si="56"/>
        <v>,{"CollectableType":"HomeCollector.Models.StampBase, HomeCollector, Version=1.0.0.0, Culture=neutral, PublicKeyToken=null"</v>
      </c>
      <c r="O98" s="16" t="str">
        <f t="shared" si="35"/>
        <v xml:space="preserve">,"DisplayName":"Chanute" </v>
      </c>
      <c r="P98" s="16" t="str">
        <f t="shared" si="36"/>
        <v xml:space="preserve">,"Description":"" </v>
      </c>
      <c r="Q98" s="16" t="str">
        <f t="shared" si="37"/>
        <v xml:space="preserve">,"Country":"USA" </v>
      </c>
      <c r="R98" s="16" t="str">
        <f t="shared" si="38"/>
        <v xml:space="preserve">,"IsPostageStamp":true </v>
      </c>
      <c r="S98" s="16" t="str">
        <f t="shared" si="39"/>
        <v xml:space="preserve">,"ScottNumber":"C93" </v>
      </c>
      <c r="T98" s="16" t="str">
        <f t="shared" si="40"/>
        <v xml:space="preserve">,"AlternateId":"" </v>
      </c>
      <c r="U98" s="16" t="str">
        <f t="shared" si="41"/>
        <v>,"IssueYearStart":1979</v>
      </c>
      <c r="V98" s="16" t="str">
        <f t="shared" si="42"/>
        <v>,"IssueYearEnd":0</v>
      </c>
      <c r="W98" s="16" t="str">
        <f t="shared" si="43"/>
        <v xml:space="preserve">,"FirstDayOfIssue":" " </v>
      </c>
      <c r="X98" s="16" t="str">
        <f t="shared" si="32"/>
        <v xml:space="preserve">,"Perforation":"" </v>
      </c>
      <c r="Y98" s="16" t="str">
        <f t="shared" si="44"/>
        <v xml:space="preserve">,"IsWatermarked":false </v>
      </c>
      <c r="Z98" s="16" t="str">
        <f t="shared" si="45"/>
        <v xml:space="preserve">,"CatalogImageCode":"" </v>
      </c>
      <c r="AA98" s="16" t="str">
        <f t="shared" si="46"/>
        <v xml:space="preserve">,"Color":"" </v>
      </c>
      <c r="AB98" s="16" t="str">
        <f t="shared" si="47"/>
        <v xml:space="preserve">,"Denomination":"21" </v>
      </c>
      <c r="AD98" s="16" t="str">
        <f t="shared" si="48"/>
        <v>,"ItemInstances":[</v>
      </c>
      <c r="AE98" s="16" t="str">
        <f t="shared" si="49"/>
        <v>{"CollectableType":"HomeCollector.Models.StampBase, HomeCollector, Version=1.0.0.0, Culture=neutral, PublicKeyToken=null"</v>
      </c>
      <c r="AF98" s="16" t="str">
        <f t="shared" si="50"/>
        <v xml:space="preserve">,"ItemDetails":"" </v>
      </c>
      <c r="AG98" s="16" t="str">
        <f t="shared" si="51"/>
        <v xml:space="preserve">,"IsFavorite":false </v>
      </c>
      <c r="AH98" s="16" t="str">
        <f t="shared" si="52"/>
        <v xml:space="preserve">,"EstimatedValue":0 </v>
      </c>
      <c r="AI98" s="16" t="str">
        <f t="shared" si="53"/>
        <v xml:space="preserve">,"IsMintCondition":false </v>
      </c>
      <c r="AJ98" s="16" t="str">
        <f t="shared" si="54"/>
        <v xml:space="preserve">,"Condition":"UNDEFINED" </v>
      </c>
      <c r="AK98" s="16" t="str">
        <f t="shared" si="34"/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98" s="16" t="str">
        <f t="shared" si="55"/>
        <v>,{"CollectableType":"HomeCollector.Models.StampBase, HomeCollector, Version=1.0.0.0, Culture=neutral, PublicKeyToken=null","DisplayName":"Chanute" ,"Description":"" ,"Country":"USA" ,"IsPostageStamp":true ,"ScottNumber":"C93" ,"AlternateId":"" ,"IssueYearStart":1979,"IssueYearEnd":0,"FirstDayOfIssue":" " ,"Perforation":"" ,"IsWatermarked":false ,"CatalogImageCode":"" ,"Color":"" ,"Denomination":"21"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99" spans="1:38" x14ac:dyDescent="0.25">
      <c r="A99" s="44" t="s">
        <v>145</v>
      </c>
      <c r="B99" s="29">
        <v>21</v>
      </c>
      <c r="C99" s="19"/>
      <c r="D99" s="31"/>
      <c r="E99" s="32">
        <v>1</v>
      </c>
      <c r="F99" s="41"/>
      <c r="G99" s="38"/>
      <c r="H99" s="19" t="s">
        <v>267</v>
      </c>
      <c r="I99" s="29">
        <v>1979</v>
      </c>
      <c r="J99" s="29">
        <v>1979</v>
      </c>
      <c r="K99" s="33" t="s">
        <v>311</v>
      </c>
      <c r="L99" s="34"/>
      <c r="M99" s="29"/>
      <c r="N99" s="28" t="str">
        <f t="shared" si="56"/>
        <v>,{"CollectableType":"HomeCollector.Models.StampBase, HomeCollector, Version=1.0.0.0, Culture=neutral, PublicKeyToken=null"</v>
      </c>
      <c r="O99" s="16" t="str">
        <f t="shared" si="35"/>
        <v xml:space="preserve">,"DisplayName":"Chanute" </v>
      </c>
      <c r="P99" s="16" t="str">
        <f t="shared" si="36"/>
        <v xml:space="preserve">,"Description":"" </v>
      </c>
      <c r="Q99" s="16" t="str">
        <f t="shared" si="37"/>
        <v xml:space="preserve">,"Country":"USA" </v>
      </c>
      <c r="R99" s="16" t="str">
        <f t="shared" si="38"/>
        <v xml:space="preserve">,"IsPostageStamp":true </v>
      </c>
      <c r="S99" s="16" t="str">
        <f t="shared" si="39"/>
        <v xml:space="preserve">,"ScottNumber":"C94" </v>
      </c>
      <c r="T99" s="16" t="str">
        <f t="shared" si="40"/>
        <v xml:space="preserve">,"AlternateId":"" </v>
      </c>
      <c r="U99" s="16" t="str">
        <f t="shared" si="41"/>
        <v>,"IssueYearStart":1979</v>
      </c>
      <c r="V99" s="16" t="str">
        <f t="shared" si="42"/>
        <v>,"IssueYearEnd":0</v>
      </c>
      <c r="W99" s="16" t="str">
        <f t="shared" si="43"/>
        <v xml:space="preserve">,"FirstDayOfIssue":" " </v>
      </c>
      <c r="X99" s="16" t="str">
        <f t="shared" si="32"/>
        <v xml:space="preserve">,"Perforation":"" </v>
      </c>
      <c r="Y99" s="16" t="str">
        <f t="shared" si="44"/>
        <v xml:space="preserve">,"IsWatermarked":false </v>
      </c>
      <c r="Z99" s="16" t="str">
        <f t="shared" si="45"/>
        <v xml:space="preserve">,"CatalogImageCode":"" </v>
      </c>
      <c r="AA99" s="16" t="str">
        <f t="shared" si="46"/>
        <v xml:space="preserve">,"Color":"" </v>
      </c>
      <c r="AB99" s="16" t="str">
        <f t="shared" si="47"/>
        <v xml:space="preserve">,"Denomination":"21" </v>
      </c>
      <c r="AD99" s="16" t="str">
        <f t="shared" si="48"/>
        <v>,"ItemInstances":[</v>
      </c>
      <c r="AE99" s="16" t="str">
        <f t="shared" si="49"/>
        <v>{"CollectableType":"HomeCollector.Models.StampBase, HomeCollector, Version=1.0.0.0, Culture=neutral, PublicKeyToken=null"</v>
      </c>
      <c r="AF99" s="16" t="str">
        <f t="shared" si="50"/>
        <v xml:space="preserve">,"ItemDetails":"" </v>
      </c>
      <c r="AG99" s="16" t="str">
        <f t="shared" si="51"/>
        <v xml:space="preserve">,"IsFavorite":false </v>
      </c>
      <c r="AH99" s="16" t="str">
        <f t="shared" si="52"/>
        <v xml:space="preserve">,"EstimatedValue":0 </v>
      </c>
      <c r="AI99" s="16" t="str">
        <f t="shared" si="53"/>
        <v xml:space="preserve">,"IsMintCondition":false </v>
      </c>
      <c r="AJ99" s="16" t="str">
        <f t="shared" si="54"/>
        <v xml:space="preserve">,"Condition":"UNDEFINED" </v>
      </c>
      <c r="AK99" s="16" t="str">
        <f t="shared" si="34"/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99" s="16" t="str">
        <f t="shared" si="55"/>
        <v>,{"CollectableType":"HomeCollector.Models.StampBase, HomeCollector, Version=1.0.0.0, Culture=neutral, PublicKeyToken=null","DisplayName":"Chanute" ,"Description":"" ,"Country":"USA" ,"IsPostageStamp":true ,"ScottNumber":"C94" ,"AlternateId":"" ,"IssueYearStart":1979,"IssueYearEnd":0,"FirstDayOfIssue":" " ,"Perforation":"" ,"IsWatermarked":false ,"CatalogImageCode":"" ,"Color":"" ,"Denomination":"21"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00" spans="1:38" x14ac:dyDescent="0.25">
      <c r="A100" s="44" t="s">
        <v>146</v>
      </c>
      <c r="B100" s="29">
        <v>21</v>
      </c>
      <c r="C100" s="19"/>
      <c r="D100" s="31"/>
      <c r="E100" s="32">
        <v>1</v>
      </c>
      <c r="F100" s="41"/>
      <c r="G100" s="38" t="s">
        <v>12</v>
      </c>
      <c r="H100" s="19" t="s">
        <v>267</v>
      </c>
      <c r="I100" s="29">
        <v>1979</v>
      </c>
      <c r="J100" s="29">
        <v>1979</v>
      </c>
      <c r="K100" s="33" t="s">
        <v>311</v>
      </c>
      <c r="L100" s="34"/>
      <c r="M100" s="29"/>
      <c r="N100" s="28" t="str">
        <f t="shared" si="56"/>
        <v>,{"CollectableType":"HomeCollector.Models.StampBase, HomeCollector, Version=1.0.0.0, Culture=neutral, PublicKeyToken=null"</v>
      </c>
      <c r="O100" s="16" t="str">
        <f t="shared" si="35"/>
        <v xml:space="preserve">,"DisplayName":"Chanute" </v>
      </c>
      <c r="P100" s="16" t="str">
        <f t="shared" si="36"/>
        <v xml:space="preserve">,"Description":"pair" </v>
      </c>
      <c r="Q100" s="16" t="str">
        <f t="shared" si="37"/>
        <v xml:space="preserve">,"Country":"USA" </v>
      </c>
      <c r="R100" s="16" t="str">
        <f t="shared" si="38"/>
        <v xml:space="preserve">,"IsPostageStamp":true </v>
      </c>
      <c r="S100" s="16" t="str">
        <f t="shared" si="39"/>
        <v xml:space="preserve">,"ScottNumber":"C94a" </v>
      </c>
      <c r="T100" s="16" t="str">
        <f t="shared" si="40"/>
        <v xml:space="preserve">,"AlternateId":"" </v>
      </c>
      <c r="U100" s="16" t="str">
        <f t="shared" si="41"/>
        <v>,"IssueYearStart":1979</v>
      </c>
      <c r="V100" s="16" t="str">
        <f t="shared" si="42"/>
        <v>,"IssueYearEnd":0</v>
      </c>
      <c r="W100" s="16" t="str">
        <f t="shared" si="43"/>
        <v xml:space="preserve">,"FirstDayOfIssue":" " </v>
      </c>
      <c r="X100" s="16" t="str">
        <f t="shared" si="32"/>
        <v xml:space="preserve">,"Perforation":"" </v>
      </c>
      <c r="Y100" s="16" t="str">
        <f t="shared" si="44"/>
        <v xml:space="preserve">,"IsWatermarked":false </v>
      </c>
      <c r="Z100" s="16" t="str">
        <f t="shared" si="45"/>
        <v xml:space="preserve">,"CatalogImageCode":"" </v>
      </c>
      <c r="AA100" s="16" t="str">
        <f t="shared" si="46"/>
        <v xml:space="preserve">,"Color":"" </v>
      </c>
      <c r="AB100" s="16" t="str">
        <f t="shared" si="47"/>
        <v xml:space="preserve">,"Denomination":"21" </v>
      </c>
      <c r="AD100" s="16" t="str">
        <f t="shared" si="48"/>
        <v>,"ItemInstances":[</v>
      </c>
      <c r="AE100" s="16" t="str">
        <f t="shared" si="49"/>
        <v>{"CollectableType":"HomeCollector.Models.StampBase, HomeCollector, Version=1.0.0.0, Culture=neutral, PublicKeyToken=null"</v>
      </c>
      <c r="AF100" s="16" t="str">
        <f t="shared" si="50"/>
        <v xml:space="preserve">,"ItemDetails":"pair" </v>
      </c>
      <c r="AG100" s="16" t="str">
        <f t="shared" si="51"/>
        <v xml:space="preserve">,"IsFavorite":false </v>
      </c>
      <c r="AH100" s="16" t="str">
        <f t="shared" si="52"/>
        <v xml:space="preserve">,"EstimatedValue":0 </v>
      </c>
      <c r="AI100" s="16" t="str">
        <f t="shared" si="53"/>
        <v xml:space="preserve">,"IsMintCondition":false </v>
      </c>
      <c r="AJ100" s="16" t="str">
        <f t="shared" si="54"/>
        <v xml:space="preserve">,"Condition":"UNDEFINED" </v>
      </c>
      <c r="AK100" s="16" t="str">
        <f t="shared" ref="AK100:AK131" si="57" xml:space="preserve"> IF($D100+$E100&gt;0,  CONCATENATE($AD100,$AE100,$AF100,$AG100,$AH100,$AI100,$AJ100) &amp; "} ]}","}")</f>
        <v>,"ItemInstances":[{"CollectableType":"HomeCollector.Models.StampBase, HomeCollector, Version=1.0.0.0, Culture=neutral, PublicKeyToken=null","ItemDetails":"pair" ,"IsFavorite":false ,"EstimatedValue":0 ,"IsMintCondition":false ,"Condition":"UNDEFINED" } ]}</v>
      </c>
      <c r="AL100" s="16" t="str">
        <f t="shared" si="55"/>
        <v>,{"CollectableType":"HomeCollector.Models.StampBase, HomeCollector, Version=1.0.0.0, Culture=neutral, PublicKeyToken=null","DisplayName":"Chanute" ,"Description":"pair" ,"Country":"USA" ,"IsPostageStamp":true ,"ScottNumber":"C94a" ,"AlternateId":"" ,"IssueYearStart":1979,"IssueYearEnd":0,"FirstDayOfIssue":" " ,"Perforation":"" ,"IsWatermarked":false ,"CatalogImageCode":"" ,"Color":"" ,"Denomination":"21" ,"ItemInstances":[{"CollectableType":"HomeCollector.Models.StampBase, HomeCollector, Version=1.0.0.0, Culture=neutral, PublicKeyToken=null","ItemDetails":"pair" ,"IsFavorite":false ,"EstimatedValue":0 ,"IsMintCondition":false ,"Condition":"UNDEFINED" } ]}</v>
      </c>
    </row>
    <row r="101" spans="1:38" x14ac:dyDescent="0.25">
      <c r="A101" s="44" t="s">
        <v>147</v>
      </c>
      <c r="B101" s="29">
        <v>25</v>
      </c>
      <c r="C101" s="19"/>
      <c r="D101" s="31"/>
      <c r="E101" s="32">
        <v>1</v>
      </c>
      <c r="F101" s="41"/>
      <c r="G101" s="38"/>
      <c r="H101" s="19" t="s">
        <v>268</v>
      </c>
      <c r="I101" s="29">
        <v>1979</v>
      </c>
      <c r="J101" s="29">
        <v>1979</v>
      </c>
      <c r="K101" s="33" t="s">
        <v>311</v>
      </c>
      <c r="L101" s="34"/>
      <c r="M101" s="29"/>
      <c r="N101" s="28" t="str">
        <f t="shared" si="56"/>
        <v>,{"CollectableType":"HomeCollector.Models.StampBase, HomeCollector, Version=1.0.0.0, Culture=neutral, PublicKeyToken=null"</v>
      </c>
      <c r="O101" s="16" t="str">
        <f t="shared" si="35"/>
        <v xml:space="preserve">,"DisplayName":"Wiley Post" </v>
      </c>
      <c r="P101" s="16" t="str">
        <f t="shared" si="36"/>
        <v xml:space="preserve">,"Description":"" </v>
      </c>
      <c r="Q101" s="16" t="str">
        <f t="shared" si="37"/>
        <v xml:space="preserve">,"Country":"USA" </v>
      </c>
      <c r="R101" s="16" t="str">
        <f t="shared" si="38"/>
        <v xml:space="preserve">,"IsPostageStamp":true </v>
      </c>
      <c r="S101" s="16" t="str">
        <f t="shared" si="39"/>
        <v xml:space="preserve">,"ScottNumber":"C95" </v>
      </c>
      <c r="T101" s="16" t="str">
        <f t="shared" si="40"/>
        <v xml:space="preserve">,"AlternateId":"" </v>
      </c>
      <c r="U101" s="16" t="str">
        <f t="shared" si="41"/>
        <v>,"IssueYearStart":1979</v>
      </c>
      <c r="V101" s="16" t="str">
        <f t="shared" si="42"/>
        <v>,"IssueYearEnd":0</v>
      </c>
      <c r="W101" s="16" t="str">
        <f t="shared" si="43"/>
        <v xml:space="preserve">,"FirstDayOfIssue":" " </v>
      </c>
      <c r="X101" s="16" t="str">
        <f t="shared" si="32"/>
        <v xml:space="preserve">,"Perforation":"" </v>
      </c>
      <c r="Y101" s="16" t="str">
        <f t="shared" si="44"/>
        <v xml:space="preserve">,"IsWatermarked":false </v>
      </c>
      <c r="Z101" s="16" t="str">
        <f t="shared" si="45"/>
        <v xml:space="preserve">,"CatalogImageCode":"" </v>
      </c>
      <c r="AA101" s="16" t="str">
        <f t="shared" si="46"/>
        <v xml:space="preserve">,"Color":"" </v>
      </c>
      <c r="AB101" s="16" t="str">
        <f t="shared" si="47"/>
        <v xml:space="preserve">,"Denomination":"25" </v>
      </c>
      <c r="AD101" s="16" t="str">
        <f t="shared" si="48"/>
        <v>,"ItemInstances":[</v>
      </c>
      <c r="AE101" s="16" t="str">
        <f t="shared" si="49"/>
        <v>{"CollectableType":"HomeCollector.Models.StampBase, HomeCollector, Version=1.0.0.0, Culture=neutral, PublicKeyToken=null"</v>
      </c>
      <c r="AF101" s="16" t="str">
        <f t="shared" si="50"/>
        <v xml:space="preserve">,"ItemDetails":"" </v>
      </c>
      <c r="AG101" s="16" t="str">
        <f t="shared" si="51"/>
        <v xml:space="preserve">,"IsFavorite":false </v>
      </c>
      <c r="AH101" s="16" t="str">
        <f t="shared" si="52"/>
        <v xml:space="preserve">,"EstimatedValue":0 </v>
      </c>
      <c r="AI101" s="16" t="str">
        <f t="shared" si="53"/>
        <v xml:space="preserve">,"IsMintCondition":false </v>
      </c>
      <c r="AJ101" s="16" t="str">
        <f t="shared" si="54"/>
        <v xml:space="preserve">,"Condition":"UNDEFINED" </v>
      </c>
      <c r="AK101" s="16" t="str">
        <f t="shared" si="57"/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01" s="16" t="str">
        <f t="shared" si="55"/>
        <v>,{"CollectableType":"HomeCollector.Models.StampBase, HomeCollector, Version=1.0.0.0, Culture=neutral, PublicKeyToken=null","DisplayName":"Wiley Post" ,"Description":"" ,"Country":"USA" ,"IsPostageStamp":true ,"ScottNumber":"C95" ,"AlternateId":"" ,"IssueYearStart":1979,"IssueYearEnd":0,"FirstDayOfIssue":" " ,"Perforation":"" ,"IsWatermarked":false ,"CatalogImageCode":"" ,"Color":"" ,"Denomination":"25"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02" spans="1:38" x14ac:dyDescent="0.25">
      <c r="A102" s="44" t="s">
        <v>148</v>
      </c>
      <c r="B102" s="29">
        <v>25</v>
      </c>
      <c r="C102" s="19"/>
      <c r="D102" s="31"/>
      <c r="E102" s="32">
        <v>1</v>
      </c>
      <c r="F102" s="41"/>
      <c r="G102" s="38"/>
      <c r="H102" s="19" t="s">
        <v>268</v>
      </c>
      <c r="I102" s="29">
        <v>1979</v>
      </c>
      <c r="J102" s="29">
        <v>1979</v>
      </c>
      <c r="K102" s="33" t="s">
        <v>311</v>
      </c>
      <c r="L102" s="34"/>
      <c r="M102" s="29"/>
      <c r="N102" s="28" t="str">
        <f t="shared" si="56"/>
        <v>,{"CollectableType":"HomeCollector.Models.StampBase, HomeCollector, Version=1.0.0.0, Culture=neutral, PublicKeyToken=null"</v>
      </c>
      <c r="O102" s="16" t="str">
        <f t="shared" si="35"/>
        <v xml:space="preserve">,"DisplayName":"Wiley Post" </v>
      </c>
      <c r="P102" s="16" t="str">
        <f t="shared" si="36"/>
        <v xml:space="preserve">,"Description":"" </v>
      </c>
      <c r="Q102" s="16" t="str">
        <f t="shared" si="37"/>
        <v xml:space="preserve">,"Country":"USA" </v>
      </c>
      <c r="R102" s="16" t="str">
        <f t="shared" si="38"/>
        <v xml:space="preserve">,"IsPostageStamp":true </v>
      </c>
      <c r="S102" s="16" t="str">
        <f t="shared" si="39"/>
        <v xml:space="preserve">,"ScottNumber":"C96" </v>
      </c>
      <c r="T102" s="16" t="str">
        <f t="shared" si="40"/>
        <v xml:space="preserve">,"AlternateId":"" </v>
      </c>
      <c r="U102" s="16" t="str">
        <f t="shared" si="41"/>
        <v>,"IssueYearStart":1979</v>
      </c>
      <c r="V102" s="16" t="str">
        <f t="shared" si="42"/>
        <v>,"IssueYearEnd":0</v>
      </c>
      <c r="W102" s="16" t="str">
        <f t="shared" si="43"/>
        <v xml:space="preserve">,"FirstDayOfIssue":" " </v>
      </c>
      <c r="X102" s="16" t="str">
        <f t="shared" si="32"/>
        <v xml:space="preserve">,"Perforation":"" </v>
      </c>
      <c r="Y102" s="16" t="str">
        <f t="shared" si="44"/>
        <v xml:space="preserve">,"IsWatermarked":false </v>
      </c>
      <c r="Z102" s="16" t="str">
        <f t="shared" si="45"/>
        <v xml:space="preserve">,"CatalogImageCode":"" </v>
      </c>
      <c r="AA102" s="16" t="str">
        <f t="shared" si="46"/>
        <v xml:space="preserve">,"Color":"" </v>
      </c>
      <c r="AB102" s="16" t="str">
        <f t="shared" si="47"/>
        <v xml:space="preserve">,"Denomination":"25" </v>
      </c>
      <c r="AD102" s="16" t="str">
        <f t="shared" si="48"/>
        <v>,"ItemInstances":[</v>
      </c>
      <c r="AE102" s="16" t="str">
        <f t="shared" si="49"/>
        <v>{"CollectableType":"HomeCollector.Models.StampBase, HomeCollector, Version=1.0.0.0, Culture=neutral, PublicKeyToken=null"</v>
      </c>
      <c r="AF102" s="16" t="str">
        <f t="shared" si="50"/>
        <v xml:space="preserve">,"ItemDetails":"" </v>
      </c>
      <c r="AG102" s="16" t="str">
        <f t="shared" si="51"/>
        <v xml:space="preserve">,"IsFavorite":false </v>
      </c>
      <c r="AH102" s="16" t="str">
        <f t="shared" si="52"/>
        <v xml:space="preserve">,"EstimatedValue":0 </v>
      </c>
      <c r="AI102" s="16" t="str">
        <f t="shared" si="53"/>
        <v xml:space="preserve">,"IsMintCondition":false </v>
      </c>
      <c r="AJ102" s="16" t="str">
        <f t="shared" si="54"/>
        <v xml:space="preserve">,"Condition":"UNDEFINED" </v>
      </c>
      <c r="AK102" s="16" t="str">
        <f t="shared" si="57"/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02" s="16" t="str">
        <f t="shared" si="55"/>
        <v>,{"CollectableType":"HomeCollector.Models.StampBase, HomeCollector, Version=1.0.0.0, Culture=neutral, PublicKeyToken=null","DisplayName":"Wiley Post" ,"Description":"" ,"Country":"USA" ,"IsPostageStamp":true ,"ScottNumber":"C96" ,"AlternateId":"" ,"IssueYearStart":1979,"IssueYearEnd":0,"FirstDayOfIssue":" " ,"Perforation":"" ,"IsWatermarked":false ,"CatalogImageCode":"" ,"Color":"" ,"Denomination":"25"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03" spans="1:38" x14ac:dyDescent="0.25">
      <c r="A103" s="44" t="s">
        <v>149</v>
      </c>
      <c r="B103" s="29">
        <v>25</v>
      </c>
      <c r="C103" s="19"/>
      <c r="D103" s="31"/>
      <c r="E103" s="32"/>
      <c r="F103" s="41"/>
      <c r="G103" s="38" t="s">
        <v>12</v>
      </c>
      <c r="H103" s="19" t="s">
        <v>268</v>
      </c>
      <c r="I103" s="29">
        <v>1979</v>
      </c>
      <c r="J103" s="29">
        <v>1979</v>
      </c>
      <c r="K103" s="33" t="s">
        <v>311</v>
      </c>
      <c r="L103" s="34"/>
      <c r="M103" s="29"/>
      <c r="N103" s="28" t="str">
        <f t="shared" si="56"/>
        <v>,{"CollectableType":"HomeCollector.Models.StampBase, HomeCollector, Version=1.0.0.0, Culture=neutral, PublicKeyToken=null"</v>
      </c>
      <c r="O103" s="16" t="str">
        <f t="shared" si="35"/>
        <v xml:space="preserve">,"DisplayName":"Wiley Post" </v>
      </c>
      <c r="P103" s="16" t="str">
        <f t="shared" si="36"/>
        <v xml:space="preserve">,"Description":"pair" </v>
      </c>
      <c r="Q103" s="16" t="str">
        <f t="shared" si="37"/>
        <v xml:space="preserve">,"Country":"USA" </v>
      </c>
      <c r="R103" s="16" t="str">
        <f t="shared" si="38"/>
        <v xml:space="preserve">,"IsPostageStamp":true </v>
      </c>
      <c r="S103" s="16" t="str">
        <f t="shared" si="39"/>
        <v xml:space="preserve">,"ScottNumber":"C96a" </v>
      </c>
      <c r="T103" s="16" t="str">
        <f t="shared" si="40"/>
        <v xml:space="preserve">,"AlternateId":"" </v>
      </c>
      <c r="U103" s="16" t="str">
        <f t="shared" si="41"/>
        <v>,"IssueYearStart":1979</v>
      </c>
      <c r="V103" s="16" t="str">
        <f t="shared" si="42"/>
        <v>,"IssueYearEnd":0</v>
      </c>
      <c r="W103" s="16" t="str">
        <f t="shared" si="43"/>
        <v xml:space="preserve">,"FirstDayOfIssue":" " </v>
      </c>
      <c r="X103" s="16" t="str">
        <f t="shared" si="32"/>
        <v xml:space="preserve">,"Perforation":"" </v>
      </c>
      <c r="Y103" s="16" t="str">
        <f t="shared" si="44"/>
        <v xml:space="preserve">,"IsWatermarked":false </v>
      </c>
      <c r="Z103" s="16" t="str">
        <f t="shared" si="45"/>
        <v xml:space="preserve">,"CatalogImageCode":"" </v>
      </c>
      <c r="AA103" s="16" t="str">
        <f t="shared" si="46"/>
        <v xml:space="preserve">,"Color":"" </v>
      </c>
      <c r="AB103" s="16" t="str">
        <f t="shared" si="47"/>
        <v xml:space="preserve">,"Denomination":"25" </v>
      </c>
      <c r="AD103" s="16" t="str">
        <f t="shared" si="48"/>
        <v/>
      </c>
      <c r="AE103" s="16" t="str">
        <f t="shared" si="49"/>
        <v>{"CollectableType":"HomeCollector.Models.StampBase, HomeCollector, Version=1.0.0.0, Culture=neutral, PublicKeyToken=null"</v>
      </c>
      <c r="AF103" s="16" t="str">
        <f t="shared" si="50"/>
        <v xml:space="preserve">,"ItemDetails":"pair" </v>
      </c>
      <c r="AG103" s="16" t="str">
        <f t="shared" si="51"/>
        <v xml:space="preserve">,"IsFavorite":false </v>
      </c>
      <c r="AH103" s="16" t="str">
        <f t="shared" si="52"/>
        <v xml:space="preserve">,"EstimatedValue":0 </v>
      </c>
      <c r="AI103" s="16" t="str">
        <f t="shared" si="53"/>
        <v xml:space="preserve">,"IsMintCondition":false </v>
      </c>
      <c r="AJ103" s="16" t="str">
        <f t="shared" si="54"/>
        <v xml:space="preserve">,"Condition":"UNDEFINED" </v>
      </c>
      <c r="AK103" s="16" t="str">
        <f t="shared" si="57"/>
        <v>}</v>
      </c>
      <c r="AL103" s="16" t="str">
        <f t="shared" si="55"/>
        <v>,{"CollectableType":"HomeCollector.Models.StampBase, HomeCollector, Version=1.0.0.0, Culture=neutral, PublicKeyToken=null","DisplayName":"Wiley Post" ,"Description":"pair" ,"Country":"USA" ,"IsPostageStamp":true ,"ScottNumber":"C96a" ,"AlternateId":"" ,"IssueYearStart":1979,"IssueYearEnd":0,"FirstDayOfIssue":" " ,"Perforation":"" ,"IsWatermarked":false ,"CatalogImageCode":"" ,"Color":"" ,"Denomination":"25" }</v>
      </c>
    </row>
    <row r="104" spans="1:38" x14ac:dyDescent="0.25">
      <c r="A104" s="44" t="s">
        <v>150</v>
      </c>
      <c r="B104" s="29">
        <v>31</v>
      </c>
      <c r="C104" s="19"/>
      <c r="D104" s="31"/>
      <c r="E104" s="32"/>
      <c r="F104" s="41"/>
      <c r="G104" s="38"/>
      <c r="H104" s="19" t="s">
        <v>269</v>
      </c>
      <c r="I104" s="29">
        <v>1979</v>
      </c>
      <c r="J104" s="29">
        <v>1979</v>
      </c>
      <c r="K104" s="33" t="s">
        <v>311</v>
      </c>
      <c r="L104" s="34"/>
      <c r="M104" s="29"/>
      <c r="N104" s="28" t="str">
        <f t="shared" si="56"/>
        <v>,{"CollectableType":"HomeCollector.Models.StampBase, HomeCollector, Version=1.0.0.0, Culture=neutral, PublicKeyToken=null"</v>
      </c>
      <c r="O104" s="16" t="str">
        <f t="shared" si="35"/>
        <v xml:space="preserve">,"DisplayName":"High Jumper" </v>
      </c>
      <c r="P104" s="16" t="str">
        <f t="shared" si="36"/>
        <v xml:space="preserve">,"Description":"" </v>
      </c>
      <c r="Q104" s="16" t="str">
        <f t="shared" si="37"/>
        <v xml:space="preserve">,"Country":"USA" </v>
      </c>
      <c r="R104" s="16" t="str">
        <f t="shared" si="38"/>
        <v xml:space="preserve">,"IsPostageStamp":true </v>
      </c>
      <c r="S104" s="16" t="str">
        <f t="shared" si="39"/>
        <v xml:space="preserve">,"ScottNumber":"C97" </v>
      </c>
      <c r="T104" s="16" t="str">
        <f t="shared" si="40"/>
        <v xml:space="preserve">,"AlternateId":"" </v>
      </c>
      <c r="U104" s="16" t="str">
        <f t="shared" si="41"/>
        <v>,"IssueYearStart":1979</v>
      </c>
      <c r="V104" s="16" t="str">
        <f t="shared" si="42"/>
        <v>,"IssueYearEnd":0</v>
      </c>
      <c r="W104" s="16" t="str">
        <f t="shared" si="43"/>
        <v xml:space="preserve">,"FirstDayOfIssue":" " </v>
      </c>
      <c r="X104" s="16" t="str">
        <f t="shared" si="32"/>
        <v xml:space="preserve">,"Perforation":"" </v>
      </c>
      <c r="Y104" s="16" t="str">
        <f t="shared" si="44"/>
        <v xml:space="preserve">,"IsWatermarked":false </v>
      </c>
      <c r="Z104" s="16" t="str">
        <f t="shared" si="45"/>
        <v xml:space="preserve">,"CatalogImageCode":"" </v>
      </c>
      <c r="AA104" s="16" t="str">
        <f t="shared" si="46"/>
        <v xml:space="preserve">,"Color":"" </v>
      </c>
      <c r="AB104" s="16" t="str">
        <f t="shared" si="47"/>
        <v xml:space="preserve">,"Denomination":"31" </v>
      </c>
      <c r="AD104" s="16" t="str">
        <f t="shared" si="48"/>
        <v/>
      </c>
      <c r="AE104" s="16" t="str">
        <f t="shared" si="49"/>
        <v>{"CollectableType":"HomeCollector.Models.StampBase, HomeCollector, Version=1.0.0.0, Culture=neutral, PublicKeyToken=null"</v>
      </c>
      <c r="AF104" s="16" t="str">
        <f t="shared" si="50"/>
        <v xml:space="preserve">,"ItemDetails":"" </v>
      </c>
      <c r="AG104" s="16" t="str">
        <f t="shared" si="51"/>
        <v xml:space="preserve">,"IsFavorite":false </v>
      </c>
      <c r="AH104" s="16" t="str">
        <f t="shared" si="52"/>
        <v xml:space="preserve">,"EstimatedValue":0 </v>
      </c>
      <c r="AI104" s="16" t="str">
        <f t="shared" si="53"/>
        <v xml:space="preserve">,"IsMintCondition":false </v>
      </c>
      <c r="AJ104" s="16" t="str">
        <f t="shared" si="54"/>
        <v xml:space="preserve">,"Condition":"UNDEFINED" </v>
      </c>
      <c r="AK104" s="16" t="str">
        <f t="shared" si="57"/>
        <v>}</v>
      </c>
      <c r="AL104" s="16" t="str">
        <f t="shared" si="55"/>
        <v>,{"CollectableType":"HomeCollector.Models.StampBase, HomeCollector, Version=1.0.0.0, Culture=neutral, PublicKeyToken=null","DisplayName":"High Jumper" ,"Description":"" ,"Country":"USA" ,"IsPostageStamp":true ,"ScottNumber":"C97" ,"AlternateId":"" ,"IssueYearStart":1979,"IssueYearEnd":0,"FirstDayOfIssue":" " ,"Perforation":"" ,"IsWatermarked":false ,"CatalogImageCode":"" ,"Color":"" ,"Denomination":"31" }</v>
      </c>
    </row>
    <row r="105" spans="1:38" x14ac:dyDescent="0.25">
      <c r="A105" s="44" t="s">
        <v>151</v>
      </c>
      <c r="B105" s="29">
        <v>40</v>
      </c>
      <c r="C105" s="19"/>
      <c r="D105" s="31"/>
      <c r="E105" s="32">
        <v>1</v>
      </c>
      <c r="F105" s="41"/>
      <c r="G105" s="38"/>
      <c r="H105" s="19" t="s">
        <v>270</v>
      </c>
      <c r="I105" s="29">
        <v>1980</v>
      </c>
      <c r="J105" s="29">
        <v>1980</v>
      </c>
      <c r="K105" s="33" t="s">
        <v>311</v>
      </c>
      <c r="L105" s="34"/>
      <c r="M105" s="29"/>
      <c r="N105" s="28" t="str">
        <f t="shared" si="56"/>
        <v>,{"CollectableType":"HomeCollector.Models.StampBase, HomeCollector, Version=1.0.0.0, Culture=neutral, PublicKeyToken=null"</v>
      </c>
      <c r="O105" s="16" t="str">
        <f t="shared" si="35"/>
        <v xml:space="preserve">,"DisplayName":"Mazzei" </v>
      </c>
      <c r="P105" s="16" t="str">
        <f t="shared" si="36"/>
        <v xml:space="preserve">,"Description":"" </v>
      </c>
      <c r="Q105" s="16" t="str">
        <f t="shared" si="37"/>
        <v xml:space="preserve">,"Country":"USA" </v>
      </c>
      <c r="R105" s="16" t="str">
        <f t="shared" si="38"/>
        <v xml:space="preserve">,"IsPostageStamp":true </v>
      </c>
      <c r="S105" s="16" t="str">
        <f t="shared" si="39"/>
        <v xml:space="preserve">,"ScottNumber":"C98" </v>
      </c>
      <c r="T105" s="16" t="str">
        <f t="shared" si="40"/>
        <v xml:space="preserve">,"AlternateId":"" </v>
      </c>
      <c r="U105" s="16" t="str">
        <f t="shared" si="41"/>
        <v>,"IssueYearStart":1980</v>
      </c>
      <c r="V105" s="16" t="str">
        <f t="shared" si="42"/>
        <v>,"IssueYearEnd":0</v>
      </c>
      <c r="W105" s="16" t="str">
        <f t="shared" si="43"/>
        <v xml:space="preserve">,"FirstDayOfIssue":" " </v>
      </c>
      <c r="X105" s="16" t="str">
        <f t="shared" si="32"/>
        <v xml:space="preserve">,"Perforation":"" </v>
      </c>
      <c r="Y105" s="16" t="str">
        <f t="shared" si="44"/>
        <v xml:space="preserve">,"IsWatermarked":false </v>
      </c>
      <c r="Z105" s="16" t="str">
        <f t="shared" si="45"/>
        <v xml:space="preserve">,"CatalogImageCode":"" </v>
      </c>
      <c r="AA105" s="16" t="str">
        <f t="shared" si="46"/>
        <v xml:space="preserve">,"Color":"" </v>
      </c>
      <c r="AB105" s="16" t="str">
        <f t="shared" si="47"/>
        <v xml:space="preserve">,"Denomination":"40" </v>
      </c>
      <c r="AD105" s="16" t="str">
        <f t="shared" si="48"/>
        <v>,"ItemInstances":[</v>
      </c>
      <c r="AE105" s="16" t="str">
        <f t="shared" si="49"/>
        <v>{"CollectableType":"HomeCollector.Models.StampBase, HomeCollector, Version=1.0.0.0, Culture=neutral, PublicKeyToken=null"</v>
      </c>
      <c r="AF105" s="16" t="str">
        <f t="shared" si="50"/>
        <v xml:space="preserve">,"ItemDetails":"" </v>
      </c>
      <c r="AG105" s="16" t="str">
        <f t="shared" si="51"/>
        <v xml:space="preserve">,"IsFavorite":false </v>
      </c>
      <c r="AH105" s="16" t="str">
        <f t="shared" si="52"/>
        <v xml:space="preserve">,"EstimatedValue":0 </v>
      </c>
      <c r="AI105" s="16" t="str">
        <f t="shared" si="53"/>
        <v xml:space="preserve">,"IsMintCondition":false </v>
      </c>
      <c r="AJ105" s="16" t="str">
        <f t="shared" si="54"/>
        <v xml:space="preserve">,"Condition":"UNDEFINED" </v>
      </c>
      <c r="AK105" s="16" t="str">
        <f t="shared" si="57"/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05" s="16" t="str">
        <f t="shared" si="55"/>
        <v>,{"CollectableType":"HomeCollector.Models.StampBase, HomeCollector, Version=1.0.0.0, Culture=neutral, PublicKeyToken=null","DisplayName":"Mazzei" ,"Description":"" ,"Country":"USA" ,"IsPostageStamp":true ,"ScottNumber":"C98" ,"AlternateId":"" ,"IssueYearStart":1980,"IssueYearEnd":0,"FirstDayOfIssue":" " ,"Perforation":"" ,"IsWatermarked":false ,"CatalogImageCode":"" ,"Color":"" ,"Denomination":"40"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06" spans="1:38" x14ac:dyDescent="0.25">
      <c r="A106" s="44" t="s">
        <v>152</v>
      </c>
      <c r="B106" s="29">
        <v>28</v>
      </c>
      <c r="C106" s="19"/>
      <c r="D106" s="31"/>
      <c r="E106" s="32"/>
      <c r="F106" s="41"/>
      <c r="G106" s="38"/>
      <c r="H106" s="19" t="s">
        <v>271</v>
      </c>
      <c r="I106" s="29">
        <v>1980</v>
      </c>
      <c r="J106" s="29">
        <v>1980</v>
      </c>
      <c r="K106" s="33" t="s">
        <v>311</v>
      </c>
      <c r="L106" s="34"/>
      <c r="M106" s="29"/>
      <c r="N106" s="28" t="str">
        <f t="shared" si="56"/>
        <v>,{"CollectableType":"HomeCollector.Models.StampBase, HomeCollector, Version=1.0.0.0, Culture=neutral, PublicKeyToken=null"</v>
      </c>
      <c r="O106" s="16" t="str">
        <f t="shared" si="35"/>
        <v xml:space="preserve">,"DisplayName":"Scott" </v>
      </c>
      <c r="P106" s="16" t="str">
        <f t="shared" si="36"/>
        <v xml:space="preserve">,"Description":"" </v>
      </c>
      <c r="Q106" s="16" t="str">
        <f t="shared" si="37"/>
        <v xml:space="preserve">,"Country":"USA" </v>
      </c>
      <c r="R106" s="16" t="str">
        <f t="shared" si="38"/>
        <v xml:space="preserve">,"IsPostageStamp":true </v>
      </c>
      <c r="S106" s="16" t="str">
        <f t="shared" si="39"/>
        <v xml:space="preserve">,"ScottNumber":"C99" </v>
      </c>
      <c r="T106" s="16" t="str">
        <f t="shared" si="40"/>
        <v xml:space="preserve">,"AlternateId":"" </v>
      </c>
      <c r="U106" s="16" t="str">
        <f t="shared" si="41"/>
        <v>,"IssueYearStart":1980</v>
      </c>
      <c r="V106" s="16" t="str">
        <f t="shared" si="42"/>
        <v>,"IssueYearEnd":0</v>
      </c>
      <c r="W106" s="16" t="str">
        <f t="shared" si="43"/>
        <v xml:space="preserve">,"FirstDayOfIssue":" " </v>
      </c>
      <c r="X106" s="16" t="str">
        <f t="shared" si="32"/>
        <v xml:space="preserve">,"Perforation":"" </v>
      </c>
      <c r="Y106" s="16" t="str">
        <f t="shared" si="44"/>
        <v xml:space="preserve">,"IsWatermarked":false </v>
      </c>
      <c r="Z106" s="16" t="str">
        <f t="shared" si="45"/>
        <v xml:space="preserve">,"CatalogImageCode":"" </v>
      </c>
      <c r="AA106" s="16" t="str">
        <f t="shared" si="46"/>
        <v xml:space="preserve">,"Color":"" </v>
      </c>
      <c r="AB106" s="16" t="str">
        <f t="shared" si="47"/>
        <v xml:space="preserve">,"Denomination":"28" </v>
      </c>
      <c r="AD106" s="16" t="str">
        <f t="shared" si="48"/>
        <v/>
      </c>
      <c r="AE106" s="16" t="str">
        <f t="shared" si="49"/>
        <v>{"CollectableType":"HomeCollector.Models.StampBase, HomeCollector, Version=1.0.0.0, Culture=neutral, PublicKeyToken=null"</v>
      </c>
      <c r="AF106" s="16" t="str">
        <f t="shared" si="50"/>
        <v xml:space="preserve">,"ItemDetails":"" </v>
      </c>
      <c r="AG106" s="16" t="str">
        <f t="shared" si="51"/>
        <v xml:space="preserve">,"IsFavorite":false </v>
      </c>
      <c r="AH106" s="16" t="str">
        <f t="shared" si="52"/>
        <v xml:space="preserve">,"EstimatedValue":0 </v>
      </c>
      <c r="AI106" s="16" t="str">
        <f t="shared" si="53"/>
        <v xml:space="preserve">,"IsMintCondition":false </v>
      </c>
      <c r="AJ106" s="16" t="str">
        <f t="shared" si="54"/>
        <v xml:space="preserve">,"Condition":"UNDEFINED" </v>
      </c>
      <c r="AK106" s="16" t="str">
        <f t="shared" si="57"/>
        <v>}</v>
      </c>
      <c r="AL106" s="16" t="str">
        <f t="shared" si="55"/>
        <v>,{"CollectableType":"HomeCollector.Models.StampBase, HomeCollector, Version=1.0.0.0, Culture=neutral, PublicKeyToken=null","DisplayName":"Scott" ,"Description":"" ,"Country":"USA" ,"IsPostageStamp":true ,"ScottNumber":"C99" ,"AlternateId":"" ,"IssueYearStart":1980,"IssueYearEnd":0,"FirstDayOfIssue":" " ,"Perforation":"" ,"IsWatermarked":false ,"CatalogImageCode":"" ,"Color":"" ,"Denomination":"28" }</v>
      </c>
    </row>
    <row r="107" spans="1:38" x14ac:dyDescent="0.25">
      <c r="A107" s="44" t="s">
        <v>153</v>
      </c>
      <c r="B107" s="29">
        <v>35</v>
      </c>
      <c r="C107" s="19"/>
      <c r="D107" s="31"/>
      <c r="E107" s="32"/>
      <c r="F107" s="41"/>
      <c r="G107" s="38"/>
      <c r="H107" s="19" t="s">
        <v>272</v>
      </c>
      <c r="I107" s="29">
        <v>1980</v>
      </c>
      <c r="J107" s="29">
        <v>1980</v>
      </c>
      <c r="K107" s="33" t="s">
        <v>311</v>
      </c>
      <c r="L107" s="34"/>
      <c r="M107" s="29"/>
      <c r="N107" s="28" t="str">
        <f t="shared" si="56"/>
        <v>,{"CollectableType":"HomeCollector.Models.StampBase, HomeCollector, Version=1.0.0.0, Culture=neutral, PublicKeyToken=null"</v>
      </c>
      <c r="O107" s="16" t="str">
        <f t="shared" si="35"/>
        <v xml:space="preserve">,"DisplayName":"Curtiss" </v>
      </c>
      <c r="P107" s="16" t="str">
        <f t="shared" si="36"/>
        <v xml:space="preserve">,"Description":"" </v>
      </c>
      <c r="Q107" s="16" t="str">
        <f t="shared" si="37"/>
        <v xml:space="preserve">,"Country":"USA" </v>
      </c>
      <c r="R107" s="16" t="str">
        <f t="shared" si="38"/>
        <v xml:space="preserve">,"IsPostageStamp":true </v>
      </c>
      <c r="S107" s="16" t="str">
        <f t="shared" si="39"/>
        <v xml:space="preserve">,"ScottNumber":"C100" </v>
      </c>
      <c r="T107" s="16" t="str">
        <f t="shared" si="40"/>
        <v xml:space="preserve">,"AlternateId":"" </v>
      </c>
      <c r="U107" s="16" t="str">
        <f t="shared" si="41"/>
        <v>,"IssueYearStart":1980</v>
      </c>
      <c r="V107" s="16" t="str">
        <f t="shared" si="42"/>
        <v>,"IssueYearEnd":0</v>
      </c>
      <c r="W107" s="16" t="str">
        <f t="shared" si="43"/>
        <v xml:space="preserve">,"FirstDayOfIssue":" " </v>
      </c>
      <c r="X107" s="16" t="str">
        <f t="shared" si="32"/>
        <v xml:space="preserve">,"Perforation":"" </v>
      </c>
      <c r="Y107" s="16" t="str">
        <f t="shared" si="44"/>
        <v xml:space="preserve">,"IsWatermarked":false </v>
      </c>
      <c r="Z107" s="16" t="str">
        <f t="shared" si="45"/>
        <v xml:space="preserve">,"CatalogImageCode":"" </v>
      </c>
      <c r="AA107" s="16" t="str">
        <f t="shared" si="46"/>
        <v xml:space="preserve">,"Color":"" </v>
      </c>
      <c r="AB107" s="16" t="str">
        <f t="shared" si="47"/>
        <v xml:space="preserve">,"Denomination":"35" </v>
      </c>
      <c r="AD107" s="16" t="str">
        <f t="shared" si="48"/>
        <v/>
      </c>
      <c r="AE107" s="16" t="str">
        <f t="shared" si="49"/>
        <v>{"CollectableType":"HomeCollector.Models.StampBase, HomeCollector, Version=1.0.0.0, Culture=neutral, PublicKeyToken=null"</v>
      </c>
      <c r="AF107" s="16" t="str">
        <f t="shared" si="50"/>
        <v xml:space="preserve">,"ItemDetails":"" </v>
      </c>
      <c r="AG107" s="16" t="str">
        <f t="shared" si="51"/>
        <v xml:space="preserve">,"IsFavorite":false </v>
      </c>
      <c r="AH107" s="16" t="str">
        <f t="shared" si="52"/>
        <v xml:space="preserve">,"EstimatedValue":0 </v>
      </c>
      <c r="AI107" s="16" t="str">
        <f t="shared" si="53"/>
        <v xml:space="preserve">,"IsMintCondition":false </v>
      </c>
      <c r="AJ107" s="16" t="str">
        <f t="shared" si="54"/>
        <v xml:space="preserve">,"Condition":"UNDEFINED" </v>
      </c>
      <c r="AK107" s="16" t="str">
        <f t="shared" si="57"/>
        <v>}</v>
      </c>
      <c r="AL107" s="16" t="str">
        <f t="shared" si="55"/>
        <v>,{"CollectableType":"HomeCollector.Models.StampBase, HomeCollector, Version=1.0.0.0, Culture=neutral, PublicKeyToken=null","DisplayName":"Curtiss" ,"Description":"" ,"Country":"USA" ,"IsPostageStamp":true ,"ScottNumber":"C100" ,"AlternateId":"" ,"IssueYearStart":1980,"IssueYearEnd":0,"FirstDayOfIssue":" " ,"Perforation":"" ,"IsWatermarked":false ,"CatalogImageCode":"" ,"Color":"" ,"Denomination":"35" }</v>
      </c>
    </row>
    <row r="108" spans="1:38" x14ac:dyDescent="0.25">
      <c r="A108" s="44" t="s">
        <v>154</v>
      </c>
      <c r="B108" s="29">
        <v>28</v>
      </c>
      <c r="C108" s="19"/>
      <c r="D108" s="31"/>
      <c r="E108" s="32"/>
      <c r="F108" s="41"/>
      <c r="G108" s="38"/>
      <c r="H108" s="19" t="s">
        <v>273</v>
      </c>
      <c r="I108" s="29">
        <v>1983</v>
      </c>
      <c r="J108" s="29">
        <v>1983</v>
      </c>
      <c r="K108" s="33" t="s">
        <v>311</v>
      </c>
      <c r="L108" s="34"/>
      <c r="M108" s="29"/>
      <c r="N108" s="28" t="str">
        <f t="shared" si="56"/>
        <v>,{"CollectableType":"HomeCollector.Models.StampBase, HomeCollector, Version=1.0.0.0, Culture=neutral, PublicKeyToken=null"</v>
      </c>
      <c r="O108" s="16" t="str">
        <f t="shared" si="35"/>
        <v xml:space="preserve">,"DisplayName":"Gymnast" </v>
      </c>
      <c r="P108" s="16" t="str">
        <f t="shared" si="36"/>
        <v xml:space="preserve">,"Description":"" </v>
      </c>
      <c r="Q108" s="16" t="str">
        <f t="shared" si="37"/>
        <v xml:space="preserve">,"Country":"USA" </v>
      </c>
      <c r="R108" s="16" t="str">
        <f t="shared" si="38"/>
        <v xml:space="preserve">,"IsPostageStamp":true </v>
      </c>
      <c r="S108" s="16" t="str">
        <f t="shared" si="39"/>
        <v xml:space="preserve">,"ScottNumber":"C101" </v>
      </c>
      <c r="T108" s="16" t="str">
        <f t="shared" si="40"/>
        <v xml:space="preserve">,"AlternateId":"" </v>
      </c>
      <c r="U108" s="16" t="str">
        <f t="shared" si="41"/>
        <v>,"IssueYearStart":1983</v>
      </c>
      <c r="V108" s="16" t="str">
        <f t="shared" si="42"/>
        <v>,"IssueYearEnd":0</v>
      </c>
      <c r="W108" s="16" t="str">
        <f t="shared" si="43"/>
        <v xml:space="preserve">,"FirstDayOfIssue":" " </v>
      </c>
      <c r="X108" s="16" t="str">
        <f t="shared" si="32"/>
        <v xml:space="preserve">,"Perforation":"" </v>
      </c>
      <c r="Y108" s="16" t="str">
        <f t="shared" si="44"/>
        <v xml:space="preserve">,"IsWatermarked":false </v>
      </c>
      <c r="Z108" s="16" t="str">
        <f t="shared" si="45"/>
        <v xml:space="preserve">,"CatalogImageCode":"" </v>
      </c>
      <c r="AA108" s="16" t="str">
        <f t="shared" si="46"/>
        <v xml:space="preserve">,"Color":"" </v>
      </c>
      <c r="AB108" s="16" t="str">
        <f t="shared" si="47"/>
        <v xml:space="preserve">,"Denomination":"28" </v>
      </c>
      <c r="AD108" s="16" t="str">
        <f t="shared" si="48"/>
        <v/>
      </c>
      <c r="AE108" s="16" t="str">
        <f t="shared" si="49"/>
        <v>{"CollectableType":"HomeCollector.Models.StampBase, HomeCollector, Version=1.0.0.0, Culture=neutral, PublicKeyToken=null"</v>
      </c>
      <c r="AF108" s="16" t="str">
        <f t="shared" si="50"/>
        <v xml:space="preserve">,"ItemDetails":"" </v>
      </c>
      <c r="AG108" s="16" t="str">
        <f t="shared" si="51"/>
        <v xml:space="preserve">,"IsFavorite":false </v>
      </c>
      <c r="AH108" s="16" t="str">
        <f t="shared" si="52"/>
        <v xml:space="preserve">,"EstimatedValue":0 </v>
      </c>
      <c r="AI108" s="16" t="str">
        <f t="shared" si="53"/>
        <v xml:space="preserve">,"IsMintCondition":false </v>
      </c>
      <c r="AJ108" s="16" t="str">
        <f t="shared" si="54"/>
        <v xml:space="preserve">,"Condition":"UNDEFINED" </v>
      </c>
      <c r="AK108" s="16" t="str">
        <f t="shared" si="57"/>
        <v>}</v>
      </c>
      <c r="AL108" s="16" t="str">
        <f t="shared" si="55"/>
        <v>,{"CollectableType":"HomeCollector.Models.StampBase, HomeCollector, Version=1.0.0.0, Culture=neutral, PublicKeyToken=null","DisplayName":"Gymnast" ,"Description":"" ,"Country":"USA" ,"IsPostageStamp":true ,"ScottNumber":"C101" ,"AlternateId":"" ,"IssueYearStart":1983,"IssueYearEnd":0,"FirstDayOfIssue":" " ,"Perforation":"" ,"IsWatermarked":false ,"CatalogImageCode":"" ,"Color":"" ,"Denomination":"28" }</v>
      </c>
    </row>
    <row r="109" spans="1:38" x14ac:dyDescent="0.25">
      <c r="A109" s="44" t="s">
        <v>155</v>
      </c>
      <c r="B109" s="29">
        <v>28</v>
      </c>
      <c r="C109" s="19"/>
      <c r="D109" s="31"/>
      <c r="E109" s="32"/>
      <c r="F109" s="41"/>
      <c r="G109" s="38"/>
      <c r="H109" s="19" t="s">
        <v>274</v>
      </c>
      <c r="I109" s="29">
        <v>1983</v>
      </c>
      <c r="J109" s="29">
        <v>1983</v>
      </c>
      <c r="K109" s="33" t="s">
        <v>311</v>
      </c>
      <c r="L109" s="34"/>
      <c r="M109" s="29"/>
      <c r="N109" s="28" t="str">
        <f t="shared" si="56"/>
        <v>,{"CollectableType":"HomeCollector.Models.StampBase, HomeCollector, Version=1.0.0.0, Culture=neutral, PublicKeyToken=null"</v>
      </c>
      <c r="O109" s="16" t="str">
        <f t="shared" si="35"/>
        <v xml:space="preserve">,"DisplayName":"Hurdler" </v>
      </c>
      <c r="P109" s="16" t="str">
        <f t="shared" si="36"/>
        <v xml:space="preserve">,"Description":"" </v>
      </c>
      <c r="Q109" s="16" t="str">
        <f t="shared" si="37"/>
        <v xml:space="preserve">,"Country":"USA" </v>
      </c>
      <c r="R109" s="16" t="str">
        <f t="shared" si="38"/>
        <v xml:space="preserve">,"IsPostageStamp":true </v>
      </c>
      <c r="S109" s="16" t="str">
        <f t="shared" si="39"/>
        <v xml:space="preserve">,"ScottNumber":"C102" </v>
      </c>
      <c r="T109" s="16" t="str">
        <f t="shared" si="40"/>
        <v xml:space="preserve">,"AlternateId":"" </v>
      </c>
      <c r="U109" s="16" t="str">
        <f t="shared" si="41"/>
        <v>,"IssueYearStart":1983</v>
      </c>
      <c r="V109" s="16" t="str">
        <f t="shared" si="42"/>
        <v>,"IssueYearEnd":0</v>
      </c>
      <c r="W109" s="16" t="str">
        <f t="shared" si="43"/>
        <v xml:space="preserve">,"FirstDayOfIssue":" " </v>
      </c>
      <c r="X109" s="16" t="str">
        <f t="shared" si="32"/>
        <v xml:space="preserve">,"Perforation":"" </v>
      </c>
      <c r="Y109" s="16" t="str">
        <f t="shared" si="44"/>
        <v xml:space="preserve">,"IsWatermarked":false </v>
      </c>
      <c r="Z109" s="16" t="str">
        <f t="shared" si="45"/>
        <v xml:space="preserve">,"CatalogImageCode":"" </v>
      </c>
      <c r="AA109" s="16" t="str">
        <f t="shared" si="46"/>
        <v xml:space="preserve">,"Color":"" </v>
      </c>
      <c r="AB109" s="16" t="str">
        <f t="shared" si="47"/>
        <v xml:space="preserve">,"Denomination":"28" </v>
      </c>
      <c r="AD109" s="16" t="str">
        <f t="shared" si="48"/>
        <v/>
      </c>
      <c r="AE109" s="16" t="str">
        <f t="shared" si="49"/>
        <v>{"CollectableType":"HomeCollector.Models.StampBase, HomeCollector, Version=1.0.0.0, Culture=neutral, PublicKeyToken=null"</v>
      </c>
      <c r="AF109" s="16" t="str">
        <f t="shared" si="50"/>
        <v xml:space="preserve">,"ItemDetails":"" </v>
      </c>
      <c r="AG109" s="16" t="str">
        <f t="shared" si="51"/>
        <v xml:space="preserve">,"IsFavorite":false </v>
      </c>
      <c r="AH109" s="16" t="str">
        <f t="shared" si="52"/>
        <v xml:space="preserve">,"EstimatedValue":0 </v>
      </c>
      <c r="AI109" s="16" t="str">
        <f t="shared" si="53"/>
        <v xml:space="preserve">,"IsMintCondition":false </v>
      </c>
      <c r="AJ109" s="16" t="str">
        <f t="shared" si="54"/>
        <v xml:space="preserve">,"Condition":"UNDEFINED" </v>
      </c>
      <c r="AK109" s="16" t="str">
        <f t="shared" si="57"/>
        <v>}</v>
      </c>
      <c r="AL109" s="16" t="str">
        <f t="shared" si="55"/>
        <v>,{"CollectableType":"HomeCollector.Models.StampBase, HomeCollector, Version=1.0.0.0, Culture=neutral, PublicKeyToken=null","DisplayName":"Hurdler" ,"Description":"" ,"Country":"USA" ,"IsPostageStamp":true ,"ScottNumber":"C102" ,"AlternateId":"" ,"IssueYearStart":1983,"IssueYearEnd":0,"FirstDayOfIssue":" " ,"Perforation":"" ,"IsWatermarked":false ,"CatalogImageCode":"" ,"Color":"" ,"Denomination":"28" }</v>
      </c>
    </row>
    <row r="110" spans="1:38" x14ac:dyDescent="0.25">
      <c r="A110" s="44" t="s">
        <v>156</v>
      </c>
      <c r="B110" s="29">
        <v>28</v>
      </c>
      <c r="C110" s="19"/>
      <c r="D110" s="31"/>
      <c r="E110" s="32"/>
      <c r="F110" s="41"/>
      <c r="G110" s="38"/>
      <c r="H110" s="19" t="s">
        <v>49</v>
      </c>
      <c r="I110" s="29">
        <v>1983</v>
      </c>
      <c r="J110" s="29">
        <v>1983</v>
      </c>
      <c r="K110" s="33" t="s">
        <v>311</v>
      </c>
      <c r="L110" s="34"/>
      <c r="M110" s="29"/>
      <c r="N110" s="28" t="str">
        <f t="shared" si="56"/>
        <v>,{"CollectableType":"HomeCollector.Models.StampBase, HomeCollector, Version=1.0.0.0, Culture=neutral, PublicKeyToken=null"</v>
      </c>
      <c r="O110" s="16" t="str">
        <f t="shared" si="35"/>
        <v xml:space="preserve">,"DisplayName":"Basketball" </v>
      </c>
      <c r="P110" s="16" t="str">
        <f t="shared" si="36"/>
        <v xml:space="preserve">,"Description":"" </v>
      </c>
      <c r="Q110" s="16" t="str">
        <f t="shared" si="37"/>
        <v xml:space="preserve">,"Country":"USA" </v>
      </c>
      <c r="R110" s="16" t="str">
        <f t="shared" si="38"/>
        <v xml:space="preserve">,"IsPostageStamp":true </v>
      </c>
      <c r="S110" s="16" t="str">
        <f t="shared" si="39"/>
        <v xml:space="preserve">,"ScottNumber":"C103" </v>
      </c>
      <c r="T110" s="16" t="str">
        <f t="shared" si="40"/>
        <v xml:space="preserve">,"AlternateId":"" </v>
      </c>
      <c r="U110" s="16" t="str">
        <f t="shared" si="41"/>
        <v>,"IssueYearStart":1983</v>
      </c>
      <c r="V110" s="16" t="str">
        <f t="shared" si="42"/>
        <v>,"IssueYearEnd":0</v>
      </c>
      <c r="W110" s="16" t="str">
        <f t="shared" si="43"/>
        <v xml:space="preserve">,"FirstDayOfIssue":" " </v>
      </c>
      <c r="X110" s="16" t="str">
        <f t="shared" si="32"/>
        <v xml:space="preserve">,"Perforation":"" </v>
      </c>
      <c r="Y110" s="16" t="str">
        <f t="shared" si="44"/>
        <v xml:space="preserve">,"IsWatermarked":false </v>
      </c>
      <c r="Z110" s="16" t="str">
        <f t="shared" si="45"/>
        <v xml:space="preserve">,"CatalogImageCode":"" </v>
      </c>
      <c r="AA110" s="16" t="str">
        <f t="shared" si="46"/>
        <v xml:space="preserve">,"Color":"" </v>
      </c>
      <c r="AB110" s="16" t="str">
        <f t="shared" si="47"/>
        <v xml:space="preserve">,"Denomination":"28" </v>
      </c>
      <c r="AD110" s="16" t="str">
        <f t="shared" si="48"/>
        <v/>
      </c>
      <c r="AE110" s="16" t="str">
        <f t="shared" si="49"/>
        <v>{"CollectableType":"HomeCollector.Models.StampBase, HomeCollector, Version=1.0.0.0, Culture=neutral, PublicKeyToken=null"</v>
      </c>
      <c r="AF110" s="16" t="str">
        <f t="shared" si="50"/>
        <v xml:space="preserve">,"ItemDetails":"" </v>
      </c>
      <c r="AG110" s="16" t="str">
        <f t="shared" si="51"/>
        <v xml:space="preserve">,"IsFavorite":false </v>
      </c>
      <c r="AH110" s="16" t="str">
        <f t="shared" si="52"/>
        <v xml:space="preserve">,"EstimatedValue":0 </v>
      </c>
      <c r="AI110" s="16" t="str">
        <f t="shared" si="53"/>
        <v xml:space="preserve">,"IsMintCondition":false </v>
      </c>
      <c r="AJ110" s="16" t="str">
        <f t="shared" si="54"/>
        <v xml:space="preserve">,"Condition":"UNDEFINED" </v>
      </c>
      <c r="AK110" s="16" t="str">
        <f t="shared" si="57"/>
        <v>}</v>
      </c>
      <c r="AL110" s="16" t="str">
        <f t="shared" si="55"/>
        <v>,{"CollectableType":"HomeCollector.Models.StampBase, HomeCollector, Version=1.0.0.0, Culture=neutral, PublicKeyToken=null","DisplayName":"Basketball" ,"Description":"" ,"Country":"USA" ,"IsPostageStamp":true ,"ScottNumber":"C103" ,"AlternateId":"" ,"IssueYearStart":1983,"IssueYearEnd":0,"FirstDayOfIssue":" " ,"Perforation":"" ,"IsWatermarked":false ,"CatalogImageCode":"" ,"Color":"" ,"Denomination":"28" }</v>
      </c>
    </row>
    <row r="111" spans="1:38" x14ac:dyDescent="0.25">
      <c r="A111" s="44" t="s">
        <v>157</v>
      </c>
      <c r="B111" s="29">
        <v>28</v>
      </c>
      <c r="C111" s="19"/>
      <c r="D111" s="31"/>
      <c r="E111" s="32"/>
      <c r="F111" s="41"/>
      <c r="G111" s="38"/>
      <c r="H111" s="19" t="s">
        <v>275</v>
      </c>
      <c r="I111" s="29">
        <v>1983</v>
      </c>
      <c r="J111" s="29">
        <v>1983</v>
      </c>
      <c r="K111" s="33" t="s">
        <v>311</v>
      </c>
      <c r="L111" s="34"/>
      <c r="M111" s="29"/>
      <c r="N111" s="28" t="str">
        <f t="shared" si="56"/>
        <v>,{"CollectableType":"HomeCollector.Models.StampBase, HomeCollector, Version=1.0.0.0, Culture=neutral, PublicKeyToken=null"</v>
      </c>
      <c r="O111" s="16" t="str">
        <f t="shared" si="35"/>
        <v xml:space="preserve">,"DisplayName":"Soccer" </v>
      </c>
      <c r="P111" s="16" t="str">
        <f t="shared" si="36"/>
        <v xml:space="preserve">,"Description":"" </v>
      </c>
      <c r="Q111" s="16" t="str">
        <f t="shared" si="37"/>
        <v xml:space="preserve">,"Country":"USA" </v>
      </c>
      <c r="R111" s="16" t="str">
        <f t="shared" si="38"/>
        <v xml:space="preserve">,"IsPostageStamp":true </v>
      </c>
      <c r="S111" s="16" t="str">
        <f t="shared" si="39"/>
        <v xml:space="preserve">,"ScottNumber":"C104" </v>
      </c>
      <c r="T111" s="16" t="str">
        <f t="shared" si="40"/>
        <v xml:space="preserve">,"AlternateId":"" </v>
      </c>
      <c r="U111" s="16" t="str">
        <f t="shared" si="41"/>
        <v>,"IssueYearStart":1983</v>
      </c>
      <c r="V111" s="16" t="str">
        <f t="shared" si="42"/>
        <v>,"IssueYearEnd":0</v>
      </c>
      <c r="W111" s="16" t="str">
        <f t="shared" si="43"/>
        <v xml:space="preserve">,"FirstDayOfIssue":" " </v>
      </c>
      <c r="X111" s="16" t="str">
        <f t="shared" si="32"/>
        <v xml:space="preserve">,"Perforation":"" </v>
      </c>
      <c r="Y111" s="16" t="str">
        <f t="shared" si="44"/>
        <v xml:space="preserve">,"IsWatermarked":false </v>
      </c>
      <c r="Z111" s="16" t="str">
        <f t="shared" si="45"/>
        <v xml:space="preserve">,"CatalogImageCode":"" </v>
      </c>
      <c r="AA111" s="16" t="str">
        <f t="shared" si="46"/>
        <v xml:space="preserve">,"Color":"" </v>
      </c>
      <c r="AB111" s="16" t="str">
        <f t="shared" si="47"/>
        <v xml:space="preserve">,"Denomination":"28" </v>
      </c>
      <c r="AD111" s="16" t="str">
        <f t="shared" si="48"/>
        <v/>
      </c>
      <c r="AE111" s="16" t="str">
        <f t="shared" si="49"/>
        <v>{"CollectableType":"HomeCollector.Models.StampBase, HomeCollector, Version=1.0.0.0, Culture=neutral, PublicKeyToken=null"</v>
      </c>
      <c r="AF111" s="16" t="str">
        <f t="shared" si="50"/>
        <v xml:space="preserve">,"ItemDetails":"" </v>
      </c>
      <c r="AG111" s="16" t="str">
        <f t="shared" si="51"/>
        <v xml:space="preserve">,"IsFavorite":false </v>
      </c>
      <c r="AH111" s="16" t="str">
        <f t="shared" si="52"/>
        <v xml:space="preserve">,"EstimatedValue":0 </v>
      </c>
      <c r="AI111" s="16" t="str">
        <f t="shared" si="53"/>
        <v xml:space="preserve">,"IsMintCondition":false </v>
      </c>
      <c r="AJ111" s="16" t="str">
        <f t="shared" si="54"/>
        <v xml:space="preserve">,"Condition":"UNDEFINED" </v>
      </c>
      <c r="AK111" s="16" t="str">
        <f t="shared" si="57"/>
        <v>}</v>
      </c>
      <c r="AL111" s="16" t="str">
        <f t="shared" si="55"/>
        <v>,{"CollectableType":"HomeCollector.Models.StampBase, HomeCollector, Version=1.0.0.0, Culture=neutral, PublicKeyToken=null","DisplayName":"Soccer" ,"Description":"" ,"Country":"USA" ,"IsPostageStamp":true ,"ScottNumber":"C104" ,"AlternateId":"" ,"IssueYearStart":1983,"IssueYearEnd":0,"FirstDayOfIssue":" " ,"Perforation":"" ,"IsWatermarked":false ,"CatalogImageCode":"" ,"Color":"" ,"Denomination":"28" }</v>
      </c>
    </row>
    <row r="112" spans="1:38" x14ac:dyDescent="0.25">
      <c r="A112" s="44" t="s">
        <v>158</v>
      </c>
      <c r="B112" s="29">
        <v>28</v>
      </c>
      <c r="C112" s="19"/>
      <c r="D112" s="31"/>
      <c r="E112" s="32"/>
      <c r="F112" s="41"/>
      <c r="G112" s="38" t="s">
        <v>18</v>
      </c>
      <c r="H112" s="19" t="s">
        <v>19</v>
      </c>
      <c r="I112" s="29">
        <v>1983</v>
      </c>
      <c r="J112" s="29">
        <v>1983</v>
      </c>
      <c r="K112" s="33" t="s">
        <v>311</v>
      </c>
      <c r="L112" s="34"/>
      <c r="M112" s="29"/>
      <c r="N112" s="28" t="str">
        <f t="shared" si="56"/>
        <v>,{"CollectableType":"HomeCollector.Models.StampBase, HomeCollector, Version=1.0.0.0, Culture=neutral, PublicKeyToken=null"</v>
      </c>
      <c r="O112" s="16" t="str">
        <f t="shared" si="35"/>
        <v xml:space="preserve">,"DisplayName":"Olympics" </v>
      </c>
      <c r="P112" s="16" t="str">
        <f t="shared" si="36"/>
        <v xml:space="preserve">,"Description":"block 4" </v>
      </c>
      <c r="Q112" s="16" t="str">
        <f t="shared" si="37"/>
        <v xml:space="preserve">,"Country":"USA" </v>
      </c>
      <c r="R112" s="16" t="str">
        <f t="shared" si="38"/>
        <v xml:space="preserve">,"IsPostageStamp":true </v>
      </c>
      <c r="S112" s="16" t="str">
        <f t="shared" si="39"/>
        <v xml:space="preserve">,"ScottNumber":"C104a" </v>
      </c>
      <c r="T112" s="16" t="str">
        <f t="shared" si="40"/>
        <v xml:space="preserve">,"AlternateId":"" </v>
      </c>
      <c r="U112" s="16" t="str">
        <f t="shared" si="41"/>
        <v>,"IssueYearStart":1983</v>
      </c>
      <c r="V112" s="16" t="str">
        <f t="shared" si="42"/>
        <v>,"IssueYearEnd":0</v>
      </c>
      <c r="W112" s="16" t="str">
        <f t="shared" si="43"/>
        <v xml:space="preserve">,"FirstDayOfIssue":" " </v>
      </c>
      <c r="X112" s="16" t="str">
        <f t="shared" si="32"/>
        <v xml:space="preserve">,"Perforation":"" </v>
      </c>
      <c r="Y112" s="16" t="str">
        <f t="shared" si="44"/>
        <v xml:space="preserve">,"IsWatermarked":false </v>
      </c>
      <c r="Z112" s="16" t="str">
        <f t="shared" si="45"/>
        <v xml:space="preserve">,"CatalogImageCode":"" </v>
      </c>
      <c r="AA112" s="16" t="str">
        <f t="shared" si="46"/>
        <v xml:space="preserve">,"Color":"" </v>
      </c>
      <c r="AB112" s="16" t="str">
        <f t="shared" si="47"/>
        <v xml:space="preserve">,"Denomination":"28" </v>
      </c>
      <c r="AD112" s="16" t="str">
        <f t="shared" si="48"/>
        <v/>
      </c>
      <c r="AE112" s="16" t="str">
        <f t="shared" si="49"/>
        <v>{"CollectableType":"HomeCollector.Models.StampBase, HomeCollector, Version=1.0.0.0, Culture=neutral, PublicKeyToken=null"</v>
      </c>
      <c r="AF112" s="16" t="str">
        <f t="shared" si="50"/>
        <v xml:space="preserve">,"ItemDetails":"block 4" </v>
      </c>
      <c r="AG112" s="16" t="str">
        <f t="shared" si="51"/>
        <v xml:space="preserve">,"IsFavorite":false </v>
      </c>
      <c r="AH112" s="16" t="str">
        <f t="shared" si="52"/>
        <v xml:space="preserve">,"EstimatedValue":0 </v>
      </c>
      <c r="AI112" s="16" t="str">
        <f t="shared" si="53"/>
        <v xml:space="preserve">,"IsMintCondition":false </v>
      </c>
      <c r="AJ112" s="16" t="str">
        <f t="shared" si="54"/>
        <v xml:space="preserve">,"Condition":"UNDEFINED" </v>
      </c>
      <c r="AK112" s="16" t="str">
        <f t="shared" si="57"/>
        <v>}</v>
      </c>
      <c r="AL112" s="16" t="str">
        <f t="shared" si="55"/>
        <v>,{"CollectableType":"HomeCollector.Models.StampBase, HomeCollector, Version=1.0.0.0, Culture=neutral, PublicKeyToken=null","DisplayName":"Olympics" ,"Description":"block 4" ,"Country":"USA" ,"IsPostageStamp":true ,"ScottNumber":"C104a" ,"AlternateId":"" ,"IssueYearStart":1983,"IssueYearEnd":0,"FirstDayOfIssue":" " ,"Perforation":"" ,"IsWatermarked":false ,"CatalogImageCode":"" ,"Color":"" ,"Denomination":"28" }</v>
      </c>
    </row>
    <row r="113" spans="1:38" x14ac:dyDescent="0.25">
      <c r="A113" s="44" t="s">
        <v>159</v>
      </c>
      <c r="B113" s="29">
        <v>40</v>
      </c>
      <c r="C113" s="19"/>
      <c r="D113" s="28"/>
      <c r="E113" s="30"/>
      <c r="F113" s="41"/>
      <c r="G113" s="38"/>
      <c r="H113" s="19" t="s">
        <v>276</v>
      </c>
      <c r="I113" s="29">
        <v>1983</v>
      </c>
      <c r="J113" s="29">
        <v>1983</v>
      </c>
      <c r="K113" s="33" t="s">
        <v>311</v>
      </c>
      <c r="L113" s="34"/>
      <c r="M113" s="29"/>
      <c r="N113" s="28" t="str">
        <f t="shared" si="56"/>
        <v>,{"CollectableType":"HomeCollector.Models.StampBase, HomeCollector, Version=1.0.0.0, Culture=neutral, PublicKeyToken=null"</v>
      </c>
      <c r="O113" s="16" t="str">
        <f t="shared" si="35"/>
        <v xml:space="preserve">,"DisplayName":"Shotputter" </v>
      </c>
      <c r="P113" s="16" t="str">
        <f t="shared" si="36"/>
        <v xml:space="preserve">,"Description":"" </v>
      </c>
      <c r="Q113" s="16" t="str">
        <f t="shared" si="37"/>
        <v xml:space="preserve">,"Country":"USA" </v>
      </c>
      <c r="R113" s="16" t="str">
        <f t="shared" si="38"/>
        <v xml:space="preserve">,"IsPostageStamp":true </v>
      </c>
      <c r="S113" s="16" t="str">
        <f t="shared" si="39"/>
        <v xml:space="preserve">,"ScottNumber":"C105" </v>
      </c>
      <c r="T113" s="16" t="str">
        <f t="shared" si="40"/>
        <v xml:space="preserve">,"AlternateId":"" </v>
      </c>
      <c r="U113" s="16" t="str">
        <f t="shared" si="41"/>
        <v>,"IssueYearStart":1983</v>
      </c>
      <c r="V113" s="16" t="str">
        <f t="shared" si="42"/>
        <v>,"IssueYearEnd":0</v>
      </c>
      <c r="W113" s="16" t="str">
        <f t="shared" si="43"/>
        <v xml:space="preserve">,"FirstDayOfIssue":" " </v>
      </c>
      <c r="X113" s="16" t="str">
        <f t="shared" si="32"/>
        <v xml:space="preserve">,"Perforation":"" </v>
      </c>
      <c r="Y113" s="16" t="str">
        <f t="shared" si="44"/>
        <v xml:space="preserve">,"IsWatermarked":false </v>
      </c>
      <c r="Z113" s="16" t="str">
        <f t="shared" si="45"/>
        <v xml:space="preserve">,"CatalogImageCode":"" </v>
      </c>
      <c r="AA113" s="16" t="str">
        <f t="shared" si="46"/>
        <v xml:space="preserve">,"Color":"" </v>
      </c>
      <c r="AB113" s="16" t="str">
        <f t="shared" si="47"/>
        <v xml:space="preserve">,"Denomination":"40" </v>
      </c>
      <c r="AD113" s="16" t="str">
        <f t="shared" si="48"/>
        <v/>
      </c>
      <c r="AE113" s="16" t="str">
        <f t="shared" si="49"/>
        <v>{"CollectableType":"HomeCollector.Models.StampBase, HomeCollector, Version=1.0.0.0, Culture=neutral, PublicKeyToken=null"</v>
      </c>
      <c r="AF113" s="16" t="str">
        <f t="shared" si="50"/>
        <v xml:space="preserve">,"ItemDetails":"" </v>
      </c>
      <c r="AG113" s="16" t="str">
        <f t="shared" si="51"/>
        <v xml:space="preserve">,"IsFavorite":false </v>
      </c>
      <c r="AH113" s="16" t="str">
        <f t="shared" si="52"/>
        <v xml:space="preserve">,"EstimatedValue":0 </v>
      </c>
      <c r="AI113" s="16" t="str">
        <f t="shared" si="53"/>
        <v xml:space="preserve">,"IsMintCondition":false </v>
      </c>
      <c r="AJ113" s="16" t="str">
        <f t="shared" si="54"/>
        <v xml:space="preserve">,"Condition":"UNDEFINED" </v>
      </c>
      <c r="AK113" s="16" t="str">
        <f t="shared" si="57"/>
        <v>}</v>
      </c>
      <c r="AL113" s="16" t="str">
        <f t="shared" si="55"/>
        <v>,{"CollectableType":"HomeCollector.Models.StampBase, HomeCollector, Version=1.0.0.0, Culture=neutral, PublicKeyToken=null","DisplayName":"Shotputter" ,"Description":"" ,"Country":"USA" ,"IsPostageStamp":true ,"ScottNumber":"C105" ,"AlternateId":"" ,"IssueYearStart":1983,"IssueYearEnd":0,"FirstDayOfIssue":" " ,"Perforation":"" ,"IsWatermarked":false ,"CatalogImageCode":"" ,"Color":"" ,"Denomination":"40" }</v>
      </c>
    </row>
    <row r="114" spans="1:38" x14ac:dyDescent="0.25">
      <c r="A114" s="44" t="s">
        <v>160</v>
      </c>
      <c r="B114" s="29">
        <v>40</v>
      </c>
      <c r="C114" s="19"/>
      <c r="D114" s="28"/>
      <c r="E114" s="30"/>
      <c r="F114" s="41"/>
      <c r="G114" s="38"/>
      <c r="H114" s="19" t="s">
        <v>273</v>
      </c>
      <c r="I114" s="29">
        <v>1983</v>
      </c>
      <c r="J114" s="29">
        <v>1983</v>
      </c>
      <c r="K114" s="33" t="s">
        <v>311</v>
      </c>
      <c r="L114" s="34"/>
      <c r="M114" s="29"/>
      <c r="N114" s="28" t="str">
        <f t="shared" si="56"/>
        <v>,{"CollectableType":"HomeCollector.Models.StampBase, HomeCollector, Version=1.0.0.0, Culture=neutral, PublicKeyToken=null"</v>
      </c>
      <c r="O114" s="16" t="str">
        <f t="shared" si="35"/>
        <v xml:space="preserve">,"DisplayName":"Gymnast" </v>
      </c>
      <c r="P114" s="16" t="str">
        <f t="shared" si="36"/>
        <v xml:space="preserve">,"Description":"" </v>
      </c>
      <c r="Q114" s="16" t="str">
        <f t="shared" si="37"/>
        <v xml:space="preserve">,"Country":"USA" </v>
      </c>
      <c r="R114" s="16" t="str">
        <f t="shared" si="38"/>
        <v xml:space="preserve">,"IsPostageStamp":true </v>
      </c>
      <c r="S114" s="16" t="str">
        <f t="shared" si="39"/>
        <v xml:space="preserve">,"ScottNumber":"C106" </v>
      </c>
      <c r="T114" s="16" t="str">
        <f t="shared" si="40"/>
        <v xml:space="preserve">,"AlternateId":"" </v>
      </c>
      <c r="U114" s="16" t="str">
        <f t="shared" si="41"/>
        <v>,"IssueYearStart":1983</v>
      </c>
      <c r="V114" s="16" t="str">
        <f t="shared" si="42"/>
        <v>,"IssueYearEnd":0</v>
      </c>
      <c r="W114" s="16" t="str">
        <f t="shared" si="43"/>
        <v xml:space="preserve">,"FirstDayOfIssue":" " </v>
      </c>
      <c r="X114" s="16" t="str">
        <f t="shared" si="32"/>
        <v xml:space="preserve">,"Perforation":"" </v>
      </c>
      <c r="Y114" s="16" t="str">
        <f t="shared" si="44"/>
        <v xml:space="preserve">,"IsWatermarked":false </v>
      </c>
      <c r="Z114" s="16" t="str">
        <f t="shared" si="45"/>
        <v xml:space="preserve">,"CatalogImageCode":"" </v>
      </c>
      <c r="AA114" s="16" t="str">
        <f t="shared" si="46"/>
        <v xml:space="preserve">,"Color":"" </v>
      </c>
      <c r="AB114" s="16" t="str">
        <f t="shared" si="47"/>
        <v xml:space="preserve">,"Denomination":"40" </v>
      </c>
      <c r="AD114" s="16" t="str">
        <f t="shared" si="48"/>
        <v/>
      </c>
      <c r="AE114" s="16" t="str">
        <f t="shared" si="49"/>
        <v>{"CollectableType":"HomeCollector.Models.StampBase, HomeCollector, Version=1.0.0.0, Culture=neutral, PublicKeyToken=null"</v>
      </c>
      <c r="AF114" s="16" t="str">
        <f t="shared" si="50"/>
        <v xml:space="preserve">,"ItemDetails":"" </v>
      </c>
      <c r="AG114" s="16" t="str">
        <f t="shared" si="51"/>
        <v xml:space="preserve">,"IsFavorite":false </v>
      </c>
      <c r="AH114" s="16" t="str">
        <f t="shared" si="52"/>
        <v xml:space="preserve">,"EstimatedValue":0 </v>
      </c>
      <c r="AI114" s="16" t="str">
        <f t="shared" si="53"/>
        <v xml:space="preserve">,"IsMintCondition":false </v>
      </c>
      <c r="AJ114" s="16" t="str">
        <f t="shared" si="54"/>
        <v xml:space="preserve">,"Condition":"UNDEFINED" </v>
      </c>
      <c r="AK114" s="16" t="str">
        <f t="shared" si="57"/>
        <v>}</v>
      </c>
      <c r="AL114" s="16" t="str">
        <f t="shared" si="55"/>
        <v>,{"CollectableType":"HomeCollector.Models.StampBase, HomeCollector, Version=1.0.0.0, Culture=neutral, PublicKeyToken=null","DisplayName":"Gymnast" ,"Description":"" ,"Country":"USA" ,"IsPostageStamp":true ,"ScottNumber":"C106" ,"AlternateId":"" ,"IssueYearStart":1983,"IssueYearEnd":0,"FirstDayOfIssue":" " ,"Perforation":"" ,"IsWatermarked":false ,"CatalogImageCode":"" ,"Color":"" ,"Denomination":"40" }</v>
      </c>
    </row>
    <row r="115" spans="1:38" x14ac:dyDescent="0.25">
      <c r="A115" s="44" t="s">
        <v>161</v>
      </c>
      <c r="B115" s="29">
        <v>40</v>
      </c>
      <c r="C115" s="19"/>
      <c r="D115" s="28"/>
      <c r="E115" s="30">
        <v>1</v>
      </c>
      <c r="F115" s="41"/>
      <c r="G115" s="38"/>
      <c r="H115" s="19" t="s">
        <v>277</v>
      </c>
      <c r="I115" s="29">
        <v>1983</v>
      </c>
      <c r="J115" s="29">
        <v>1983</v>
      </c>
      <c r="K115" s="33" t="s">
        <v>311</v>
      </c>
      <c r="L115" s="34"/>
      <c r="M115" s="29"/>
      <c r="N115" s="28" t="str">
        <f t="shared" si="56"/>
        <v>,{"CollectableType":"HomeCollector.Models.StampBase, HomeCollector, Version=1.0.0.0, Culture=neutral, PublicKeyToken=null"</v>
      </c>
      <c r="O115" s="16" t="str">
        <f t="shared" si="35"/>
        <v xml:space="preserve">,"DisplayName":"Swimmer" </v>
      </c>
      <c r="P115" s="16" t="str">
        <f t="shared" si="36"/>
        <v xml:space="preserve">,"Description":"" </v>
      </c>
      <c r="Q115" s="16" t="str">
        <f t="shared" si="37"/>
        <v xml:space="preserve">,"Country":"USA" </v>
      </c>
      <c r="R115" s="16" t="str">
        <f t="shared" si="38"/>
        <v xml:space="preserve">,"IsPostageStamp":true </v>
      </c>
      <c r="S115" s="16" t="str">
        <f t="shared" si="39"/>
        <v xml:space="preserve">,"ScottNumber":"C107" </v>
      </c>
      <c r="T115" s="16" t="str">
        <f t="shared" si="40"/>
        <v xml:space="preserve">,"AlternateId":"" </v>
      </c>
      <c r="U115" s="16" t="str">
        <f t="shared" si="41"/>
        <v>,"IssueYearStart":1983</v>
      </c>
      <c r="V115" s="16" t="str">
        <f t="shared" si="42"/>
        <v>,"IssueYearEnd":0</v>
      </c>
      <c r="W115" s="16" t="str">
        <f t="shared" si="43"/>
        <v xml:space="preserve">,"FirstDayOfIssue":" " </v>
      </c>
      <c r="X115" s="16" t="str">
        <f t="shared" si="32"/>
        <v xml:space="preserve">,"Perforation":"" </v>
      </c>
      <c r="Y115" s="16" t="str">
        <f t="shared" si="44"/>
        <v xml:space="preserve">,"IsWatermarked":false </v>
      </c>
      <c r="Z115" s="16" t="str">
        <f t="shared" si="45"/>
        <v xml:space="preserve">,"CatalogImageCode":"" </v>
      </c>
      <c r="AA115" s="16" t="str">
        <f t="shared" si="46"/>
        <v xml:space="preserve">,"Color":"" </v>
      </c>
      <c r="AB115" s="16" t="str">
        <f t="shared" si="47"/>
        <v xml:space="preserve">,"Denomination":"40" </v>
      </c>
      <c r="AD115" s="16" t="str">
        <f t="shared" si="48"/>
        <v>,"ItemInstances":[</v>
      </c>
      <c r="AE115" s="16" t="str">
        <f t="shared" si="49"/>
        <v>{"CollectableType":"HomeCollector.Models.StampBase, HomeCollector, Version=1.0.0.0, Culture=neutral, PublicKeyToken=null"</v>
      </c>
      <c r="AF115" s="16" t="str">
        <f t="shared" si="50"/>
        <v xml:space="preserve">,"ItemDetails":"" </v>
      </c>
      <c r="AG115" s="16" t="str">
        <f t="shared" si="51"/>
        <v xml:space="preserve">,"IsFavorite":false </v>
      </c>
      <c r="AH115" s="16" t="str">
        <f t="shared" si="52"/>
        <v xml:space="preserve">,"EstimatedValue":0 </v>
      </c>
      <c r="AI115" s="16" t="str">
        <f t="shared" si="53"/>
        <v xml:space="preserve">,"IsMintCondition":false </v>
      </c>
      <c r="AJ115" s="16" t="str">
        <f t="shared" si="54"/>
        <v xml:space="preserve">,"Condition":"UNDEFINED" </v>
      </c>
      <c r="AK115" s="16" t="str">
        <f t="shared" si="57"/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15" s="16" t="str">
        <f t="shared" si="55"/>
        <v>,{"CollectableType":"HomeCollector.Models.StampBase, HomeCollector, Version=1.0.0.0, Culture=neutral, PublicKeyToken=null","DisplayName":"Swimmer" ,"Description":"" ,"Country":"USA" ,"IsPostageStamp":true ,"ScottNumber":"C107" ,"AlternateId":"" ,"IssueYearStart":1983,"IssueYearEnd":0,"FirstDayOfIssue":" " ,"Perforation":"" ,"IsWatermarked":false ,"CatalogImageCode":"" ,"Color":"" ,"Denomination":"40"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16" spans="1:38" x14ac:dyDescent="0.25">
      <c r="A116" s="44" t="s">
        <v>162</v>
      </c>
      <c r="B116" s="29">
        <v>40</v>
      </c>
      <c r="C116" s="19"/>
      <c r="D116" s="28"/>
      <c r="E116" s="30">
        <v>1</v>
      </c>
      <c r="F116" s="41"/>
      <c r="G116" s="38"/>
      <c r="H116" s="19" t="s">
        <v>278</v>
      </c>
      <c r="I116" s="29">
        <v>1983</v>
      </c>
      <c r="J116" s="29">
        <v>1983</v>
      </c>
      <c r="K116" s="33" t="s">
        <v>311</v>
      </c>
      <c r="L116" s="34"/>
      <c r="M116" s="29"/>
      <c r="N116" s="28" t="str">
        <f t="shared" si="56"/>
        <v>,{"CollectableType":"HomeCollector.Models.StampBase, HomeCollector, Version=1.0.0.0, Culture=neutral, PublicKeyToken=null"</v>
      </c>
      <c r="O116" s="16" t="str">
        <f t="shared" si="35"/>
        <v xml:space="preserve">,"DisplayName":"Weighlifter" </v>
      </c>
      <c r="P116" s="16" t="str">
        <f t="shared" si="36"/>
        <v xml:space="preserve">,"Description":"" </v>
      </c>
      <c r="Q116" s="16" t="str">
        <f t="shared" si="37"/>
        <v xml:space="preserve">,"Country":"USA" </v>
      </c>
      <c r="R116" s="16" t="str">
        <f t="shared" si="38"/>
        <v xml:space="preserve">,"IsPostageStamp":true </v>
      </c>
      <c r="S116" s="16" t="str">
        <f t="shared" si="39"/>
        <v xml:space="preserve">,"ScottNumber":"C108" </v>
      </c>
      <c r="T116" s="16" t="str">
        <f t="shared" si="40"/>
        <v xml:space="preserve">,"AlternateId":"" </v>
      </c>
      <c r="U116" s="16" t="str">
        <f t="shared" si="41"/>
        <v>,"IssueYearStart":1983</v>
      </c>
      <c r="V116" s="16" t="str">
        <f t="shared" si="42"/>
        <v>,"IssueYearEnd":0</v>
      </c>
      <c r="W116" s="16" t="str">
        <f t="shared" si="43"/>
        <v xml:space="preserve">,"FirstDayOfIssue":" " </v>
      </c>
      <c r="X116" s="16" t="str">
        <f t="shared" si="32"/>
        <v xml:space="preserve">,"Perforation":"" </v>
      </c>
      <c r="Y116" s="16" t="str">
        <f t="shared" si="44"/>
        <v xml:space="preserve">,"IsWatermarked":false </v>
      </c>
      <c r="Z116" s="16" t="str">
        <f t="shared" si="45"/>
        <v xml:space="preserve">,"CatalogImageCode":"" </v>
      </c>
      <c r="AA116" s="16" t="str">
        <f t="shared" si="46"/>
        <v xml:space="preserve">,"Color":"" </v>
      </c>
      <c r="AB116" s="16" t="str">
        <f t="shared" si="47"/>
        <v xml:space="preserve">,"Denomination":"40" </v>
      </c>
      <c r="AD116" s="16" t="str">
        <f t="shared" si="48"/>
        <v>,"ItemInstances":[</v>
      </c>
      <c r="AE116" s="16" t="str">
        <f t="shared" si="49"/>
        <v>{"CollectableType":"HomeCollector.Models.StampBase, HomeCollector, Version=1.0.0.0, Culture=neutral, PublicKeyToken=null"</v>
      </c>
      <c r="AF116" s="16" t="str">
        <f t="shared" si="50"/>
        <v xml:space="preserve">,"ItemDetails":"" </v>
      </c>
      <c r="AG116" s="16" t="str">
        <f t="shared" si="51"/>
        <v xml:space="preserve">,"IsFavorite":false </v>
      </c>
      <c r="AH116" s="16" t="str">
        <f t="shared" si="52"/>
        <v xml:space="preserve">,"EstimatedValue":0 </v>
      </c>
      <c r="AI116" s="16" t="str">
        <f t="shared" si="53"/>
        <v xml:space="preserve">,"IsMintCondition":false </v>
      </c>
      <c r="AJ116" s="16" t="str">
        <f t="shared" si="54"/>
        <v xml:space="preserve">,"Condition":"UNDEFINED" </v>
      </c>
      <c r="AK116" s="16" t="str">
        <f t="shared" si="57"/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16" s="16" t="str">
        <f t="shared" si="55"/>
        <v>,{"CollectableType":"HomeCollector.Models.StampBase, HomeCollector, Version=1.0.0.0, Culture=neutral, PublicKeyToken=null","DisplayName":"Weighlifter" ,"Description":"" ,"Country":"USA" ,"IsPostageStamp":true ,"ScottNumber":"C108" ,"AlternateId":"" ,"IssueYearStart":1983,"IssueYearEnd":0,"FirstDayOfIssue":" " ,"Perforation":"" ,"IsWatermarked":false ,"CatalogImageCode":"" ,"Color":"" ,"Denomination":"40"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17" spans="1:38" x14ac:dyDescent="0.25">
      <c r="A117" s="44" t="s">
        <v>163</v>
      </c>
      <c r="B117" s="29">
        <v>40</v>
      </c>
      <c r="C117" s="19"/>
      <c r="D117" s="28"/>
      <c r="E117" s="30"/>
      <c r="F117" s="41"/>
      <c r="G117" s="38" t="s">
        <v>18</v>
      </c>
      <c r="H117" s="19" t="s">
        <v>19</v>
      </c>
      <c r="I117" s="29">
        <v>1983</v>
      </c>
      <c r="J117" s="29">
        <v>1983</v>
      </c>
      <c r="K117" s="33" t="s">
        <v>311</v>
      </c>
      <c r="L117" s="34"/>
      <c r="M117" s="29"/>
      <c r="N117" s="28" t="str">
        <f t="shared" si="56"/>
        <v>,{"CollectableType":"HomeCollector.Models.StampBase, HomeCollector, Version=1.0.0.0, Culture=neutral, PublicKeyToken=null"</v>
      </c>
      <c r="O117" s="16" t="str">
        <f t="shared" si="35"/>
        <v xml:space="preserve">,"DisplayName":"Olympics" </v>
      </c>
      <c r="P117" s="16" t="str">
        <f t="shared" si="36"/>
        <v xml:space="preserve">,"Description":"block 4" </v>
      </c>
      <c r="Q117" s="16" t="str">
        <f t="shared" si="37"/>
        <v xml:space="preserve">,"Country":"USA" </v>
      </c>
      <c r="R117" s="16" t="str">
        <f t="shared" si="38"/>
        <v xml:space="preserve">,"IsPostageStamp":true </v>
      </c>
      <c r="S117" s="16" t="str">
        <f t="shared" si="39"/>
        <v xml:space="preserve">,"ScottNumber":"C108a" </v>
      </c>
      <c r="T117" s="16" t="str">
        <f t="shared" si="40"/>
        <v xml:space="preserve">,"AlternateId":"" </v>
      </c>
      <c r="U117" s="16" t="str">
        <f t="shared" si="41"/>
        <v>,"IssueYearStart":1983</v>
      </c>
      <c r="V117" s="16" t="str">
        <f t="shared" si="42"/>
        <v>,"IssueYearEnd":0</v>
      </c>
      <c r="W117" s="16" t="str">
        <f t="shared" si="43"/>
        <v xml:space="preserve">,"FirstDayOfIssue":" " </v>
      </c>
      <c r="X117" s="16" t="str">
        <f t="shared" si="32"/>
        <v xml:space="preserve">,"Perforation":"" </v>
      </c>
      <c r="Y117" s="16" t="str">
        <f t="shared" si="44"/>
        <v xml:space="preserve">,"IsWatermarked":false </v>
      </c>
      <c r="Z117" s="16" t="str">
        <f t="shared" si="45"/>
        <v xml:space="preserve">,"CatalogImageCode":"" </v>
      </c>
      <c r="AA117" s="16" t="str">
        <f t="shared" si="46"/>
        <v xml:space="preserve">,"Color":"" </v>
      </c>
      <c r="AB117" s="16" t="str">
        <f t="shared" si="47"/>
        <v xml:space="preserve">,"Denomination":"40" </v>
      </c>
      <c r="AD117" s="16" t="str">
        <f t="shared" si="48"/>
        <v/>
      </c>
      <c r="AE117" s="16" t="str">
        <f t="shared" si="49"/>
        <v>{"CollectableType":"HomeCollector.Models.StampBase, HomeCollector, Version=1.0.0.0, Culture=neutral, PublicKeyToken=null"</v>
      </c>
      <c r="AF117" s="16" t="str">
        <f t="shared" si="50"/>
        <v xml:space="preserve">,"ItemDetails":"block 4" </v>
      </c>
      <c r="AG117" s="16" t="str">
        <f t="shared" si="51"/>
        <v xml:space="preserve">,"IsFavorite":false </v>
      </c>
      <c r="AH117" s="16" t="str">
        <f t="shared" si="52"/>
        <v xml:space="preserve">,"EstimatedValue":0 </v>
      </c>
      <c r="AI117" s="16" t="str">
        <f t="shared" si="53"/>
        <v xml:space="preserve">,"IsMintCondition":false </v>
      </c>
      <c r="AJ117" s="16" t="str">
        <f t="shared" si="54"/>
        <v xml:space="preserve">,"Condition":"UNDEFINED" </v>
      </c>
      <c r="AK117" s="16" t="str">
        <f t="shared" si="57"/>
        <v>}</v>
      </c>
      <c r="AL117" s="16" t="str">
        <f t="shared" si="55"/>
        <v>,{"CollectableType":"HomeCollector.Models.StampBase, HomeCollector, Version=1.0.0.0, Culture=neutral, PublicKeyToken=null","DisplayName":"Olympics" ,"Description":"block 4" ,"Country":"USA" ,"IsPostageStamp":true ,"ScottNumber":"C108a" ,"AlternateId":"" ,"IssueYearStart":1983,"IssueYearEnd":0,"FirstDayOfIssue":" " ,"Perforation":"" ,"IsWatermarked":false ,"CatalogImageCode":"" ,"Color":"" ,"Denomination":"40" }</v>
      </c>
    </row>
    <row r="118" spans="1:38" x14ac:dyDescent="0.25">
      <c r="A118" s="44" t="s">
        <v>164</v>
      </c>
      <c r="B118" s="29">
        <v>35</v>
      </c>
      <c r="C118" s="19"/>
      <c r="D118" s="28"/>
      <c r="E118" s="30"/>
      <c r="F118" s="41"/>
      <c r="G118" s="38"/>
      <c r="H118" s="19" t="s">
        <v>279</v>
      </c>
      <c r="I118" s="29">
        <v>1983</v>
      </c>
      <c r="J118" s="29">
        <v>1983</v>
      </c>
      <c r="K118" s="33" t="s">
        <v>311</v>
      </c>
      <c r="L118" s="34"/>
      <c r="M118" s="29"/>
      <c r="N118" s="28" t="str">
        <f t="shared" si="56"/>
        <v>,{"CollectableType":"HomeCollector.Models.StampBase, HomeCollector, Version=1.0.0.0, Culture=neutral, PublicKeyToken=null"</v>
      </c>
      <c r="O118" s="16" t="str">
        <f t="shared" si="35"/>
        <v xml:space="preserve">,"DisplayName":"Fencer" </v>
      </c>
      <c r="P118" s="16" t="str">
        <f t="shared" si="36"/>
        <v xml:space="preserve">,"Description":"" </v>
      </c>
      <c r="Q118" s="16" t="str">
        <f t="shared" si="37"/>
        <v xml:space="preserve">,"Country":"USA" </v>
      </c>
      <c r="R118" s="16" t="str">
        <f t="shared" si="38"/>
        <v xml:space="preserve">,"IsPostageStamp":true </v>
      </c>
      <c r="S118" s="16" t="str">
        <f t="shared" si="39"/>
        <v xml:space="preserve">,"ScottNumber":"C109" </v>
      </c>
      <c r="T118" s="16" t="str">
        <f t="shared" si="40"/>
        <v xml:space="preserve">,"AlternateId":"" </v>
      </c>
      <c r="U118" s="16" t="str">
        <f t="shared" si="41"/>
        <v>,"IssueYearStart":1983</v>
      </c>
      <c r="V118" s="16" t="str">
        <f t="shared" si="42"/>
        <v>,"IssueYearEnd":0</v>
      </c>
      <c r="W118" s="16" t="str">
        <f t="shared" si="43"/>
        <v xml:space="preserve">,"FirstDayOfIssue":" " </v>
      </c>
      <c r="X118" s="16" t="str">
        <f t="shared" si="32"/>
        <v xml:space="preserve">,"Perforation":"" </v>
      </c>
      <c r="Y118" s="16" t="str">
        <f t="shared" si="44"/>
        <v xml:space="preserve">,"IsWatermarked":false </v>
      </c>
      <c r="Z118" s="16" t="str">
        <f t="shared" si="45"/>
        <v xml:space="preserve">,"CatalogImageCode":"" </v>
      </c>
      <c r="AA118" s="16" t="str">
        <f t="shared" si="46"/>
        <v xml:space="preserve">,"Color":"" </v>
      </c>
      <c r="AB118" s="16" t="str">
        <f t="shared" si="47"/>
        <v xml:space="preserve">,"Denomination":"35" </v>
      </c>
      <c r="AD118" s="16" t="str">
        <f t="shared" si="48"/>
        <v/>
      </c>
      <c r="AE118" s="16" t="str">
        <f t="shared" si="49"/>
        <v>{"CollectableType":"HomeCollector.Models.StampBase, HomeCollector, Version=1.0.0.0, Culture=neutral, PublicKeyToken=null"</v>
      </c>
      <c r="AF118" s="16" t="str">
        <f t="shared" si="50"/>
        <v xml:space="preserve">,"ItemDetails":"" </v>
      </c>
      <c r="AG118" s="16" t="str">
        <f t="shared" si="51"/>
        <v xml:space="preserve">,"IsFavorite":false </v>
      </c>
      <c r="AH118" s="16" t="str">
        <f t="shared" si="52"/>
        <v xml:space="preserve">,"EstimatedValue":0 </v>
      </c>
      <c r="AI118" s="16" t="str">
        <f t="shared" si="53"/>
        <v xml:space="preserve">,"IsMintCondition":false </v>
      </c>
      <c r="AJ118" s="16" t="str">
        <f t="shared" si="54"/>
        <v xml:space="preserve">,"Condition":"UNDEFINED" </v>
      </c>
      <c r="AK118" s="16" t="str">
        <f t="shared" si="57"/>
        <v>}</v>
      </c>
      <c r="AL118" s="16" t="str">
        <f t="shared" si="55"/>
        <v>,{"CollectableType":"HomeCollector.Models.StampBase, HomeCollector, Version=1.0.0.0, Culture=neutral, PublicKeyToken=null","DisplayName":"Fencer" ,"Description":"" ,"Country":"USA" ,"IsPostageStamp":true ,"ScottNumber":"C109" ,"AlternateId":"" ,"IssueYearStart":1983,"IssueYearEnd":0,"FirstDayOfIssue":" " ,"Perforation":"" ,"IsWatermarked":false ,"CatalogImageCode":"" ,"Color":"" ,"Denomination":"35" }</v>
      </c>
    </row>
    <row r="119" spans="1:38" x14ac:dyDescent="0.25">
      <c r="A119" s="44" t="s">
        <v>165</v>
      </c>
      <c r="B119" s="29">
        <v>35</v>
      </c>
      <c r="C119" s="19"/>
      <c r="D119" s="28"/>
      <c r="E119" s="30"/>
      <c r="F119" s="41"/>
      <c r="G119" s="38"/>
      <c r="H119" s="19" t="s">
        <v>280</v>
      </c>
      <c r="I119" s="29">
        <v>1983</v>
      </c>
      <c r="J119" s="29">
        <v>1983</v>
      </c>
      <c r="K119" s="33" t="s">
        <v>311</v>
      </c>
      <c r="L119" s="34"/>
      <c r="M119" s="29"/>
      <c r="N119" s="28" t="str">
        <f t="shared" si="56"/>
        <v>,{"CollectableType":"HomeCollector.Models.StampBase, HomeCollector, Version=1.0.0.0, Culture=neutral, PublicKeyToken=null"</v>
      </c>
      <c r="O119" s="16" t="str">
        <f t="shared" si="35"/>
        <v xml:space="preserve">,"DisplayName":"Bicyclist" </v>
      </c>
      <c r="P119" s="16" t="str">
        <f t="shared" si="36"/>
        <v xml:space="preserve">,"Description":"" </v>
      </c>
      <c r="Q119" s="16" t="str">
        <f t="shared" si="37"/>
        <v xml:space="preserve">,"Country":"USA" </v>
      </c>
      <c r="R119" s="16" t="str">
        <f t="shared" si="38"/>
        <v xml:space="preserve">,"IsPostageStamp":true </v>
      </c>
      <c r="S119" s="16" t="str">
        <f t="shared" si="39"/>
        <v xml:space="preserve">,"ScottNumber":"C110" </v>
      </c>
      <c r="T119" s="16" t="str">
        <f t="shared" si="40"/>
        <v xml:space="preserve">,"AlternateId":"" </v>
      </c>
      <c r="U119" s="16" t="str">
        <f t="shared" si="41"/>
        <v>,"IssueYearStart":1983</v>
      </c>
      <c r="V119" s="16" t="str">
        <f t="shared" si="42"/>
        <v>,"IssueYearEnd":0</v>
      </c>
      <c r="W119" s="16" t="str">
        <f t="shared" si="43"/>
        <v xml:space="preserve">,"FirstDayOfIssue":" " </v>
      </c>
      <c r="X119" s="16" t="str">
        <f t="shared" si="32"/>
        <v xml:space="preserve">,"Perforation":"" </v>
      </c>
      <c r="Y119" s="16" t="str">
        <f t="shared" si="44"/>
        <v xml:space="preserve">,"IsWatermarked":false </v>
      </c>
      <c r="Z119" s="16" t="str">
        <f t="shared" si="45"/>
        <v xml:space="preserve">,"CatalogImageCode":"" </v>
      </c>
      <c r="AA119" s="16" t="str">
        <f t="shared" si="46"/>
        <v xml:space="preserve">,"Color":"" </v>
      </c>
      <c r="AB119" s="16" t="str">
        <f t="shared" si="47"/>
        <v xml:space="preserve">,"Denomination":"35" </v>
      </c>
      <c r="AD119" s="16" t="str">
        <f t="shared" si="48"/>
        <v/>
      </c>
      <c r="AE119" s="16" t="str">
        <f t="shared" si="49"/>
        <v>{"CollectableType":"HomeCollector.Models.StampBase, HomeCollector, Version=1.0.0.0, Culture=neutral, PublicKeyToken=null"</v>
      </c>
      <c r="AF119" s="16" t="str">
        <f t="shared" si="50"/>
        <v xml:space="preserve">,"ItemDetails":"" </v>
      </c>
      <c r="AG119" s="16" t="str">
        <f t="shared" si="51"/>
        <v xml:space="preserve">,"IsFavorite":false </v>
      </c>
      <c r="AH119" s="16" t="str">
        <f t="shared" si="52"/>
        <v xml:space="preserve">,"EstimatedValue":0 </v>
      </c>
      <c r="AI119" s="16" t="str">
        <f t="shared" si="53"/>
        <v xml:space="preserve">,"IsMintCondition":false </v>
      </c>
      <c r="AJ119" s="16" t="str">
        <f t="shared" si="54"/>
        <v xml:space="preserve">,"Condition":"UNDEFINED" </v>
      </c>
      <c r="AK119" s="16" t="str">
        <f t="shared" si="57"/>
        <v>}</v>
      </c>
      <c r="AL119" s="16" t="str">
        <f t="shared" si="55"/>
        <v>,{"CollectableType":"HomeCollector.Models.StampBase, HomeCollector, Version=1.0.0.0, Culture=neutral, PublicKeyToken=null","DisplayName":"Bicyclist" ,"Description":"" ,"Country":"USA" ,"IsPostageStamp":true ,"ScottNumber":"C110" ,"AlternateId":"" ,"IssueYearStart":1983,"IssueYearEnd":0,"FirstDayOfIssue":" " ,"Perforation":"" ,"IsWatermarked":false ,"CatalogImageCode":"" ,"Color":"" ,"Denomination":"35" }</v>
      </c>
    </row>
    <row r="120" spans="1:38" x14ac:dyDescent="0.25">
      <c r="A120" s="44" t="s">
        <v>166</v>
      </c>
      <c r="B120" s="29">
        <v>35</v>
      </c>
      <c r="C120" s="19"/>
      <c r="D120" s="28"/>
      <c r="E120" s="30"/>
      <c r="F120" s="41"/>
      <c r="G120" s="38"/>
      <c r="H120" s="19" t="s">
        <v>281</v>
      </c>
      <c r="I120" s="29">
        <v>1983</v>
      </c>
      <c r="J120" s="29">
        <v>1983</v>
      </c>
      <c r="K120" s="33" t="s">
        <v>311</v>
      </c>
      <c r="L120" s="34"/>
      <c r="M120" s="29"/>
      <c r="N120" s="28" t="str">
        <f t="shared" si="56"/>
        <v>,{"CollectableType":"HomeCollector.Models.StampBase, HomeCollector, Version=1.0.0.0, Culture=neutral, PublicKeyToken=null"</v>
      </c>
      <c r="O120" s="16" t="str">
        <f t="shared" si="35"/>
        <v xml:space="preserve">,"DisplayName":"Volleyball" </v>
      </c>
      <c r="P120" s="16" t="str">
        <f t="shared" si="36"/>
        <v xml:space="preserve">,"Description":"" </v>
      </c>
      <c r="Q120" s="16" t="str">
        <f t="shared" si="37"/>
        <v xml:space="preserve">,"Country":"USA" </v>
      </c>
      <c r="R120" s="16" t="str">
        <f t="shared" si="38"/>
        <v xml:space="preserve">,"IsPostageStamp":true </v>
      </c>
      <c r="S120" s="16" t="str">
        <f t="shared" si="39"/>
        <v xml:space="preserve">,"ScottNumber":"C111" </v>
      </c>
      <c r="T120" s="16" t="str">
        <f t="shared" si="40"/>
        <v xml:space="preserve">,"AlternateId":"" </v>
      </c>
      <c r="U120" s="16" t="str">
        <f t="shared" si="41"/>
        <v>,"IssueYearStart":1983</v>
      </c>
      <c r="V120" s="16" t="str">
        <f t="shared" si="42"/>
        <v>,"IssueYearEnd":0</v>
      </c>
      <c r="W120" s="16" t="str">
        <f t="shared" si="43"/>
        <v xml:space="preserve">,"FirstDayOfIssue":" " </v>
      </c>
      <c r="X120" s="16" t="str">
        <f t="shared" si="32"/>
        <v xml:space="preserve">,"Perforation":"" </v>
      </c>
      <c r="Y120" s="16" t="str">
        <f t="shared" si="44"/>
        <v xml:space="preserve">,"IsWatermarked":false </v>
      </c>
      <c r="Z120" s="16" t="str">
        <f t="shared" si="45"/>
        <v xml:space="preserve">,"CatalogImageCode":"" </v>
      </c>
      <c r="AA120" s="16" t="str">
        <f t="shared" si="46"/>
        <v xml:space="preserve">,"Color":"" </v>
      </c>
      <c r="AB120" s="16" t="str">
        <f t="shared" si="47"/>
        <v xml:space="preserve">,"Denomination":"35" </v>
      </c>
      <c r="AD120" s="16" t="str">
        <f t="shared" si="48"/>
        <v/>
      </c>
      <c r="AE120" s="16" t="str">
        <f t="shared" si="49"/>
        <v>{"CollectableType":"HomeCollector.Models.StampBase, HomeCollector, Version=1.0.0.0, Culture=neutral, PublicKeyToken=null"</v>
      </c>
      <c r="AF120" s="16" t="str">
        <f t="shared" si="50"/>
        <v xml:space="preserve">,"ItemDetails":"" </v>
      </c>
      <c r="AG120" s="16" t="str">
        <f t="shared" si="51"/>
        <v xml:space="preserve">,"IsFavorite":false </v>
      </c>
      <c r="AH120" s="16" t="str">
        <f t="shared" si="52"/>
        <v xml:space="preserve">,"EstimatedValue":0 </v>
      </c>
      <c r="AI120" s="16" t="str">
        <f t="shared" si="53"/>
        <v xml:space="preserve">,"IsMintCondition":false </v>
      </c>
      <c r="AJ120" s="16" t="str">
        <f t="shared" si="54"/>
        <v xml:space="preserve">,"Condition":"UNDEFINED" </v>
      </c>
      <c r="AK120" s="16" t="str">
        <f t="shared" si="57"/>
        <v>}</v>
      </c>
      <c r="AL120" s="16" t="str">
        <f t="shared" si="55"/>
        <v>,{"CollectableType":"HomeCollector.Models.StampBase, HomeCollector, Version=1.0.0.0, Culture=neutral, PublicKeyToken=null","DisplayName":"Volleyball" ,"Description":"" ,"Country":"USA" ,"IsPostageStamp":true ,"ScottNumber":"C111" ,"AlternateId":"" ,"IssueYearStart":1983,"IssueYearEnd":0,"FirstDayOfIssue":" " ,"Perforation":"" ,"IsWatermarked":false ,"CatalogImageCode":"" ,"Color":"" ,"Denomination":"35" }</v>
      </c>
    </row>
    <row r="121" spans="1:38" x14ac:dyDescent="0.25">
      <c r="A121" s="44" t="s">
        <v>167</v>
      </c>
      <c r="B121" s="29">
        <v>35</v>
      </c>
      <c r="C121" s="19"/>
      <c r="D121" s="28"/>
      <c r="E121" s="30">
        <v>2</v>
      </c>
      <c r="F121" s="41"/>
      <c r="G121" s="38"/>
      <c r="H121" s="19" t="s">
        <v>282</v>
      </c>
      <c r="I121" s="29">
        <v>1983</v>
      </c>
      <c r="J121" s="29">
        <v>1983</v>
      </c>
      <c r="K121" s="33" t="s">
        <v>311</v>
      </c>
      <c r="L121" s="34"/>
      <c r="M121" s="29"/>
      <c r="N121" s="28" t="str">
        <f t="shared" si="56"/>
        <v>,{"CollectableType":"HomeCollector.Models.StampBase, HomeCollector, Version=1.0.0.0, Culture=neutral, PublicKeyToken=null"</v>
      </c>
      <c r="O121" s="16" t="str">
        <f t="shared" si="35"/>
        <v xml:space="preserve">,"DisplayName":"Pole Vaulter" </v>
      </c>
      <c r="P121" s="16" t="str">
        <f t="shared" si="36"/>
        <v xml:space="preserve">,"Description":"" </v>
      </c>
      <c r="Q121" s="16" t="str">
        <f t="shared" si="37"/>
        <v xml:space="preserve">,"Country":"USA" </v>
      </c>
      <c r="R121" s="16" t="str">
        <f t="shared" si="38"/>
        <v xml:space="preserve">,"IsPostageStamp":true </v>
      </c>
      <c r="S121" s="16" t="str">
        <f t="shared" si="39"/>
        <v xml:space="preserve">,"ScottNumber":"C112" </v>
      </c>
      <c r="T121" s="16" t="str">
        <f t="shared" si="40"/>
        <v xml:space="preserve">,"AlternateId":"" </v>
      </c>
      <c r="U121" s="16" t="str">
        <f t="shared" si="41"/>
        <v>,"IssueYearStart":1983</v>
      </c>
      <c r="V121" s="16" t="str">
        <f t="shared" si="42"/>
        <v>,"IssueYearEnd":0</v>
      </c>
      <c r="W121" s="16" t="str">
        <f t="shared" si="43"/>
        <v xml:space="preserve">,"FirstDayOfIssue":" " </v>
      </c>
      <c r="X121" s="16" t="str">
        <f t="shared" si="32"/>
        <v xml:space="preserve">,"Perforation":"" </v>
      </c>
      <c r="Y121" s="16" t="str">
        <f t="shared" si="44"/>
        <v xml:space="preserve">,"IsWatermarked":false </v>
      </c>
      <c r="Z121" s="16" t="str">
        <f t="shared" si="45"/>
        <v xml:space="preserve">,"CatalogImageCode":"" </v>
      </c>
      <c r="AA121" s="16" t="str">
        <f t="shared" si="46"/>
        <v xml:space="preserve">,"Color":"" </v>
      </c>
      <c r="AB121" s="16" t="str">
        <f t="shared" si="47"/>
        <v xml:space="preserve">,"Denomination":"35" </v>
      </c>
      <c r="AD121" s="16" t="str">
        <f t="shared" si="48"/>
        <v>,"ItemInstances":[</v>
      </c>
      <c r="AE121" s="16" t="str">
        <f t="shared" si="49"/>
        <v>{"CollectableType":"HomeCollector.Models.StampBase, HomeCollector, Version=1.0.0.0, Culture=neutral, PublicKeyToken=null"</v>
      </c>
      <c r="AF121" s="16" t="str">
        <f t="shared" si="50"/>
        <v xml:space="preserve">,"ItemDetails":"" </v>
      </c>
      <c r="AG121" s="16" t="str">
        <f t="shared" si="51"/>
        <v xml:space="preserve">,"IsFavorite":false </v>
      </c>
      <c r="AH121" s="16" t="str">
        <f t="shared" si="52"/>
        <v xml:space="preserve">,"EstimatedValue":0 </v>
      </c>
      <c r="AI121" s="16" t="str">
        <f t="shared" si="53"/>
        <v xml:space="preserve">,"IsMintCondition":false </v>
      </c>
      <c r="AJ121" s="16" t="str">
        <f t="shared" si="54"/>
        <v xml:space="preserve">,"Condition":"UNDEFINED" </v>
      </c>
      <c r="AK121" s="16" t="str">
        <f t="shared" si="57"/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21" s="16" t="str">
        <f t="shared" si="55"/>
        <v>,{"CollectableType":"HomeCollector.Models.StampBase, HomeCollector, Version=1.0.0.0, Culture=neutral, PublicKeyToken=null","DisplayName":"Pole Vaulter" ,"Description":"" ,"Country":"USA" ,"IsPostageStamp":true ,"ScottNumber":"C112" ,"AlternateId":"" ,"IssueYearStart":1983,"IssueYearEnd":0,"FirstDayOfIssue":" " ,"Perforation":"" ,"IsWatermarked":false ,"CatalogImageCode":"" ,"Color":"" ,"Denomination":"35"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22" spans="1:38" x14ac:dyDescent="0.25">
      <c r="A122" s="44" t="s">
        <v>168</v>
      </c>
      <c r="B122" s="29">
        <v>35</v>
      </c>
      <c r="C122" s="19"/>
      <c r="D122" s="28"/>
      <c r="E122" s="30"/>
      <c r="F122" s="41"/>
      <c r="G122" s="38" t="s">
        <v>18</v>
      </c>
      <c r="H122" s="19" t="s">
        <v>19</v>
      </c>
      <c r="I122" s="29">
        <v>1983</v>
      </c>
      <c r="J122" s="29">
        <v>1983</v>
      </c>
      <c r="K122" s="33" t="s">
        <v>311</v>
      </c>
      <c r="L122" s="34"/>
      <c r="M122" s="29"/>
      <c r="N122" s="28" t="str">
        <f t="shared" si="56"/>
        <v>,{"CollectableType":"HomeCollector.Models.StampBase, HomeCollector, Version=1.0.0.0, Culture=neutral, PublicKeyToken=null"</v>
      </c>
      <c r="O122" s="16" t="str">
        <f t="shared" si="35"/>
        <v xml:space="preserve">,"DisplayName":"Olympics" </v>
      </c>
      <c r="P122" s="16" t="str">
        <f t="shared" si="36"/>
        <v xml:space="preserve">,"Description":"block 4" </v>
      </c>
      <c r="Q122" s="16" t="str">
        <f t="shared" si="37"/>
        <v xml:space="preserve">,"Country":"USA" </v>
      </c>
      <c r="R122" s="16" t="str">
        <f t="shared" si="38"/>
        <v xml:space="preserve">,"IsPostageStamp":true </v>
      </c>
      <c r="S122" s="16" t="str">
        <f t="shared" si="39"/>
        <v xml:space="preserve">,"ScottNumber":"C112a" </v>
      </c>
      <c r="T122" s="16" t="str">
        <f t="shared" si="40"/>
        <v xml:space="preserve">,"AlternateId":"" </v>
      </c>
      <c r="U122" s="16" t="str">
        <f t="shared" si="41"/>
        <v>,"IssueYearStart":1983</v>
      </c>
      <c r="V122" s="16" t="str">
        <f t="shared" si="42"/>
        <v>,"IssueYearEnd":0</v>
      </c>
      <c r="W122" s="16" t="str">
        <f t="shared" si="43"/>
        <v xml:space="preserve">,"FirstDayOfIssue":" " </v>
      </c>
      <c r="X122" s="16" t="str">
        <f t="shared" si="32"/>
        <v xml:space="preserve">,"Perforation":"" </v>
      </c>
      <c r="Y122" s="16" t="str">
        <f t="shared" si="44"/>
        <v xml:space="preserve">,"IsWatermarked":false </v>
      </c>
      <c r="Z122" s="16" t="str">
        <f t="shared" si="45"/>
        <v xml:space="preserve">,"CatalogImageCode":"" </v>
      </c>
      <c r="AA122" s="16" t="str">
        <f t="shared" si="46"/>
        <v xml:space="preserve">,"Color":"" </v>
      </c>
      <c r="AB122" s="16" t="str">
        <f t="shared" si="47"/>
        <v xml:space="preserve">,"Denomination":"35" </v>
      </c>
      <c r="AD122" s="16" t="str">
        <f t="shared" si="48"/>
        <v/>
      </c>
      <c r="AE122" s="16" t="str">
        <f t="shared" si="49"/>
        <v>{"CollectableType":"HomeCollector.Models.StampBase, HomeCollector, Version=1.0.0.0, Culture=neutral, PublicKeyToken=null"</v>
      </c>
      <c r="AF122" s="16" t="str">
        <f t="shared" si="50"/>
        <v xml:space="preserve">,"ItemDetails":"block 4" </v>
      </c>
      <c r="AG122" s="16" t="str">
        <f t="shared" si="51"/>
        <v xml:space="preserve">,"IsFavorite":false </v>
      </c>
      <c r="AH122" s="16" t="str">
        <f t="shared" si="52"/>
        <v xml:space="preserve">,"EstimatedValue":0 </v>
      </c>
      <c r="AI122" s="16" t="str">
        <f t="shared" si="53"/>
        <v xml:space="preserve">,"IsMintCondition":false </v>
      </c>
      <c r="AJ122" s="16" t="str">
        <f t="shared" si="54"/>
        <v xml:space="preserve">,"Condition":"UNDEFINED" </v>
      </c>
      <c r="AK122" s="16" t="str">
        <f t="shared" si="57"/>
        <v>}</v>
      </c>
      <c r="AL122" s="16" t="str">
        <f t="shared" si="55"/>
        <v>,{"CollectableType":"HomeCollector.Models.StampBase, HomeCollector, Version=1.0.0.0, Culture=neutral, PublicKeyToken=null","DisplayName":"Olympics" ,"Description":"block 4" ,"Country":"USA" ,"IsPostageStamp":true ,"ScottNumber":"C112a" ,"AlternateId":"" ,"IssueYearStart":1983,"IssueYearEnd":0,"FirstDayOfIssue":" " ,"Perforation":"" ,"IsWatermarked":false ,"CatalogImageCode":"" ,"Color":"" ,"Denomination":"35" }</v>
      </c>
    </row>
    <row r="123" spans="1:38" x14ac:dyDescent="0.25">
      <c r="A123" s="44" t="s">
        <v>169</v>
      </c>
      <c r="B123" s="29">
        <v>33</v>
      </c>
      <c r="C123" s="30"/>
      <c r="D123" s="31"/>
      <c r="E123" s="32"/>
      <c r="F123" s="41"/>
      <c r="G123" s="38"/>
      <c r="H123" s="19" t="s">
        <v>283</v>
      </c>
      <c r="I123" s="29">
        <v>1985</v>
      </c>
      <c r="J123" s="29">
        <v>1985</v>
      </c>
      <c r="K123" s="33" t="s">
        <v>311</v>
      </c>
      <c r="L123" s="34"/>
      <c r="M123" s="29"/>
      <c r="N123" s="28" t="str">
        <f t="shared" si="56"/>
        <v>,{"CollectableType":"HomeCollector.Models.StampBase, HomeCollector, Version=1.0.0.0, Culture=neutral, PublicKeyToken=null"</v>
      </c>
      <c r="O123" s="16" t="str">
        <f t="shared" si="35"/>
        <v xml:space="preserve">,"DisplayName":"Verville" </v>
      </c>
      <c r="P123" s="16" t="str">
        <f t="shared" si="36"/>
        <v xml:space="preserve">,"Description":"" </v>
      </c>
      <c r="Q123" s="16" t="str">
        <f t="shared" si="37"/>
        <v xml:space="preserve">,"Country":"USA" </v>
      </c>
      <c r="R123" s="16" t="str">
        <f t="shared" si="38"/>
        <v xml:space="preserve">,"IsPostageStamp":true </v>
      </c>
      <c r="S123" s="16" t="str">
        <f t="shared" si="39"/>
        <v xml:space="preserve">,"ScottNumber":"C113" </v>
      </c>
      <c r="T123" s="16" t="str">
        <f t="shared" si="40"/>
        <v xml:space="preserve">,"AlternateId":"" </v>
      </c>
      <c r="U123" s="16" t="str">
        <f t="shared" si="41"/>
        <v>,"IssueYearStart":1985</v>
      </c>
      <c r="V123" s="16" t="str">
        <f t="shared" si="42"/>
        <v>,"IssueYearEnd":0</v>
      </c>
      <c r="W123" s="16" t="str">
        <f t="shared" si="43"/>
        <v xml:space="preserve">,"FirstDayOfIssue":" " </v>
      </c>
      <c r="X123" s="16" t="str">
        <f t="shared" si="32"/>
        <v xml:space="preserve">,"Perforation":"" </v>
      </c>
      <c r="Y123" s="16" t="str">
        <f t="shared" si="44"/>
        <v xml:space="preserve">,"IsWatermarked":false </v>
      </c>
      <c r="Z123" s="16" t="str">
        <f t="shared" si="45"/>
        <v xml:space="preserve">,"CatalogImageCode":"" </v>
      </c>
      <c r="AA123" s="16" t="str">
        <f t="shared" si="46"/>
        <v xml:space="preserve">,"Color":"" </v>
      </c>
      <c r="AB123" s="16" t="str">
        <f t="shared" si="47"/>
        <v xml:space="preserve">,"Denomination":"33" </v>
      </c>
      <c r="AD123" s="16" t="str">
        <f t="shared" si="48"/>
        <v/>
      </c>
      <c r="AE123" s="16" t="str">
        <f t="shared" si="49"/>
        <v>{"CollectableType":"HomeCollector.Models.StampBase, HomeCollector, Version=1.0.0.0, Culture=neutral, PublicKeyToken=null"</v>
      </c>
      <c r="AF123" s="16" t="str">
        <f t="shared" si="50"/>
        <v xml:space="preserve">,"ItemDetails":"" </v>
      </c>
      <c r="AG123" s="16" t="str">
        <f t="shared" si="51"/>
        <v xml:space="preserve">,"IsFavorite":false </v>
      </c>
      <c r="AH123" s="16" t="str">
        <f t="shared" si="52"/>
        <v xml:space="preserve">,"EstimatedValue":0 </v>
      </c>
      <c r="AI123" s="16" t="str">
        <f t="shared" si="53"/>
        <v xml:space="preserve">,"IsMintCondition":false </v>
      </c>
      <c r="AJ123" s="16" t="str">
        <f t="shared" si="54"/>
        <v xml:space="preserve">,"Condition":"UNDEFINED" </v>
      </c>
      <c r="AK123" s="16" t="str">
        <f t="shared" si="57"/>
        <v>}</v>
      </c>
      <c r="AL123" s="16" t="str">
        <f t="shared" si="55"/>
        <v>,{"CollectableType":"HomeCollector.Models.StampBase, HomeCollector, Version=1.0.0.0, Culture=neutral, PublicKeyToken=null","DisplayName":"Verville" ,"Description":"" ,"Country":"USA" ,"IsPostageStamp":true ,"ScottNumber":"C113" ,"AlternateId":"" ,"IssueYearStart":1985,"IssueYearEnd":0,"FirstDayOfIssue":" " ,"Perforation":"" ,"IsWatermarked":false ,"CatalogImageCode":"" ,"Color":"" ,"Denomination":"33" }</v>
      </c>
    </row>
    <row r="124" spans="1:38" x14ac:dyDescent="0.25">
      <c r="A124" s="44" t="s">
        <v>170</v>
      </c>
      <c r="B124" s="29">
        <v>39</v>
      </c>
      <c r="C124" s="30"/>
      <c r="D124" s="31"/>
      <c r="E124" s="32">
        <v>1</v>
      </c>
      <c r="F124" s="41"/>
      <c r="G124" s="38"/>
      <c r="H124" s="19" t="s">
        <v>284</v>
      </c>
      <c r="I124" s="29">
        <v>1985</v>
      </c>
      <c r="J124" s="29">
        <v>1985</v>
      </c>
      <c r="K124" s="33" t="s">
        <v>311</v>
      </c>
      <c r="L124" s="34"/>
      <c r="M124" s="29"/>
      <c r="N124" s="28" t="str">
        <f t="shared" si="56"/>
        <v>,{"CollectableType":"HomeCollector.Models.StampBase, HomeCollector, Version=1.0.0.0, Culture=neutral, PublicKeyToken=null"</v>
      </c>
      <c r="O124" s="16" t="str">
        <f t="shared" si="35"/>
        <v xml:space="preserve">,"DisplayName":"Sperry" </v>
      </c>
      <c r="P124" s="16" t="str">
        <f t="shared" si="36"/>
        <v xml:space="preserve">,"Description":"" </v>
      </c>
      <c r="Q124" s="16" t="str">
        <f t="shared" si="37"/>
        <v xml:space="preserve">,"Country":"USA" </v>
      </c>
      <c r="R124" s="16" t="str">
        <f t="shared" si="38"/>
        <v xml:space="preserve">,"IsPostageStamp":true </v>
      </c>
      <c r="S124" s="16" t="str">
        <f t="shared" si="39"/>
        <v xml:space="preserve">,"ScottNumber":"C114" </v>
      </c>
      <c r="T124" s="16" t="str">
        <f t="shared" si="40"/>
        <v xml:space="preserve">,"AlternateId":"" </v>
      </c>
      <c r="U124" s="16" t="str">
        <f t="shared" si="41"/>
        <v>,"IssueYearStart":1985</v>
      </c>
      <c r="V124" s="16" t="str">
        <f t="shared" si="42"/>
        <v>,"IssueYearEnd":0</v>
      </c>
      <c r="W124" s="16" t="str">
        <f t="shared" si="43"/>
        <v xml:space="preserve">,"FirstDayOfIssue":" " </v>
      </c>
      <c r="X124" s="16" t="str">
        <f t="shared" si="32"/>
        <v xml:space="preserve">,"Perforation":"" </v>
      </c>
      <c r="Y124" s="16" t="str">
        <f t="shared" si="44"/>
        <v xml:space="preserve">,"IsWatermarked":false </v>
      </c>
      <c r="Z124" s="16" t="str">
        <f t="shared" si="45"/>
        <v xml:space="preserve">,"CatalogImageCode":"" </v>
      </c>
      <c r="AA124" s="16" t="str">
        <f t="shared" si="46"/>
        <v xml:space="preserve">,"Color":"" </v>
      </c>
      <c r="AB124" s="16" t="str">
        <f t="shared" si="47"/>
        <v xml:space="preserve">,"Denomination":"39" </v>
      </c>
      <c r="AD124" s="16" t="str">
        <f t="shared" si="48"/>
        <v>,"ItemInstances":[</v>
      </c>
      <c r="AE124" s="16" t="str">
        <f t="shared" si="49"/>
        <v>{"CollectableType":"HomeCollector.Models.StampBase, HomeCollector, Version=1.0.0.0, Culture=neutral, PublicKeyToken=null"</v>
      </c>
      <c r="AF124" s="16" t="str">
        <f t="shared" si="50"/>
        <v xml:space="preserve">,"ItemDetails":"" </v>
      </c>
      <c r="AG124" s="16" t="str">
        <f t="shared" si="51"/>
        <v xml:space="preserve">,"IsFavorite":false </v>
      </c>
      <c r="AH124" s="16" t="str">
        <f t="shared" si="52"/>
        <v xml:space="preserve">,"EstimatedValue":0 </v>
      </c>
      <c r="AI124" s="16" t="str">
        <f t="shared" si="53"/>
        <v xml:space="preserve">,"IsMintCondition":false </v>
      </c>
      <c r="AJ124" s="16" t="str">
        <f t="shared" si="54"/>
        <v xml:space="preserve">,"Condition":"UNDEFINED" </v>
      </c>
      <c r="AK124" s="16" t="str">
        <f t="shared" si="57"/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24" s="16" t="str">
        <f t="shared" si="55"/>
        <v>,{"CollectableType":"HomeCollector.Models.StampBase, HomeCollector, Version=1.0.0.0, Culture=neutral, PublicKeyToken=null","DisplayName":"Sperry" ,"Description":"" ,"Country":"USA" ,"IsPostageStamp":true ,"ScottNumber":"C114" ,"AlternateId":"" ,"IssueYearStart":1985,"IssueYearEnd":0,"FirstDayOfIssue":" " ,"Perforation":"" ,"IsWatermarked":false ,"CatalogImageCode":"" ,"Color":"" ,"Denomination":"39"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25" spans="1:38" x14ac:dyDescent="0.25">
      <c r="A125" s="44" t="s">
        <v>171</v>
      </c>
      <c r="B125" s="29">
        <v>44</v>
      </c>
      <c r="C125" s="30"/>
      <c r="D125" s="31"/>
      <c r="E125" s="32">
        <v>1</v>
      </c>
      <c r="F125" s="41"/>
      <c r="G125" s="38"/>
      <c r="H125" s="19" t="s">
        <v>285</v>
      </c>
      <c r="I125" s="29">
        <v>1985</v>
      </c>
      <c r="J125" s="29">
        <v>1985</v>
      </c>
      <c r="K125" s="33" t="s">
        <v>311</v>
      </c>
      <c r="L125" s="34"/>
      <c r="M125" s="29"/>
      <c r="N125" s="28" t="str">
        <f t="shared" si="56"/>
        <v>,{"CollectableType":"HomeCollector.Models.StampBase, HomeCollector, Version=1.0.0.0, Culture=neutral, PublicKeyToken=null"</v>
      </c>
      <c r="O125" s="16" t="str">
        <f t="shared" si="35"/>
        <v xml:space="preserve">,"DisplayName":"Transpacific 1935" </v>
      </c>
      <c r="P125" s="16" t="str">
        <f t="shared" si="36"/>
        <v xml:space="preserve">,"Description":"" </v>
      </c>
      <c r="Q125" s="16" t="str">
        <f t="shared" si="37"/>
        <v xml:space="preserve">,"Country":"USA" </v>
      </c>
      <c r="R125" s="16" t="str">
        <f t="shared" si="38"/>
        <v xml:space="preserve">,"IsPostageStamp":true </v>
      </c>
      <c r="S125" s="16" t="str">
        <f t="shared" si="39"/>
        <v xml:space="preserve">,"ScottNumber":"C115" </v>
      </c>
      <c r="T125" s="16" t="str">
        <f t="shared" si="40"/>
        <v xml:space="preserve">,"AlternateId":"" </v>
      </c>
      <c r="U125" s="16" t="str">
        <f t="shared" si="41"/>
        <v>,"IssueYearStart":1985</v>
      </c>
      <c r="V125" s="16" t="str">
        <f t="shared" si="42"/>
        <v>,"IssueYearEnd":0</v>
      </c>
      <c r="W125" s="16" t="str">
        <f t="shared" si="43"/>
        <v xml:space="preserve">,"FirstDayOfIssue":" " </v>
      </c>
      <c r="X125" s="16" t="str">
        <f t="shared" si="32"/>
        <v xml:space="preserve">,"Perforation":"" </v>
      </c>
      <c r="Y125" s="16" t="str">
        <f t="shared" si="44"/>
        <v xml:space="preserve">,"IsWatermarked":false </v>
      </c>
      <c r="Z125" s="16" t="str">
        <f t="shared" si="45"/>
        <v xml:space="preserve">,"CatalogImageCode":"" </v>
      </c>
      <c r="AA125" s="16" t="str">
        <f t="shared" si="46"/>
        <v xml:space="preserve">,"Color":"" </v>
      </c>
      <c r="AB125" s="16" t="str">
        <f t="shared" si="47"/>
        <v xml:space="preserve">,"Denomination":"44" </v>
      </c>
      <c r="AD125" s="16" t="str">
        <f t="shared" si="48"/>
        <v>,"ItemInstances":[</v>
      </c>
      <c r="AE125" s="16" t="str">
        <f t="shared" si="49"/>
        <v>{"CollectableType":"HomeCollector.Models.StampBase, HomeCollector, Version=1.0.0.0, Culture=neutral, PublicKeyToken=null"</v>
      </c>
      <c r="AF125" s="16" t="str">
        <f t="shared" si="50"/>
        <v xml:space="preserve">,"ItemDetails":"" </v>
      </c>
      <c r="AG125" s="16" t="str">
        <f t="shared" si="51"/>
        <v xml:space="preserve">,"IsFavorite":false </v>
      </c>
      <c r="AH125" s="16" t="str">
        <f t="shared" si="52"/>
        <v xml:space="preserve">,"EstimatedValue":0 </v>
      </c>
      <c r="AI125" s="16" t="str">
        <f t="shared" si="53"/>
        <v xml:space="preserve">,"IsMintCondition":false </v>
      </c>
      <c r="AJ125" s="16" t="str">
        <f t="shared" si="54"/>
        <v xml:space="preserve">,"Condition":"UNDEFINED" </v>
      </c>
      <c r="AK125" s="16" t="str">
        <f t="shared" si="57"/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25" s="16" t="str">
        <f t="shared" si="55"/>
        <v>,{"CollectableType":"HomeCollector.Models.StampBase, HomeCollector, Version=1.0.0.0, Culture=neutral, PublicKeyToken=null","DisplayName":"Transpacific 1935" ,"Description":"" ,"Country":"USA" ,"IsPostageStamp":true ,"ScottNumber":"C115" ,"AlternateId":"" ,"IssueYearStart":1985,"IssueYearEnd":0,"FirstDayOfIssue":" " ,"Perforation":"" ,"IsWatermarked":false ,"CatalogImageCode":"" ,"Color":"" ,"Denomination":"44"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26" spans="1:38" x14ac:dyDescent="0.25">
      <c r="A126" s="44" t="s">
        <v>172</v>
      </c>
      <c r="B126" s="29">
        <v>44</v>
      </c>
      <c r="C126" s="30"/>
      <c r="D126" s="31"/>
      <c r="E126" s="32"/>
      <c r="F126" s="41"/>
      <c r="G126" s="38"/>
      <c r="H126" s="19" t="s">
        <v>286</v>
      </c>
      <c r="I126" s="29">
        <v>1985</v>
      </c>
      <c r="J126" s="29">
        <v>1985</v>
      </c>
      <c r="K126" s="33" t="s">
        <v>311</v>
      </c>
      <c r="L126" s="34"/>
      <c r="M126" s="29"/>
      <c r="N126" s="28" t="str">
        <f t="shared" si="56"/>
        <v>,{"CollectableType":"HomeCollector.Models.StampBase, HomeCollector, Version=1.0.0.0, Culture=neutral, PublicKeyToken=null"</v>
      </c>
      <c r="O126" s="16" t="str">
        <f t="shared" si="35"/>
        <v xml:space="preserve">,"DisplayName":"Serra" </v>
      </c>
      <c r="P126" s="16" t="str">
        <f t="shared" si="36"/>
        <v xml:space="preserve">,"Description":"" </v>
      </c>
      <c r="Q126" s="16" t="str">
        <f t="shared" si="37"/>
        <v xml:space="preserve">,"Country":"USA" </v>
      </c>
      <c r="R126" s="16" t="str">
        <f t="shared" si="38"/>
        <v xml:space="preserve">,"IsPostageStamp":true </v>
      </c>
      <c r="S126" s="16" t="str">
        <f t="shared" si="39"/>
        <v xml:space="preserve">,"ScottNumber":"C116" </v>
      </c>
      <c r="T126" s="16" t="str">
        <f t="shared" si="40"/>
        <v xml:space="preserve">,"AlternateId":"" </v>
      </c>
      <c r="U126" s="16" t="str">
        <f t="shared" si="41"/>
        <v>,"IssueYearStart":1985</v>
      </c>
      <c r="V126" s="16" t="str">
        <f t="shared" si="42"/>
        <v>,"IssueYearEnd":0</v>
      </c>
      <c r="W126" s="16" t="str">
        <f t="shared" si="43"/>
        <v xml:space="preserve">,"FirstDayOfIssue":" " </v>
      </c>
      <c r="X126" s="16" t="str">
        <f t="shared" si="32"/>
        <v xml:space="preserve">,"Perforation":"" </v>
      </c>
      <c r="Y126" s="16" t="str">
        <f t="shared" si="44"/>
        <v xml:space="preserve">,"IsWatermarked":false </v>
      </c>
      <c r="Z126" s="16" t="str">
        <f t="shared" si="45"/>
        <v xml:space="preserve">,"CatalogImageCode":"" </v>
      </c>
      <c r="AA126" s="16" t="str">
        <f t="shared" si="46"/>
        <v xml:space="preserve">,"Color":"" </v>
      </c>
      <c r="AB126" s="16" t="str">
        <f t="shared" si="47"/>
        <v xml:space="preserve">,"Denomination":"44" </v>
      </c>
      <c r="AD126" s="16" t="str">
        <f t="shared" si="48"/>
        <v/>
      </c>
      <c r="AE126" s="16" t="str">
        <f t="shared" si="49"/>
        <v>{"CollectableType":"HomeCollector.Models.StampBase, HomeCollector, Version=1.0.0.0, Culture=neutral, PublicKeyToken=null"</v>
      </c>
      <c r="AF126" s="16" t="str">
        <f t="shared" si="50"/>
        <v xml:space="preserve">,"ItemDetails":"" </v>
      </c>
      <c r="AG126" s="16" t="str">
        <f t="shared" si="51"/>
        <v xml:space="preserve">,"IsFavorite":false </v>
      </c>
      <c r="AH126" s="16" t="str">
        <f t="shared" si="52"/>
        <v xml:space="preserve">,"EstimatedValue":0 </v>
      </c>
      <c r="AI126" s="16" t="str">
        <f t="shared" si="53"/>
        <v xml:space="preserve">,"IsMintCondition":false </v>
      </c>
      <c r="AJ126" s="16" t="str">
        <f t="shared" si="54"/>
        <v xml:space="preserve">,"Condition":"UNDEFINED" </v>
      </c>
      <c r="AK126" s="16" t="str">
        <f t="shared" si="57"/>
        <v>}</v>
      </c>
      <c r="AL126" s="16" t="str">
        <f t="shared" si="55"/>
        <v>,{"CollectableType":"HomeCollector.Models.StampBase, HomeCollector, Version=1.0.0.0, Culture=neutral, PublicKeyToken=null","DisplayName":"Serra" ,"Description":"" ,"Country":"USA" ,"IsPostageStamp":true ,"ScottNumber":"C116" ,"AlternateId":"" ,"IssueYearStart":1985,"IssueYearEnd":0,"FirstDayOfIssue":" " ,"Perforation":"" ,"IsWatermarked":false ,"CatalogImageCode":"" ,"Color":"" ,"Denomination":"44" }</v>
      </c>
    </row>
    <row r="127" spans="1:38" x14ac:dyDescent="0.25">
      <c r="A127" s="44" t="s">
        <v>173</v>
      </c>
      <c r="B127" s="29">
        <v>44</v>
      </c>
      <c r="C127" s="30"/>
      <c r="D127" s="31"/>
      <c r="E127" s="32"/>
      <c r="F127" s="41"/>
      <c r="G127" s="38"/>
      <c r="H127" s="19" t="s">
        <v>287</v>
      </c>
      <c r="I127" s="29">
        <v>1988</v>
      </c>
      <c r="J127" s="29">
        <v>1988</v>
      </c>
      <c r="K127" s="33" t="s">
        <v>311</v>
      </c>
      <c r="L127" s="34"/>
      <c r="M127" s="29"/>
      <c r="N127" s="28" t="str">
        <f t="shared" si="56"/>
        <v>,{"CollectableType":"HomeCollector.Models.StampBase, HomeCollector, Version=1.0.0.0, Culture=neutral, PublicKeyToken=null"</v>
      </c>
      <c r="O127" s="16" t="str">
        <f t="shared" si="35"/>
        <v xml:space="preserve">,"DisplayName":"New Sweden" </v>
      </c>
      <c r="P127" s="16" t="str">
        <f t="shared" si="36"/>
        <v xml:space="preserve">,"Description":"" </v>
      </c>
      <c r="Q127" s="16" t="str">
        <f t="shared" si="37"/>
        <v xml:space="preserve">,"Country":"USA" </v>
      </c>
      <c r="R127" s="16" t="str">
        <f t="shared" si="38"/>
        <v xml:space="preserve">,"IsPostageStamp":true </v>
      </c>
      <c r="S127" s="16" t="str">
        <f t="shared" si="39"/>
        <v xml:space="preserve">,"ScottNumber":"C117" </v>
      </c>
      <c r="T127" s="16" t="str">
        <f t="shared" si="40"/>
        <v xml:space="preserve">,"AlternateId":"" </v>
      </c>
      <c r="U127" s="16" t="str">
        <f t="shared" si="41"/>
        <v>,"IssueYearStart":1988</v>
      </c>
      <c r="V127" s="16" t="str">
        <f t="shared" si="42"/>
        <v>,"IssueYearEnd":0</v>
      </c>
      <c r="W127" s="16" t="str">
        <f t="shared" si="43"/>
        <v xml:space="preserve">,"FirstDayOfIssue":" " </v>
      </c>
      <c r="X127" s="16" t="str">
        <f t="shared" si="32"/>
        <v xml:space="preserve">,"Perforation":"" </v>
      </c>
      <c r="Y127" s="16" t="str">
        <f t="shared" si="44"/>
        <v xml:space="preserve">,"IsWatermarked":false </v>
      </c>
      <c r="Z127" s="16" t="str">
        <f t="shared" si="45"/>
        <v xml:space="preserve">,"CatalogImageCode":"" </v>
      </c>
      <c r="AA127" s="16" t="str">
        <f t="shared" si="46"/>
        <v xml:space="preserve">,"Color":"" </v>
      </c>
      <c r="AB127" s="16" t="str">
        <f t="shared" si="47"/>
        <v xml:space="preserve">,"Denomination":"44" </v>
      </c>
      <c r="AD127" s="16" t="str">
        <f t="shared" si="48"/>
        <v/>
      </c>
      <c r="AE127" s="16" t="str">
        <f t="shared" si="49"/>
        <v>{"CollectableType":"HomeCollector.Models.StampBase, HomeCollector, Version=1.0.0.0, Culture=neutral, PublicKeyToken=null"</v>
      </c>
      <c r="AF127" s="16" t="str">
        <f t="shared" si="50"/>
        <v xml:space="preserve">,"ItemDetails":"" </v>
      </c>
      <c r="AG127" s="16" t="str">
        <f t="shared" si="51"/>
        <v xml:space="preserve">,"IsFavorite":false </v>
      </c>
      <c r="AH127" s="16" t="str">
        <f t="shared" si="52"/>
        <v xml:space="preserve">,"EstimatedValue":0 </v>
      </c>
      <c r="AI127" s="16" t="str">
        <f t="shared" si="53"/>
        <v xml:space="preserve">,"IsMintCondition":false </v>
      </c>
      <c r="AJ127" s="16" t="str">
        <f t="shared" si="54"/>
        <v xml:space="preserve">,"Condition":"UNDEFINED" </v>
      </c>
      <c r="AK127" s="16" t="str">
        <f t="shared" si="57"/>
        <v>}</v>
      </c>
      <c r="AL127" s="16" t="str">
        <f t="shared" si="55"/>
        <v>,{"CollectableType":"HomeCollector.Models.StampBase, HomeCollector, Version=1.0.0.0, Culture=neutral, PublicKeyToken=null","DisplayName":"New Sweden" ,"Description":"" ,"Country":"USA" ,"IsPostageStamp":true ,"ScottNumber":"C117" ,"AlternateId":"" ,"IssueYearStart":1988,"IssueYearEnd":0,"FirstDayOfIssue":" " ,"Perforation":"" ,"IsWatermarked":false ,"CatalogImageCode":"" ,"Color":"" ,"Denomination":"44" }</v>
      </c>
    </row>
    <row r="128" spans="1:38" x14ac:dyDescent="0.25">
      <c r="A128" s="44" t="s">
        <v>174</v>
      </c>
      <c r="B128" s="29">
        <v>45</v>
      </c>
      <c r="C128" s="30"/>
      <c r="D128" s="31"/>
      <c r="E128" s="32">
        <v>2</v>
      </c>
      <c r="F128" s="41"/>
      <c r="G128" s="38"/>
      <c r="H128" s="19" t="s">
        <v>288</v>
      </c>
      <c r="I128" s="29">
        <v>1988</v>
      </c>
      <c r="J128" s="29">
        <v>1988</v>
      </c>
      <c r="K128" s="33" t="s">
        <v>311</v>
      </c>
      <c r="L128" s="34"/>
      <c r="M128" s="29"/>
      <c r="N128" s="28" t="str">
        <f t="shared" si="56"/>
        <v>,{"CollectableType":"HomeCollector.Models.StampBase, HomeCollector, Version=1.0.0.0, Culture=neutral, PublicKeyToken=null"</v>
      </c>
      <c r="O128" s="16" t="str">
        <f t="shared" si="35"/>
        <v xml:space="preserve">,"DisplayName":"Langley" </v>
      </c>
      <c r="P128" s="16" t="str">
        <f t="shared" si="36"/>
        <v xml:space="preserve">,"Description":"" </v>
      </c>
      <c r="Q128" s="16" t="str">
        <f t="shared" si="37"/>
        <v xml:space="preserve">,"Country":"USA" </v>
      </c>
      <c r="R128" s="16" t="str">
        <f t="shared" si="38"/>
        <v xml:space="preserve">,"IsPostageStamp":true </v>
      </c>
      <c r="S128" s="16" t="str">
        <f t="shared" si="39"/>
        <v xml:space="preserve">,"ScottNumber":"C118" </v>
      </c>
      <c r="T128" s="16" t="str">
        <f t="shared" si="40"/>
        <v xml:space="preserve">,"AlternateId":"" </v>
      </c>
      <c r="U128" s="16" t="str">
        <f t="shared" si="41"/>
        <v>,"IssueYearStart":1988</v>
      </c>
      <c r="V128" s="16" t="str">
        <f t="shared" si="42"/>
        <v>,"IssueYearEnd":0</v>
      </c>
      <c r="W128" s="16" t="str">
        <f t="shared" si="43"/>
        <v xml:space="preserve">,"FirstDayOfIssue":" " </v>
      </c>
      <c r="X128" s="16" t="str">
        <f t="shared" si="32"/>
        <v xml:space="preserve">,"Perforation":"" </v>
      </c>
      <c r="Y128" s="16" t="str">
        <f t="shared" si="44"/>
        <v xml:space="preserve">,"IsWatermarked":false </v>
      </c>
      <c r="Z128" s="16" t="str">
        <f t="shared" si="45"/>
        <v xml:space="preserve">,"CatalogImageCode":"" </v>
      </c>
      <c r="AA128" s="16" t="str">
        <f t="shared" si="46"/>
        <v xml:space="preserve">,"Color":"" </v>
      </c>
      <c r="AB128" s="16" t="str">
        <f t="shared" si="47"/>
        <v xml:space="preserve">,"Denomination":"45" </v>
      </c>
      <c r="AD128" s="16" t="str">
        <f t="shared" si="48"/>
        <v>,"ItemInstances":[</v>
      </c>
      <c r="AE128" s="16" t="str">
        <f t="shared" si="49"/>
        <v>{"CollectableType":"HomeCollector.Models.StampBase, HomeCollector, Version=1.0.0.0, Culture=neutral, PublicKeyToken=null"</v>
      </c>
      <c r="AF128" s="16" t="str">
        <f t="shared" si="50"/>
        <v xml:space="preserve">,"ItemDetails":"" </v>
      </c>
      <c r="AG128" s="16" t="str">
        <f t="shared" si="51"/>
        <v xml:space="preserve">,"IsFavorite":false </v>
      </c>
      <c r="AH128" s="16" t="str">
        <f t="shared" si="52"/>
        <v xml:space="preserve">,"EstimatedValue":0 </v>
      </c>
      <c r="AI128" s="16" t="str">
        <f t="shared" si="53"/>
        <v xml:space="preserve">,"IsMintCondition":false </v>
      </c>
      <c r="AJ128" s="16" t="str">
        <f t="shared" si="54"/>
        <v xml:space="preserve">,"Condition":"UNDEFINED" </v>
      </c>
      <c r="AK128" s="16" t="str">
        <f t="shared" si="57"/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28" s="16" t="str">
        <f t="shared" si="55"/>
        <v>,{"CollectableType":"HomeCollector.Models.StampBase, HomeCollector, Version=1.0.0.0, Culture=neutral, PublicKeyToken=null","DisplayName":"Langley" ,"Description":"" ,"Country":"USA" ,"IsPostageStamp":true ,"ScottNumber":"C118" ,"AlternateId":"" ,"IssueYearStart":1988,"IssueYearEnd":0,"FirstDayOfIssue":" " ,"Perforation":"" ,"IsWatermarked":false ,"CatalogImageCode":"" ,"Color":"" ,"Denomination":"45"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29" spans="1:38" x14ac:dyDescent="0.25">
      <c r="A129" s="44" t="s">
        <v>175</v>
      </c>
      <c r="B129" s="29">
        <v>36</v>
      </c>
      <c r="C129" s="30"/>
      <c r="D129" s="31"/>
      <c r="E129" s="32">
        <v>2</v>
      </c>
      <c r="F129" s="41"/>
      <c r="G129" s="38"/>
      <c r="H129" s="19" t="s">
        <v>289</v>
      </c>
      <c r="I129" s="29">
        <v>1988</v>
      </c>
      <c r="J129" s="29">
        <v>1988</v>
      </c>
      <c r="K129" s="33" t="s">
        <v>311</v>
      </c>
      <c r="L129" s="34"/>
      <c r="M129" s="29"/>
      <c r="N129" s="28" t="str">
        <f t="shared" si="56"/>
        <v>,{"CollectableType":"HomeCollector.Models.StampBase, HomeCollector, Version=1.0.0.0, Culture=neutral, PublicKeyToken=null"</v>
      </c>
      <c r="O129" s="16" t="str">
        <f t="shared" si="35"/>
        <v xml:space="preserve">,"DisplayName":"Sikorsky" </v>
      </c>
      <c r="P129" s="16" t="str">
        <f t="shared" si="36"/>
        <v xml:space="preserve">,"Description":"" </v>
      </c>
      <c r="Q129" s="16" t="str">
        <f t="shared" si="37"/>
        <v xml:space="preserve">,"Country":"USA" </v>
      </c>
      <c r="R129" s="16" t="str">
        <f t="shared" si="38"/>
        <v xml:space="preserve">,"IsPostageStamp":true </v>
      </c>
      <c r="S129" s="16" t="str">
        <f t="shared" si="39"/>
        <v xml:space="preserve">,"ScottNumber":"C119" </v>
      </c>
      <c r="T129" s="16" t="str">
        <f t="shared" si="40"/>
        <v xml:space="preserve">,"AlternateId":"" </v>
      </c>
      <c r="U129" s="16" t="str">
        <f t="shared" si="41"/>
        <v>,"IssueYearStart":1988</v>
      </c>
      <c r="V129" s="16" t="str">
        <f t="shared" si="42"/>
        <v>,"IssueYearEnd":0</v>
      </c>
      <c r="W129" s="16" t="str">
        <f t="shared" si="43"/>
        <v xml:space="preserve">,"FirstDayOfIssue":" " </v>
      </c>
      <c r="X129" s="16" t="str">
        <f t="shared" si="32"/>
        <v xml:space="preserve">,"Perforation":"" </v>
      </c>
      <c r="Y129" s="16" t="str">
        <f t="shared" si="44"/>
        <v xml:space="preserve">,"IsWatermarked":false </v>
      </c>
      <c r="Z129" s="16" t="str">
        <f t="shared" si="45"/>
        <v xml:space="preserve">,"CatalogImageCode":"" </v>
      </c>
      <c r="AA129" s="16" t="str">
        <f t="shared" si="46"/>
        <v xml:space="preserve">,"Color":"" </v>
      </c>
      <c r="AB129" s="16" t="str">
        <f t="shared" si="47"/>
        <v xml:space="preserve">,"Denomination":"36" </v>
      </c>
      <c r="AD129" s="16" t="str">
        <f t="shared" si="48"/>
        <v>,"ItemInstances":[</v>
      </c>
      <c r="AE129" s="16" t="str">
        <f t="shared" si="49"/>
        <v>{"CollectableType":"HomeCollector.Models.StampBase, HomeCollector, Version=1.0.0.0, Culture=neutral, PublicKeyToken=null"</v>
      </c>
      <c r="AF129" s="16" t="str">
        <f t="shared" si="50"/>
        <v xml:space="preserve">,"ItemDetails":"" </v>
      </c>
      <c r="AG129" s="16" t="str">
        <f t="shared" si="51"/>
        <v xml:space="preserve">,"IsFavorite":false </v>
      </c>
      <c r="AH129" s="16" t="str">
        <f t="shared" si="52"/>
        <v xml:space="preserve">,"EstimatedValue":0 </v>
      </c>
      <c r="AI129" s="16" t="str">
        <f t="shared" si="53"/>
        <v xml:space="preserve">,"IsMintCondition":false </v>
      </c>
      <c r="AJ129" s="16" t="str">
        <f t="shared" si="54"/>
        <v xml:space="preserve">,"Condition":"UNDEFINED" </v>
      </c>
      <c r="AK129" s="16" t="str">
        <f t="shared" si="57"/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29" s="16" t="str">
        <f t="shared" si="55"/>
        <v>,{"CollectableType":"HomeCollector.Models.StampBase, HomeCollector, Version=1.0.0.0, Culture=neutral, PublicKeyToken=null","DisplayName":"Sikorsky" ,"Description":"" ,"Country":"USA" ,"IsPostageStamp":true ,"ScottNumber":"C119" ,"AlternateId":"" ,"IssueYearStart":1988,"IssueYearEnd":0,"FirstDayOfIssue":" " ,"Perforation":"" ,"IsWatermarked":false ,"CatalogImageCode":"" ,"Color":"" ,"Denomination":"36"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30" spans="1:38" x14ac:dyDescent="0.25">
      <c r="A130" s="44" t="s">
        <v>176</v>
      </c>
      <c r="B130" s="29">
        <v>45</v>
      </c>
      <c r="C130" s="19"/>
      <c r="D130" s="31"/>
      <c r="E130" s="32"/>
      <c r="F130" s="41"/>
      <c r="G130" s="38"/>
      <c r="H130" s="19" t="s">
        <v>290</v>
      </c>
      <c r="I130" s="29">
        <v>1989</v>
      </c>
      <c r="J130" s="29">
        <v>1989</v>
      </c>
      <c r="K130" s="33" t="s">
        <v>311</v>
      </c>
      <c r="L130" s="34"/>
      <c r="M130" s="29"/>
      <c r="N130" s="28" t="str">
        <f t="shared" si="56"/>
        <v>,{"CollectableType":"HomeCollector.Models.StampBase, HomeCollector, Version=1.0.0.0, Culture=neutral, PublicKeyToken=null"</v>
      </c>
      <c r="O130" s="16" t="str">
        <f t="shared" si="35"/>
        <v xml:space="preserve">,"DisplayName":"French Rev" </v>
      </c>
      <c r="P130" s="16" t="str">
        <f t="shared" si="36"/>
        <v xml:space="preserve">,"Description":"" </v>
      </c>
      <c r="Q130" s="16" t="str">
        <f t="shared" si="37"/>
        <v xml:space="preserve">,"Country":"USA" </v>
      </c>
      <c r="R130" s="16" t="str">
        <f t="shared" si="38"/>
        <v xml:space="preserve">,"IsPostageStamp":true </v>
      </c>
      <c r="S130" s="16" t="str">
        <f t="shared" si="39"/>
        <v xml:space="preserve">,"ScottNumber":"C120" </v>
      </c>
      <c r="T130" s="16" t="str">
        <f t="shared" si="40"/>
        <v xml:space="preserve">,"AlternateId":"" </v>
      </c>
      <c r="U130" s="16" t="str">
        <f t="shared" si="41"/>
        <v>,"IssueYearStart":1989</v>
      </c>
      <c r="V130" s="16" t="str">
        <f t="shared" si="42"/>
        <v>,"IssueYearEnd":0</v>
      </c>
      <c r="W130" s="16" t="str">
        <f t="shared" si="43"/>
        <v xml:space="preserve">,"FirstDayOfIssue":" " </v>
      </c>
      <c r="X130" s="16" t="str">
        <f t="shared" si="32"/>
        <v xml:space="preserve">,"Perforation":"" </v>
      </c>
      <c r="Y130" s="16" t="str">
        <f t="shared" si="44"/>
        <v xml:space="preserve">,"IsWatermarked":false </v>
      </c>
      <c r="Z130" s="16" t="str">
        <f t="shared" si="45"/>
        <v xml:space="preserve">,"CatalogImageCode":"" </v>
      </c>
      <c r="AA130" s="16" t="str">
        <f t="shared" si="46"/>
        <v xml:space="preserve">,"Color":"" </v>
      </c>
      <c r="AB130" s="16" t="str">
        <f t="shared" si="47"/>
        <v xml:space="preserve">,"Denomination":"45" </v>
      </c>
      <c r="AD130" s="16" t="str">
        <f t="shared" si="48"/>
        <v/>
      </c>
      <c r="AE130" s="16" t="str">
        <f t="shared" si="49"/>
        <v>{"CollectableType":"HomeCollector.Models.StampBase, HomeCollector, Version=1.0.0.0, Culture=neutral, PublicKeyToken=null"</v>
      </c>
      <c r="AF130" s="16" t="str">
        <f t="shared" si="50"/>
        <v xml:space="preserve">,"ItemDetails":"" </v>
      </c>
      <c r="AG130" s="16" t="str">
        <f t="shared" si="51"/>
        <v xml:space="preserve">,"IsFavorite":false </v>
      </c>
      <c r="AH130" s="16" t="str">
        <f t="shared" si="52"/>
        <v xml:space="preserve">,"EstimatedValue":0 </v>
      </c>
      <c r="AI130" s="16" t="str">
        <f t="shared" si="53"/>
        <v xml:space="preserve">,"IsMintCondition":false </v>
      </c>
      <c r="AJ130" s="16" t="str">
        <f t="shared" si="54"/>
        <v xml:space="preserve">,"Condition":"UNDEFINED" </v>
      </c>
      <c r="AK130" s="16" t="str">
        <f t="shared" si="57"/>
        <v>}</v>
      </c>
      <c r="AL130" s="16" t="str">
        <f t="shared" si="55"/>
        <v>,{"CollectableType":"HomeCollector.Models.StampBase, HomeCollector, Version=1.0.0.0, Culture=neutral, PublicKeyToken=null","DisplayName":"French Rev" ,"Description":"" ,"Country":"USA" ,"IsPostageStamp":true ,"ScottNumber":"C120" ,"AlternateId":"" ,"IssueYearStart":1989,"IssueYearEnd":0,"FirstDayOfIssue":" " ,"Perforation":"" ,"IsWatermarked":false ,"CatalogImageCode":"" ,"Color":"" ,"Denomination":"45" }</v>
      </c>
    </row>
    <row r="131" spans="1:38" x14ac:dyDescent="0.25">
      <c r="A131" s="44" t="s">
        <v>177</v>
      </c>
      <c r="B131" s="29">
        <v>45</v>
      </c>
      <c r="C131" s="30"/>
      <c r="D131" s="31"/>
      <c r="E131" s="32">
        <v>1</v>
      </c>
      <c r="F131" s="41"/>
      <c r="G131" s="30"/>
      <c r="H131" s="19" t="s">
        <v>291</v>
      </c>
      <c r="I131" s="29">
        <v>1989</v>
      </c>
      <c r="J131" s="29">
        <v>1989</v>
      </c>
      <c r="K131" s="33" t="s">
        <v>311</v>
      </c>
      <c r="L131" s="34"/>
      <c r="M131" s="29"/>
      <c r="N131" s="28" t="str">
        <f t="shared" si="56"/>
        <v>,{"CollectableType":"HomeCollector.Models.StampBase, HomeCollector, Version=1.0.0.0, Culture=neutral, PublicKeyToken=null"</v>
      </c>
      <c r="O131" s="16" t="str">
        <f t="shared" si="35"/>
        <v xml:space="preserve">,"DisplayName":"America's Art" </v>
      </c>
      <c r="P131" s="16" t="str">
        <f t="shared" si="36"/>
        <v xml:space="preserve">,"Description":"" </v>
      </c>
      <c r="Q131" s="16" t="str">
        <f t="shared" si="37"/>
        <v xml:space="preserve">,"Country":"USA" </v>
      </c>
      <c r="R131" s="16" t="str">
        <f t="shared" si="38"/>
        <v xml:space="preserve">,"IsPostageStamp":true </v>
      </c>
      <c r="S131" s="16" t="str">
        <f t="shared" si="39"/>
        <v xml:space="preserve">,"ScottNumber":"C121" </v>
      </c>
      <c r="T131" s="16" t="str">
        <f t="shared" si="40"/>
        <v xml:space="preserve">,"AlternateId":"" </v>
      </c>
      <c r="U131" s="16" t="str">
        <f t="shared" si="41"/>
        <v>,"IssueYearStart":1989</v>
      </c>
      <c r="V131" s="16" t="str">
        <f t="shared" si="42"/>
        <v>,"IssueYearEnd":0</v>
      </c>
      <c r="W131" s="16" t="str">
        <f t="shared" si="43"/>
        <v xml:space="preserve">,"FirstDayOfIssue":" " </v>
      </c>
      <c r="X131" s="16" t="str">
        <f t="shared" si="32"/>
        <v xml:space="preserve">,"Perforation":"" </v>
      </c>
      <c r="Y131" s="16" t="str">
        <f t="shared" si="44"/>
        <v xml:space="preserve">,"IsWatermarked":false </v>
      </c>
      <c r="Z131" s="16" t="str">
        <f t="shared" si="45"/>
        <v xml:space="preserve">,"CatalogImageCode":"" </v>
      </c>
      <c r="AA131" s="16" t="str">
        <f t="shared" si="46"/>
        <v xml:space="preserve">,"Color":"" </v>
      </c>
      <c r="AB131" s="16" t="str">
        <f t="shared" si="47"/>
        <v xml:space="preserve">,"Denomination":"45" </v>
      </c>
      <c r="AD131" s="16" t="str">
        <f t="shared" si="48"/>
        <v>,"ItemInstances":[</v>
      </c>
      <c r="AE131" s="16" t="str">
        <f t="shared" si="49"/>
        <v>{"CollectableType":"HomeCollector.Models.StampBase, HomeCollector, Version=1.0.0.0, Culture=neutral, PublicKeyToken=null"</v>
      </c>
      <c r="AF131" s="16" t="str">
        <f t="shared" si="50"/>
        <v xml:space="preserve">,"ItemDetails":"" </v>
      </c>
      <c r="AG131" s="16" t="str">
        <f t="shared" si="51"/>
        <v xml:space="preserve">,"IsFavorite":false </v>
      </c>
      <c r="AH131" s="16" t="str">
        <f t="shared" si="52"/>
        <v xml:space="preserve">,"EstimatedValue":0 </v>
      </c>
      <c r="AI131" s="16" t="str">
        <f t="shared" si="53"/>
        <v xml:space="preserve">,"IsMintCondition":false </v>
      </c>
      <c r="AJ131" s="16" t="str">
        <f t="shared" si="54"/>
        <v xml:space="preserve">,"Condition":"UNDEFINED" </v>
      </c>
      <c r="AK131" s="16" t="str">
        <f t="shared" si="57"/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31" s="16" t="str">
        <f t="shared" si="55"/>
        <v>,{"CollectableType":"HomeCollector.Models.StampBase, HomeCollector, Version=1.0.0.0, Culture=neutral, PublicKeyToken=null","DisplayName":"America's Art" ,"Description":"" ,"Country":"USA" ,"IsPostageStamp":true ,"ScottNumber":"C121" ,"AlternateId":"" ,"IssueYearStart":1989,"IssueYearEnd":0,"FirstDayOfIssue":" " ,"Perforation":"" ,"IsWatermarked":false ,"CatalogImageCode":"" ,"Color":"" ,"Denomination":"45"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32" spans="1:38" x14ac:dyDescent="0.25">
      <c r="A132" s="44" t="s">
        <v>178</v>
      </c>
      <c r="B132" s="29">
        <v>45</v>
      </c>
      <c r="C132" s="30"/>
      <c r="D132" s="31"/>
      <c r="E132" s="32"/>
      <c r="F132" s="41"/>
      <c r="G132" s="30"/>
      <c r="H132" s="19" t="s">
        <v>292</v>
      </c>
      <c r="I132" s="29">
        <v>1989</v>
      </c>
      <c r="J132" s="29">
        <v>1989</v>
      </c>
      <c r="K132" s="33" t="s">
        <v>311</v>
      </c>
      <c r="L132" s="34"/>
      <c r="M132" s="29"/>
      <c r="N132" s="28" t="str">
        <f t="shared" si="56"/>
        <v>,{"CollectableType":"HomeCollector.Models.StampBase, HomeCollector, Version=1.0.0.0, Culture=neutral, PublicKeyToken=null"</v>
      </c>
      <c r="O132" s="16" t="str">
        <f t="shared" si="35"/>
        <v xml:space="preserve">,"DisplayName":"Spacecraft" </v>
      </c>
      <c r="P132" s="16" t="str">
        <f t="shared" si="36"/>
        <v xml:space="preserve">,"Description":"" </v>
      </c>
      <c r="Q132" s="16" t="str">
        <f t="shared" si="37"/>
        <v xml:space="preserve">,"Country":"USA" </v>
      </c>
      <c r="R132" s="16" t="str">
        <f t="shared" si="38"/>
        <v xml:space="preserve">,"IsPostageStamp":true </v>
      </c>
      <c r="S132" s="16" t="str">
        <f t="shared" si="39"/>
        <v xml:space="preserve">,"ScottNumber":"C122" </v>
      </c>
      <c r="T132" s="16" t="str">
        <f t="shared" si="40"/>
        <v xml:space="preserve">,"AlternateId":"" </v>
      </c>
      <c r="U132" s="16" t="str">
        <f t="shared" si="41"/>
        <v>,"IssueYearStart":1989</v>
      </c>
      <c r="V132" s="16" t="str">
        <f t="shared" si="42"/>
        <v>,"IssueYearEnd":0</v>
      </c>
      <c r="W132" s="16" t="str">
        <f t="shared" si="43"/>
        <v xml:space="preserve">,"FirstDayOfIssue":" " </v>
      </c>
      <c r="X132" s="16" t="str">
        <f t="shared" ref="X132:X164" si="58">",""Perforation"":""" &amp; IF(ISBLANK($F132)=1,"",$F132) &amp; """ "</f>
        <v xml:space="preserve">,"Perforation":"" </v>
      </c>
      <c r="Y132" s="16" t="str">
        <f t="shared" si="44"/>
        <v xml:space="preserve">,"IsWatermarked":false </v>
      </c>
      <c r="Z132" s="16" t="str">
        <f t="shared" si="45"/>
        <v xml:space="preserve">,"CatalogImageCode":"" </v>
      </c>
      <c r="AA132" s="16" t="str">
        <f t="shared" si="46"/>
        <v xml:space="preserve">,"Color":"" </v>
      </c>
      <c r="AB132" s="16" t="str">
        <f t="shared" si="47"/>
        <v xml:space="preserve">,"Denomination":"45" </v>
      </c>
      <c r="AD132" s="16" t="str">
        <f t="shared" si="48"/>
        <v/>
      </c>
      <c r="AE132" s="16" t="str">
        <f t="shared" si="49"/>
        <v>{"CollectableType":"HomeCollector.Models.StampBase, HomeCollector, Version=1.0.0.0, Culture=neutral, PublicKeyToken=null"</v>
      </c>
      <c r="AF132" s="16" t="str">
        <f t="shared" si="50"/>
        <v xml:space="preserve">,"ItemDetails":"" </v>
      </c>
      <c r="AG132" s="16" t="str">
        <f t="shared" si="51"/>
        <v xml:space="preserve">,"IsFavorite":false </v>
      </c>
      <c r="AH132" s="16" t="str">
        <f t="shared" si="52"/>
        <v xml:space="preserve">,"EstimatedValue":0 </v>
      </c>
      <c r="AI132" s="16" t="str">
        <f t="shared" si="53"/>
        <v xml:space="preserve">,"IsMintCondition":false </v>
      </c>
      <c r="AJ132" s="16" t="str">
        <f t="shared" si="54"/>
        <v xml:space="preserve">,"Condition":"UNDEFINED" </v>
      </c>
      <c r="AK132" s="16" t="str">
        <f t="shared" ref="AK132:AK164" si="59" xml:space="preserve"> IF($D132+$E132&gt;0,  CONCATENATE($AD132,$AE132,$AF132,$AG132,$AH132,$AI132,$AJ132) &amp; "} ]}","}")</f>
        <v>}</v>
      </c>
      <c r="AL132" s="16" t="str">
        <f t="shared" si="55"/>
        <v>,{"CollectableType":"HomeCollector.Models.StampBase, HomeCollector, Version=1.0.0.0, Culture=neutral, PublicKeyToken=null","DisplayName":"Spacecraft" ,"Description":"" ,"Country":"USA" ,"IsPostageStamp":true ,"ScottNumber":"C122" ,"AlternateId":"" ,"IssueYearStart":1989,"IssueYearEnd":0,"FirstDayOfIssue":" " ,"Perforation":"" ,"IsWatermarked":false ,"CatalogImageCode":"" ,"Color":"" ,"Denomination":"45" }</v>
      </c>
    </row>
    <row r="133" spans="1:38" x14ac:dyDescent="0.25">
      <c r="A133" s="44" t="s">
        <v>179</v>
      </c>
      <c r="B133" s="29">
        <v>45</v>
      </c>
      <c r="C133" s="30"/>
      <c r="D133" s="31"/>
      <c r="E133" s="32"/>
      <c r="F133" s="41"/>
      <c r="G133" s="30"/>
      <c r="H133" s="19" t="s">
        <v>293</v>
      </c>
      <c r="I133" s="29">
        <v>1989</v>
      </c>
      <c r="J133" s="29">
        <v>1989</v>
      </c>
      <c r="K133" s="33" t="s">
        <v>311</v>
      </c>
      <c r="L133" s="34"/>
      <c r="M133" s="29"/>
      <c r="N133" s="28" t="str">
        <f t="shared" si="56"/>
        <v>,{"CollectableType":"HomeCollector.Models.StampBase, HomeCollector, Version=1.0.0.0, Culture=neutral, PublicKeyToken=null"</v>
      </c>
      <c r="O133" s="16" t="str">
        <f t="shared" ref="O133:O164" si="60">",""DisplayName"":""" &amp; $H133 &amp; """ "</f>
        <v xml:space="preserve">,"DisplayName":"Air-sus hover" </v>
      </c>
      <c r="P133" s="16" t="str">
        <f t="shared" ref="P133:P164" si="61">",""Description"":""" &amp; IF(ISBLANK($G133),"",$G133) &amp; """ "</f>
        <v xml:space="preserve">,"Description":"" </v>
      </c>
      <c r="Q133" s="16" t="str">
        <f t="shared" ref="Q133:Q164" si="62">",""Country"":""" &amp; $B$1 &amp; """ "</f>
        <v xml:space="preserve">,"Country":"USA" </v>
      </c>
      <c r="R133" s="16" t="str">
        <f t="shared" ref="R133:R164" si="63">",""IsPostageStamp"":" &amp; "true" &amp; " "</f>
        <v xml:space="preserve">,"IsPostageStamp":true </v>
      </c>
      <c r="S133" s="16" t="str">
        <f t="shared" ref="S133:S164" si="64">",""ScottNumber"":""" &amp; $A133 &amp; """ "</f>
        <v xml:space="preserve">,"ScottNumber":"C123" </v>
      </c>
      <c r="T133" s="16" t="str">
        <f t="shared" ref="T133:T164" si="65">",""AlternateId"":""" &amp; "" &amp; """ "</f>
        <v xml:space="preserve">,"AlternateId":"" </v>
      </c>
      <c r="U133" s="16" t="str">
        <f t="shared" ref="U133:U164" si="66">",""IssueYearStart"":" &amp; TEXT(IF(ISNUMBER($J133)=0,0,$J133),"0")</f>
        <v>,"IssueYearStart":1989</v>
      </c>
      <c r="V133" s="16" t="str">
        <f t="shared" ref="V133:V164" si="67">",""IssueYearEnd"":" &amp; TEXT(IF(ISNUMBER($K133)=0,0,$K133),"0")</f>
        <v>,"IssueYearEnd":0</v>
      </c>
      <c r="W133" s="16" t="str">
        <f t="shared" ref="W133:W164" si="68">",""FirstDayOfIssue"":""" &amp; " " &amp; """ "</f>
        <v xml:space="preserve">,"FirstDayOfIssue":" " </v>
      </c>
      <c r="X133" s="16" t="str">
        <f t="shared" si="58"/>
        <v xml:space="preserve">,"Perforation":"" </v>
      </c>
      <c r="Y133" s="16" t="str">
        <f t="shared" ref="Y133:Y147" si="69">",""IsWatermarked"":" &amp; IF(ISNUMBER(FIND("mk",$G150)) =1,"true","false") &amp; " "</f>
        <v xml:space="preserve">,"IsWatermarked":false </v>
      </c>
      <c r="Z133" s="16" t="str">
        <f t="shared" ref="Z133:Z164" si="70">",""CatalogImageCode"":""" &amp; "" &amp; """ "</f>
        <v xml:space="preserve">,"CatalogImageCode":"" </v>
      </c>
      <c r="AA133" s="16" t="str">
        <f t="shared" ref="AA133:AA164" si="71">",""Color"":""" &amp; IF(ISBLANK($C133)=1,"",$C133) &amp; """ "</f>
        <v xml:space="preserve">,"Color":"" </v>
      </c>
      <c r="AB133" s="16" t="str">
        <f t="shared" ref="AB133:AB164" si="72">",""Denomination"":""" &amp; IF(ISNUMBER($B133),TEXT($B133,"0"),$B133) &amp; """ "</f>
        <v xml:space="preserve">,"Denomination":"45" </v>
      </c>
      <c r="AD133" s="16" t="str">
        <f t="shared" ref="AD133:AD164" si="73" xml:space="preserve"> IF($D133 + $E133 &gt; 0,",""ItemInstances"":[","")</f>
        <v/>
      </c>
      <c r="AE133" s="16" t="str">
        <f t="shared" ref="AE133:AE164" si="74">"{""CollectableType"":""HomeCollector.Models.StampBase, HomeCollector, Version=1.0.0.0, Culture=neutral, PublicKeyToken=null"""</f>
        <v>{"CollectableType":"HomeCollector.Models.StampBase, HomeCollector, Version=1.0.0.0, Culture=neutral, PublicKeyToken=null"</v>
      </c>
      <c r="AF133" s="16" t="str">
        <f t="shared" ref="AF133:AF164" si="75">",""ItemDetails"":""" &amp; IF(ISBLANK($G133)=1,"",$G133) &amp; """ "</f>
        <v xml:space="preserve">,"ItemDetails":"" </v>
      </c>
      <c r="AG133" s="16" t="str">
        <f t="shared" ref="AG133:AG164" si="76">",""IsFavorite"":" &amp; "false" &amp; " "</f>
        <v xml:space="preserve">,"IsFavorite":false </v>
      </c>
      <c r="AH133" s="16" t="str">
        <f t="shared" ref="AH133:AH164" si="77">",""EstimatedValue"":" &amp; "0" &amp; " "</f>
        <v xml:space="preserve">,"EstimatedValue":0 </v>
      </c>
      <c r="AI133" s="16" t="str">
        <f t="shared" ref="AI133:AI164" si="78">",""IsMintCondition"":" &amp; IF($D133&gt;0,"true","false") &amp; " "</f>
        <v xml:space="preserve">,"IsMintCondition":false </v>
      </c>
      <c r="AJ133" s="16" t="str">
        <f t="shared" ref="AJ133:AJ164" si="79">",""Condition"":" &amp; """UNDEFINED""" &amp; " "</f>
        <v xml:space="preserve">,"Condition":"UNDEFINED" </v>
      </c>
      <c r="AK133" s="16" t="str">
        <f t="shared" si="59"/>
        <v>}</v>
      </c>
      <c r="AL133" s="16" t="str">
        <f t="shared" ref="AL133:AL164" si="80">CONCATENATE( $N133, $O133, $P133,$Q133,$R133,$S133,$T133,$U133,$V133,$W133,$X133, $Y133,$Z133,$AA133, $AB133) &amp; $AK133</f>
        <v>,{"CollectableType":"HomeCollector.Models.StampBase, HomeCollector, Version=1.0.0.0, Culture=neutral, PublicKeyToken=null","DisplayName":"Air-sus hover" ,"Description":"" ,"Country":"USA" ,"IsPostageStamp":true ,"ScottNumber":"C123" ,"AlternateId":"" ,"IssueYearStart":1989,"IssueYearEnd":0,"FirstDayOfIssue":" " ,"Perforation":"" ,"IsWatermarked":false ,"CatalogImageCode":"" ,"Color":"" ,"Denomination":"45" }</v>
      </c>
    </row>
    <row r="134" spans="1:38" x14ac:dyDescent="0.25">
      <c r="A134" s="44" t="s">
        <v>180</v>
      </c>
      <c r="B134" s="29">
        <v>45</v>
      </c>
      <c r="C134" s="19"/>
      <c r="D134" s="31"/>
      <c r="E134" s="32"/>
      <c r="F134" s="41"/>
      <c r="G134" s="38"/>
      <c r="H134" s="19" t="s">
        <v>294</v>
      </c>
      <c r="I134" s="29">
        <v>1989</v>
      </c>
      <c r="J134" s="29">
        <v>1989</v>
      </c>
      <c r="K134" s="33" t="s">
        <v>311</v>
      </c>
      <c r="L134" s="34"/>
      <c r="M134" s="29"/>
      <c r="N134" s="28" t="str">
        <f t="shared" ref="N134:N164" si="81">",{""CollectableType"":""HomeCollector.Models.StampBase, HomeCollector, Version=1.0.0.0, Culture=neutral, PublicKeyToken=null"""</f>
        <v>,{"CollectableType":"HomeCollector.Models.StampBase, HomeCollector, Version=1.0.0.0, Culture=neutral, PublicKeyToken=null"</v>
      </c>
      <c r="O134" s="16" t="str">
        <f t="shared" si="60"/>
        <v xml:space="preserve">,"DisplayName":"Moon Rover" </v>
      </c>
      <c r="P134" s="16" t="str">
        <f t="shared" si="61"/>
        <v xml:space="preserve">,"Description":"" </v>
      </c>
      <c r="Q134" s="16" t="str">
        <f t="shared" si="62"/>
        <v xml:space="preserve">,"Country":"USA" </v>
      </c>
      <c r="R134" s="16" t="str">
        <f t="shared" si="63"/>
        <v xml:space="preserve">,"IsPostageStamp":true </v>
      </c>
      <c r="S134" s="16" t="str">
        <f t="shared" si="64"/>
        <v xml:space="preserve">,"ScottNumber":"C124" </v>
      </c>
      <c r="T134" s="16" t="str">
        <f t="shared" si="65"/>
        <v xml:space="preserve">,"AlternateId":"" </v>
      </c>
      <c r="U134" s="16" t="str">
        <f t="shared" si="66"/>
        <v>,"IssueYearStart":1989</v>
      </c>
      <c r="V134" s="16" t="str">
        <f t="shared" si="67"/>
        <v>,"IssueYearEnd":0</v>
      </c>
      <c r="W134" s="16" t="str">
        <f t="shared" si="68"/>
        <v xml:space="preserve">,"FirstDayOfIssue":" " </v>
      </c>
      <c r="X134" s="16" t="str">
        <f t="shared" si="58"/>
        <v xml:space="preserve">,"Perforation":"" </v>
      </c>
      <c r="Y134" s="16" t="str">
        <f t="shared" si="69"/>
        <v xml:space="preserve">,"IsWatermarked":false </v>
      </c>
      <c r="Z134" s="16" t="str">
        <f t="shared" si="70"/>
        <v xml:space="preserve">,"CatalogImageCode":"" </v>
      </c>
      <c r="AA134" s="16" t="str">
        <f t="shared" si="71"/>
        <v xml:space="preserve">,"Color":"" </v>
      </c>
      <c r="AB134" s="16" t="str">
        <f t="shared" si="72"/>
        <v xml:space="preserve">,"Denomination":"45" </v>
      </c>
      <c r="AD134" s="16" t="str">
        <f t="shared" si="73"/>
        <v/>
      </c>
      <c r="AE134" s="16" t="str">
        <f t="shared" si="74"/>
        <v>{"CollectableType":"HomeCollector.Models.StampBase, HomeCollector, Version=1.0.0.0, Culture=neutral, PublicKeyToken=null"</v>
      </c>
      <c r="AF134" s="16" t="str">
        <f t="shared" si="75"/>
        <v xml:space="preserve">,"ItemDetails":"" </v>
      </c>
      <c r="AG134" s="16" t="str">
        <f t="shared" si="76"/>
        <v xml:space="preserve">,"IsFavorite":false </v>
      </c>
      <c r="AH134" s="16" t="str">
        <f t="shared" si="77"/>
        <v xml:space="preserve">,"EstimatedValue":0 </v>
      </c>
      <c r="AI134" s="16" t="str">
        <f t="shared" si="78"/>
        <v xml:space="preserve">,"IsMintCondition":false </v>
      </c>
      <c r="AJ134" s="16" t="str">
        <f t="shared" si="79"/>
        <v xml:space="preserve">,"Condition":"UNDEFINED" </v>
      </c>
      <c r="AK134" s="16" t="str">
        <f t="shared" si="59"/>
        <v>}</v>
      </c>
      <c r="AL134" s="16" t="str">
        <f t="shared" si="80"/>
        <v>,{"CollectableType":"HomeCollector.Models.StampBase, HomeCollector, Version=1.0.0.0, Culture=neutral, PublicKeyToken=null","DisplayName":"Moon Rover" ,"Description":"" ,"Country":"USA" ,"IsPostageStamp":true ,"ScottNumber":"C124" ,"AlternateId":"" ,"IssueYearStart":1989,"IssueYearEnd":0,"FirstDayOfIssue":" " ,"Perforation":"" ,"IsWatermarked":false ,"CatalogImageCode":"" ,"Color":"" ,"Denomination":"45" }</v>
      </c>
    </row>
    <row r="135" spans="1:38" x14ac:dyDescent="0.25">
      <c r="A135" s="44" t="s">
        <v>181</v>
      </c>
      <c r="B135" s="29">
        <v>45</v>
      </c>
      <c r="C135" s="19"/>
      <c r="D135" s="31"/>
      <c r="E135" s="32"/>
      <c r="F135" s="41"/>
      <c r="G135" s="38"/>
      <c r="H135" s="19" t="s">
        <v>295</v>
      </c>
      <c r="I135" s="29">
        <v>1989</v>
      </c>
      <c r="J135" s="29">
        <v>1989</v>
      </c>
      <c r="K135" s="33" t="s">
        <v>311</v>
      </c>
      <c r="L135" s="34"/>
      <c r="M135" s="29"/>
      <c r="N135" s="28" t="str">
        <f t="shared" si="81"/>
        <v>,{"CollectableType":"HomeCollector.Models.StampBase, HomeCollector, Version=1.0.0.0, Culture=neutral, PublicKeyToken=null"</v>
      </c>
      <c r="O135" s="16" t="str">
        <f t="shared" si="60"/>
        <v xml:space="preserve">,"DisplayName":"Shuttle" </v>
      </c>
      <c r="P135" s="16" t="str">
        <f t="shared" si="61"/>
        <v xml:space="preserve">,"Description":"" </v>
      </c>
      <c r="Q135" s="16" t="str">
        <f t="shared" si="62"/>
        <v xml:space="preserve">,"Country":"USA" </v>
      </c>
      <c r="R135" s="16" t="str">
        <f t="shared" si="63"/>
        <v xml:space="preserve">,"IsPostageStamp":true </v>
      </c>
      <c r="S135" s="16" t="str">
        <f t="shared" si="64"/>
        <v xml:space="preserve">,"ScottNumber":"C125" </v>
      </c>
      <c r="T135" s="16" t="str">
        <f t="shared" si="65"/>
        <v xml:space="preserve">,"AlternateId":"" </v>
      </c>
      <c r="U135" s="16" t="str">
        <f t="shared" si="66"/>
        <v>,"IssueYearStart":1989</v>
      </c>
      <c r="V135" s="16" t="str">
        <f t="shared" si="67"/>
        <v>,"IssueYearEnd":0</v>
      </c>
      <c r="W135" s="16" t="str">
        <f t="shared" si="68"/>
        <v xml:space="preserve">,"FirstDayOfIssue":" " </v>
      </c>
      <c r="X135" s="16" t="str">
        <f t="shared" si="58"/>
        <v xml:space="preserve">,"Perforation":"" </v>
      </c>
      <c r="Y135" s="16" t="str">
        <f t="shared" si="69"/>
        <v xml:space="preserve">,"IsWatermarked":false </v>
      </c>
      <c r="Z135" s="16" t="str">
        <f t="shared" si="70"/>
        <v xml:space="preserve">,"CatalogImageCode":"" </v>
      </c>
      <c r="AA135" s="16" t="str">
        <f t="shared" si="71"/>
        <v xml:space="preserve">,"Color":"" </v>
      </c>
      <c r="AB135" s="16" t="str">
        <f t="shared" si="72"/>
        <v xml:space="preserve">,"Denomination":"45" </v>
      </c>
      <c r="AD135" s="16" t="str">
        <f t="shared" si="73"/>
        <v/>
      </c>
      <c r="AE135" s="16" t="str">
        <f t="shared" si="74"/>
        <v>{"CollectableType":"HomeCollector.Models.StampBase, HomeCollector, Version=1.0.0.0, Culture=neutral, PublicKeyToken=null"</v>
      </c>
      <c r="AF135" s="16" t="str">
        <f t="shared" si="75"/>
        <v xml:space="preserve">,"ItemDetails":"" </v>
      </c>
      <c r="AG135" s="16" t="str">
        <f t="shared" si="76"/>
        <v xml:space="preserve">,"IsFavorite":false </v>
      </c>
      <c r="AH135" s="16" t="str">
        <f t="shared" si="77"/>
        <v xml:space="preserve">,"EstimatedValue":0 </v>
      </c>
      <c r="AI135" s="16" t="str">
        <f t="shared" si="78"/>
        <v xml:space="preserve">,"IsMintCondition":false </v>
      </c>
      <c r="AJ135" s="16" t="str">
        <f t="shared" si="79"/>
        <v xml:space="preserve">,"Condition":"UNDEFINED" </v>
      </c>
      <c r="AK135" s="16" t="str">
        <f t="shared" si="59"/>
        <v>}</v>
      </c>
      <c r="AL135" s="16" t="str">
        <f t="shared" si="80"/>
        <v>,{"CollectableType":"HomeCollector.Models.StampBase, HomeCollector, Version=1.0.0.0, Culture=neutral, PublicKeyToken=null","DisplayName":"Shuttle" ,"Description":"" ,"Country":"USA" ,"IsPostageStamp":true ,"ScottNumber":"C125" ,"AlternateId":"" ,"IssueYearStart":1989,"IssueYearEnd":0,"FirstDayOfIssue":" " ,"Perforation":"" ,"IsWatermarked":false ,"CatalogImageCode":"" ,"Color":"" ,"Denomination":"45" }</v>
      </c>
    </row>
    <row r="136" spans="1:38" x14ac:dyDescent="0.25">
      <c r="A136" s="44" t="s">
        <v>182</v>
      </c>
      <c r="B136" s="29">
        <v>45</v>
      </c>
      <c r="C136" s="19"/>
      <c r="D136" s="31"/>
      <c r="E136" s="32"/>
      <c r="F136" s="41"/>
      <c r="G136" s="38" t="s">
        <v>18</v>
      </c>
      <c r="H136" s="19" t="s">
        <v>296</v>
      </c>
      <c r="I136" s="29">
        <v>1989</v>
      </c>
      <c r="J136" s="29">
        <v>1989</v>
      </c>
      <c r="K136" s="33" t="s">
        <v>311</v>
      </c>
      <c r="L136" s="34"/>
      <c r="M136" s="29"/>
      <c r="N136" s="28" t="str">
        <f t="shared" si="81"/>
        <v>,{"CollectableType":"HomeCollector.Models.StampBase, HomeCollector, Version=1.0.0.0, Culture=neutral, PublicKeyToken=null"</v>
      </c>
      <c r="O136" s="16" t="str">
        <f t="shared" si="60"/>
        <v xml:space="preserve">,"DisplayName":"Future Transport" </v>
      </c>
      <c r="P136" s="16" t="str">
        <f t="shared" si="61"/>
        <v xml:space="preserve">,"Description":"block 4" </v>
      </c>
      <c r="Q136" s="16" t="str">
        <f t="shared" si="62"/>
        <v xml:space="preserve">,"Country":"USA" </v>
      </c>
      <c r="R136" s="16" t="str">
        <f t="shared" si="63"/>
        <v xml:space="preserve">,"IsPostageStamp":true </v>
      </c>
      <c r="S136" s="16" t="str">
        <f t="shared" si="64"/>
        <v xml:space="preserve">,"ScottNumber":"C125a" </v>
      </c>
      <c r="T136" s="16" t="str">
        <f t="shared" si="65"/>
        <v xml:space="preserve">,"AlternateId":"" </v>
      </c>
      <c r="U136" s="16" t="str">
        <f t="shared" si="66"/>
        <v>,"IssueYearStart":1989</v>
      </c>
      <c r="V136" s="16" t="str">
        <f t="shared" si="67"/>
        <v>,"IssueYearEnd":0</v>
      </c>
      <c r="W136" s="16" t="str">
        <f t="shared" si="68"/>
        <v xml:space="preserve">,"FirstDayOfIssue":" " </v>
      </c>
      <c r="X136" s="16" t="str">
        <f t="shared" si="58"/>
        <v xml:space="preserve">,"Perforation":"" </v>
      </c>
      <c r="Y136" s="16" t="str">
        <f t="shared" si="69"/>
        <v xml:space="preserve">,"IsWatermarked":false </v>
      </c>
      <c r="Z136" s="16" t="str">
        <f t="shared" si="70"/>
        <v xml:space="preserve">,"CatalogImageCode":"" </v>
      </c>
      <c r="AA136" s="16" t="str">
        <f t="shared" si="71"/>
        <v xml:space="preserve">,"Color":"" </v>
      </c>
      <c r="AB136" s="16" t="str">
        <f t="shared" si="72"/>
        <v xml:space="preserve">,"Denomination":"45" </v>
      </c>
      <c r="AD136" s="16" t="str">
        <f t="shared" si="73"/>
        <v/>
      </c>
      <c r="AE136" s="16" t="str">
        <f t="shared" si="74"/>
        <v>{"CollectableType":"HomeCollector.Models.StampBase, HomeCollector, Version=1.0.0.0, Culture=neutral, PublicKeyToken=null"</v>
      </c>
      <c r="AF136" s="16" t="str">
        <f t="shared" si="75"/>
        <v xml:space="preserve">,"ItemDetails":"block 4" </v>
      </c>
      <c r="AG136" s="16" t="str">
        <f t="shared" si="76"/>
        <v xml:space="preserve">,"IsFavorite":false </v>
      </c>
      <c r="AH136" s="16" t="str">
        <f t="shared" si="77"/>
        <v xml:space="preserve">,"EstimatedValue":0 </v>
      </c>
      <c r="AI136" s="16" t="str">
        <f t="shared" si="78"/>
        <v xml:space="preserve">,"IsMintCondition":false </v>
      </c>
      <c r="AJ136" s="16" t="str">
        <f t="shared" si="79"/>
        <v xml:space="preserve">,"Condition":"UNDEFINED" </v>
      </c>
      <c r="AK136" s="16" t="str">
        <f t="shared" si="59"/>
        <v>}</v>
      </c>
      <c r="AL136" s="16" t="str">
        <f t="shared" si="80"/>
        <v>,{"CollectableType":"HomeCollector.Models.StampBase, HomeCollector, Version=1.0.0.0, Culture=neutral, PublicKeyToken=null","DisplayName":"Future Transport" ,"Description":"block 4" ,"Country":"USA" ,"IsPostageStamp":true ,"ScottNumber":"C125a" ,"AlternateId":"" ,"IssueYearStart":1989,"IssueYearEnd":0,"FirstDayOfIssue":" " ,"Perforation":"" ,"IsWatermarked":false ,"CatalogImageCode":"" ,"Color":"" ,"Denomination":"45" }</v>
      </c>
    </row>
    <row r="137" spans="1:38" x14ac:dyDescent="0.25">
      <c r="A137" s="44" t="s">
        <v>183</v>
      </c>
      <c r="B137" s="29">
        <v>45</v>
      </c>
      <c r="C137" s="19"/>
      <c r="D137" s="31"/>
      <c r="E137" s="32"/>
      <c r="F137" s="41"/>
      <c r="G137" s="38" t="s">
        <v>15</v>
      </c>
      <c r="H137" s="19" t="s">
        <v>297</v>
      </c>
      <c r="I137" s="29">
        <v>1989</v>
      </c>
      <c r="J137" s="29">
        <v>1989</v>
      </c>
      <c r="K137" s="33" t="s">
        <v>311</v>
      </c>
      <c r="L137" s="34"/>
      <c r="M137" s="29"/>
      <c r="N137" s="28" t="str">
        <f t="shared" si="81"/>
        <v>,{"CollectableType":"HomeCollector.Models.StampBase, HomeCollector, Version=1.0.0.0, Culture=neutral, PublicKeyToken=null"</v>
      </c>
      <c r="O137" s="16" t="str">
        <f t="shared" si="60"/>
        <v xml:space="preserve">,"DisplayName":"20th UP Congress" </v>
      </c>
      <c r="P137" s="16" t="str">
        <f t="shared" si="61"/>
        <v xml:space="preserve">,"Description":"souv sheet" </v>
      </c>
      <c r="Q137" s="16" t="str">
        <f t="shared" si="62"/>
        <v xml:space="preserve">,"Country":"USA" </v>
      </c>
      <c r="R137" s="16" t="str">
        <f t="shared" si="63"/>
        <v xml:space="preserve">,"IsPostageStamp":true </v>
      </c>
      <c r="S137" s="16" t="str">
        <f t="shared" si="64"/>
        <v xml:space="preserve">,"ScottNumber":"C126" </v>
      </c>
      <c r="T137" s="16" t="str">
        <f t="shared" si="65"/>
        <v xml:space="preserve">,"AlternateId":"" </v>
      </c>
      <c r="U137" s="16" t="str">
        <f t="shared" si="66"/>
        <v>,"IssueYearStart":1989</v>
      </c>
      <c r="V137" s="16" t="str">
        <f t="shared" si="67"/>
        <v>,"IssueYearEnd":0</v>
      </c>
      <c r="W137" s="16" t="str">
        <f t="shared" si="68"/>
        <v xml:space="preserve">,"FirstDayOfIssue":" " </v>
      </c>
      <c r="X137" s="16" t="str">
        <f t="shared" si="58"/>
        <v xml:space="preserve">,"Perforation":"" </v>
      </c>
      <c r="Y137" s="16" t="str">
        <f t="shared" si="69"/>
        <v xml:space="preserve">,"IsWatermarked":false </v>
      </c>
      <c r="Z137" s="16" t="str">
        <f t="shared" si="70"/>
        <v xml:space="preserve">,"CatalogImageCode":"" </v>
      </c>
      <c r="AA137" s="16" t="str">
        <f t="shared" si="71"/>
        <v xml:space="preserve">,"Color":"" </v>
      </c>
      <c r="AB137" s="16" t="str">
        <f t="shared" si="72"/>
        <v xml:space="preserve">,"Denomination":"45" </v>
      </c>
      <c r="AD137" s="16" t="str">
        <f t="shared" si="73"/>
        <v/>
      </c>
      <c r="AE137" s="16" t="str">
        <f t="shared" si="74"/>
        <v>{"CollectableType":"HomeCollector.Models.StampBase, HomeCollector, Version=1.0.0.0, Culture=neutral, PublicKeyToken=null"</v>
      </c>
      <c r="AF137" s="16" t="str">
        <f t="shared" si="75"/>
        <v xml:space="preserve">,"ItemDetails":"souv sheet" </v>
      </c>
      <c r="AG137" s="16" t="str">
        <f t="shared" si="76"/>
        <v xml:space="preserve">,"IsFavorite":false </v>
      </c>
      <c r="AH137" s="16" t="str">
        <f t="shared" si="77"/>
        <v xml:space="preserve">,"EstimatedValue":0 </v>
      </c>
      <c r="AI137" s="16" t="str">
        <f t="shared" si="78"/>
        <v xml:space="preserve">,"IsMintCondition":false </v>
      </c>
      <c r="AJ137" s="16" t="str">
        <f t="shared" si="79"/>
        <v xml:space="preserve">,"Condition":"UNDEFINED" </v>
      </c>
      <c r="AK137" s="16" t="str">
        <f t="shared" si="59"/>
        <v>}</v>
      </c>
      <c r="AL137" s="16" t="str">
        <f t="shared" si="80"/>
        <v>,{"CollectableType":"HomeCollector.Models.StampBase, HomeCollector, Version=1.0.0.0, Culture=neutral, PublicKeyToken=null","DisplayName":"20th UP Congress" ,"Description":"souv sheet" ,"Country":"USA" ,"IsPostageStamp":true ,"ScottNumber":"C126" ,"AlternateId":"" ,"IssueYearStart":1989,"IssueYearEnd":0,"FirstDayOfIssue":" " ,"Perforation":"" ,"IsWatermarked":false ,"CatalogImageCode":"" ,"Color":"" ,"Denomination":"45" }</v>
      </c>
    </row>
    <row r="138" spans="1:38" x14ac:dyDescent="0.25">
      <c r="A138" s="44" t="s">
        <v>184</v>
      </c>
      <c r="B138" s="29">
        <v>45</v>
      </c>
      <c r="C138" s="19"/>
      <c r="D138" s="31"/>
      <c r="E138" s="32"/>
      <c r="F138" s="41"/>
      <c r="G138" s="38"/>
      <c r="H138" s="19" t="s">
        <v>298</v>
      </c>
      <c r="I138" s="29">
        <v>1991</v>
      </c>
      <c r="J138" s="29">
        <v>1991</v>
      </c>
      <c r="K138" s="33" t="s">
        <v>311</v>
      </c>
      <c r="L138" s="34"/>
      <c r="M138" s="29"/>
      <c r="N138" s="28" t="str">
        <f t="shared" si="81"/>
        <v>,{"CollectableType":"HomeCollector.Models.StampBase, HomeCollector, Version=1.0.0.0, Culture=neutral, PublicKeyToken=null"</v>
      </c>
      <c r="O138" s="16" t="str">
        <f t="shared" si="60"/>
        <v xml:space="preserve">,"DisplayName":"Caribbean" </v>
      </c>
      <c r="P138" s="16" t="str">
        <f t="shared" si="61"/>
        <v xml:space="preserve">,"Description":"" </v>
      </c>
      <c r="Q138" s="16" t="str">
        <f t="shared" si="62"/>
        <v xml:space="preserve">,"Country":"USA" </v>
      </c>
      <c r="R138" s="16" t="str">
        <f t="shared" si="63"/>
        <v xml:space="preserve">,"IsPostageStamp":true </v>
      </c>
      <c r="S138" s="16" t="str">
        <f t="shared" si="64"/>
        <v xml:space="preserve">,"ScottNumber":"C127" </v>
      </c>
      <c r="T138" s="16" t="str">
        <f t="shared" si="65"/>
        <v xml:space="preserve">,"AlternateId":"" </v>
      </c>
      <c r="U138" s="16" t="str">
        <f t="shared" si="66"/>
        <v>,"IssueYearStart":1991</v>
      </c>
      <c r="V138" s="16" t="str">
        <f t="shared" si="67"/>
        <v>,"IssueYearEnd":0</v>
      </c>
      <c r="W138" s="16" t="str">
        <f t="shared" si="68"/>
        <v xml:space="preserve">,"FirstDayOfIssue":" " </v>
      </c>
      <c r="X138" s="16" t="str">
        <f t="shared" si="58"/>
        <v xml:space="preserve">,"Perforation":"" </v>
      </c>
      <c r="Y138" s="16" t="str">
        <f t="shared" si="69"/>
        <v xml:space="preserve">,"IsWatermarked":false </v>
      </c>
      <c r="Z138" s="16" t="str">
        <f t="shared" si="70"/>
        <v xml:space="preserve">,"CatalogImageCode":"" </v>
      </c>
      <c r="AA138" s="16" t="str">
        <f t="shared" si="71"/>
        <v xml:space="preserve">,"Color":"" </v>
      </c>
      <c r="AB138" s="16" t="str">
        <f t="shared" si="72"/>
        <v xml:space="preserve">,"Denomination":"45" </v>
      </c>
      <c r="AD138" s="16" t="str">
        <f t="shared" si="73"/>
        <v/>
      </c>
      <c r="AE138" s="16" t="str">
        <f t="shared" si="74"/>
        <v>{"CollectableType":"HomeCollector.Models.StampBase, HomeCollector, Version=1.0.0.0, Culture=neutral, PublicKeyToken=null"</v>
      </c>
      <c r="AF138" s="16" t="str">
        <f t="shared" si="75"/>
        <v xml:space="preserve">,"ItemDetails":"" </v>
      </c>
      <c r="AG138" s="16" t="str">
        <f t="shared" si="76"/>
        <v xml:space="preserve">,"IsFavorite":false </v>
      </c>
      <c r="AH138" s="16" t="str">
        <f t="shared" si="77"/>
        <v xml:space="preserve">,"EstimatedValue":0 </v>
      </c>
      <c r="AI138" s="16" t="str">
        <f t="shared" si="78"/>
        <v xml:space="preserve">,"IsMintCondition":false </v>
      </c>
      <c r="AJ138" s="16" t="str">
        <f t="shared" si="79"/>
        <v xml:space="preserve">,"Condition":"UNDEFINED" </v>
      </c>
      <c r="AK138" s="16" t="str">
        <f t="shared" si="59"/>
        <v>}</v>
      </c>
      <c r="AL138" s="16" t="str">
        <f t="shared" si="80"/>
        <v>,{"CollectableType":"HomeCollector.Models.StampBase, HomeCollector, Version=1.0.0.0, Culture=neutral, PublicKeyToken=null","DisplayName":"Caribbean" ,"Description":"" ,"Country":"USA" ,"IsPostageStamp":true ,"ScottNumber":"C127" ,"AlternateId":"" ,"IssueYearStart":1991,"IssueYearEnd":0,"FirstDayOfIssue":" " ,"Perforation":"" ,"IsWatermarked":false ,"CatalogImageCode":"" ,"Color":"" ,"Denomination":"45" }</v>
      </c>
    </row>
    <row r="139" spans="1:38" x14ac:dyDescent="0.25">
      <c r="A139" s="44" t="s">
        <v>185</v>
      </c>
      <c r="B139" s="29">
        <v>50</v>
      </c>
      <c r="C139" s="19"/>
      <c r="D139" s="31"/>
      <c r="E139" s="32"/>
      <c r="F139" s="41"/>
      <c r="G139" s="38"/>
      <c r="H139" s="19" t="s">
        <v>299</v>
      </c>
      <c r="I139" s="29">
        <v>1991</v>
      </c>
      <c r="J139" s="29">
        <v>1991</v>
      </c>
      <c r="K139" s="33" t="s">
        <v>311</v>
      </c>
      <c r="L139" s="34"/>
      <c r="M139" s="29"/>
      <c r="N139" s="28" t="str">
        <f t="shared" si="81"/>
        <v>,{"CollectableType":"HomeCollector.Models.StampBase, HomeCollector, Version=1.0.0.0, Culture=neutral, PublicKeyToken=null"</v>
      </c>
      <c r="O139" s="16" t="str">
        <f t="shared" si="60"/>
        <v xml:space="preserve">,"DisplayName":"Quimby" </v>
      </c>
      <c r="P139" s="16" t="str">
        <f t="shared" si="61"/>
        <v xml:space="preserve">,"Description":"" </v>
      </c>
      <c r="Q139" s="16" t="str">
        <f t="shared" si="62"/>
        <v xml:space="preserve">,"Country":"USA" </v>
      </c>
      <c r="R139" s="16" t="str">
        <f t="shared" si="63"/>
        <v xml:space="preserve">,"IsPostageStamp":true </v>
      </c>
      <c r="S139" s="16" t="str">
        <f t="shared" si="64"/>
        <v xml:space="preserve">,"ScottNumber":"C128" </v>
      </c>
      <c r="T139" s="16" t="str">
        <f t="shared" si="65"/>
        <v xml:space="preserve">,"AlternateId":"" </v>
      </c>
      <c r="U139" s="16" t="str">
        <f t="shared" si="66"/>
        <v>,"IssueYearStart":1991</v>
      </c>
      <c r="V139" s="16" t="str">
        <f t="shared" si="67"/>
        <v>,"IssueYearEnd":0</v>
      </c>
      <c r="W139" s="16" t="str">
        <f t="shared" si="68"/>
        <v xml:space="preserve">,"FirstDayOfIssue":" " </v>
      </c>
      <c r="X139" s="16" t="str">
        <f t="shared" si="58"/>
        <v xml:space="preserve">,"Perforation":"" </v>
      </c>
      <c r="Y139" s="16" t="str">
        <f t="shared" si="69"/>
        <v xml:space="preserve">,"IsWatermarked":false </v>
      </c>
      <c r="Z139" s="16" t="str">
        <f t="shared" si="70"/>
        <v xml:space="preserve">,"CatalogImageCode":"" </v>
      </c>
      <c r="AA139" s="16" t="str">
        <f t="shared" si="71"/>
        <v xml:space="preserve">,"Color":"" </v>
      </c>
      <c r="AB139" s="16" t="str">
        <f t="shared" si="72"/>
        <v xml:space="preserve">,"Denomination":"50" </v>
      </c>
      <c r="AD139" s="16" t="str">
        <f t="shared" si="73"/>
        <v/>
      </c>
      <c r="AE139" s="16" t="str">
        <f t="shared" si="74"/>
        <v>{"CollectableType":"HomeCollector.Models.StampBase, HomeCollector, Version=1.0.0.0, Culture=neutral, PublicKeyToken=null"</v>
      </c>
      <c r="AF139" s="16" t="str">
        <f t="shared" si="75"/>
        <v xml:space="preserve">,"ItemDetails":"" </v>
      </c>
      <c r="AG139" s="16" t="str">
        <f t="shared" si="76"/>
        <v xml:space="preserve">,"IsFavorite":false </v>
      </c>
      <c r="AH139" s="16" t="str">
        <f t="shared" si="77"/>
        <v xml:space="preserve">,"EstimatedValue":0 </v>
      </c>
      <c r="AI139" s="16" t="str">
        <f t="shared" si="78"/>
        <v xml:space="preserve">,"IsMintCondition":false </v>
      </c>
      <c r="AJ139" s="16" t="str">
        <f t="shared" si="79"/>
        <v xml:space="preserve">,"Condition":"UNDEFINED" </v>
      </c>
      <c r="AK139" s="16" t="str">
        <f t="shared" si="59"/>
        <v>}</v>
      </c>
      <c r="AL139" s="16" t="str">
        <f t="shared" si="80"/>
        <v>,{"CollectableType":"HomeCollector.Models.StampBase, HomeCollector, Version=1.0.0.0, Culture=neutral, PublicKeyToken=null","DisplayName":"Quimby" ,"Description":"" ,"Country":"USA" ,"IsPostageStamp":true ,"ScottNumber":"C128" ,"AlternateId":"" ,"IssueYearStart":1991,"IssueYearEnd":0,"FirstDayOfIssue":" " ,"Perforation":"" ,"IsWatermarked":false ,"CatalogImageCode":"" ,"Color":"" ,"Denomination":"50" }</v>
      </c>
    </row>
    <row r="140" spans="1:38" x14ac:dyDescent="0.25">
      <c r="A140" s="44" t="s">
        <v>186</v>
      </c>
      <c r="B140" s="29">
        <v>40</v>
      </c>
      <c r="C140" s="19"/>
      <c r="D140" s="31"/>
      <c r="E140" s="32"/>
      <c r="F140" s="41"/>
      <c r="G140" s="38"/>
      <c r="H140" s="19" t="s">
        <v>300</v>
      </c>
      <c r="I140" s="29">
        <v>1991</v>
      </c>
      <c r="J140" s="29">
        <v>1991</v>
      </c>
      <c r="K140" s="33" t="s">
        <v>311</v>
      </c>
      <c r="L140" s="34"/>
      <c r="M140" s="29"/>
      <c r="N140" s="28" t="str">
        <f t="shared" si="81"/>
        <v>,{"CollectableType":"HomeCollector.Models.StampBase, HomeCollector, Version=1.0.0.0, Culture=neutral, PublicKeyToken=null"</v>
      </c>
      <c r="O140" s="16" t="str">
        <f t="shared" si="60"/>
        <v xml:space="preserve">,"DisplayName":"Piper" </v>
      </c>
      <c r="P140" s="16" t="str">
        <f t="shared" si="61"/>
        <v xml:space="preserve">,"Description":"" </v>
      </c>
      <c r="Q140" s="16" t="str">
        <f t="shared" si="62"/>
        <v xml:space="preserve">,"Country":"USA" </v>
      </c>
      <c r="R140" s="16" t="str">
        <f t="shared" si="63"/>
        <v xml:space="preserve">,"IsPostageStamp":true </v>
      </c>
      <c r="S140" s="16" t="str">
        <f t="shared" si="64"/>
        <v xml:space="preserve">,"ScottNumber":"C129" </v>
      </c>
      <c r="T140" s="16" t="str">
        <f t="shared" si="65"/>
        <v xml:space="preserve">,"AlternateId":"" </v>
      </c>
      <c r="U140" s="16" t="str">
        <f t="shared" si="66"/>
        <v>,"IssueYearStart":1991</v>
      </c>
      <c r="V140" s="16" t="str">
        <f t="shared" si="67"/>
        <v>,"IssueYearEnd":0</v>
      </c>
      <c r="W140" s="16" t="str">
        <f t="shared" si="68"/>
        <v xml:space="preserve">,"FirstDayOfIssue":" " </v>
      </c>
      <c r="X140" s="16" t="str">
        <f t="shared" si="58"/>
        <v xml:space="preserve">,"Perforation":"" </v>
      </c>
      <c r="Y140" s="16" t="str">
        <f t="shared" si="69"/>
        <v xml:space="preserve">,"IsWatermarked":false </v>
      </c>
      <c r="Z140" s="16" t="str">
        <f t="shared" si="70"/>
        <v xml:space="preserve">,"CatalogImageCode":"" </v>
      </c>
      <c r="AA140" s="16" t="str">
        <f t="shared" si="71"/>
        <v xml:space="preserve">,"Color":"" </v>
      </c>
      <c r="AB140" s="16" t="str">
        <f t="shared" si="72"/>
        <v xml:space="preserve">,"Denomination":"40" </v>
      </c>
      <c r="AD140" s="16" t="str">
        <f t="shared" si="73"/>
        <v/>
      </c>
      <c r="AE140" s="16" t="str">
        <f t="shared" si="74"/>
        <v>{"CollectableType":"HomeCollector.Models.StampBase, HomeCollector, Version=1.0.0.0, Culture=neutral, PublicKeyToken=null"</v>
      </c>
      <c r="AF140" s="16" t="str">
        <f t="shared" si="75"/>
        <v xml:space="preserve">,"ItemDetails":"" </v>
      </c>
      <c r="AG140" s="16" t="str">
        <f t="shared" si="76"/>
        <v xml:space="preserve">,"IsFavorite":false </v>
      </c>
      <c r="AH140" s="16" t="str">
        <f t="shared" si="77"/>
        <v xml:space="preserve">,"EstimatedValue":0 </v>
      </c>
      <c r="AI140" s="16" t="str">
        <f t="shared" si="78"/>
        <v xml:space="preserve">,"IsMintCondition":false </v>
      </c>
      <c r="AJ140" s="16" t="str">
        <f t="shared" si="79"/>
        <v xml:space="preserve">,"Condition":"UNDEFINED" </v>
      </c>
      <c r="AK140" s="16" t="str">
        <f t="shared" si="59"/>
        <v>}</v>
      </c>
      <c r="AL140" s="16" t="str">
        <f t="shared" si="80"/>
        <v>,{"CollectableType":"HomeCollector.Models.StampBase, HomeCollector, Version=1.0.0.0, Culture=neutral, PublicKeyToken=null","DisplayName":"Piper" ,"Description":"" ,"Country":"USA" ,"IsPostageStamp":true ,"ScottNumber":"C129" ,"AlternateId":"" ,"IssueYearStart":1991,"IssueYearEnd":0,"FirstDayOfIssue":" " ,"Perforation":"" ,"IsWatermarked":false ,"CatalogImageCode":"" ,"Color":"" ,"Denomination":"40" }</v>
      </c>
    </row>
    <row r="141" spans="1:38" x14ac:dyDescent="0.25">
      <c r="A141" s="44" t="s">
        <v>187</v>
      </c>
      <c r="B141" s="29">
        <v>50</v>
      </c>
      <c r="C141" s="19"/>
      <c r="D141" s="31"/>
      <c r="E141" s="32"/>
      <c r="F141" s="41"/>
      <c r="G141" s="38"/>
      <c r="H141" s="19" t="s">
        <v>301</v>
      </c>
      <c r="I141" s="29">
        <v>1991</v>
      </c>
      <c r="J141" s="29">
        <v>1991</v>
      </c>
      <c r="K141" s="33" t="s">
        <v>311</v>
      </c>
      <c r="L141" s="34"/>
      <c r="M141" s="29"/>
      <c r="N141" s="28" t="str">
        <f t="shared" si="81"/>
        <v>,{"CollectableType":"HomeCollector.Models.StampBase, HomeCollector, Version=1.0.0.0, Culture=neutral, PublicKeyToken=null"</v>
      </c>
      <c r="O141" s="16" t="str">
        <f t="shared" si="60"/>
        <v xml:space="preserve">,"DisplayName":"Antarctic Treaty" </v>
      </c>
      <c r="P141" s="16" t="str">
        <f t="shared" si="61"/>
        <v xml:space="preserve">,"Description":"" </v>
      </c>
      <c r="Q141" s="16" t="str">
        <f t="shared" si="62"/>
        <v xml:space="preserve">,"Country":"USA" </v>
      </c>
      <c r="R141" s="16" t="str">
        <f t="shared" si="63"/>
        <v xml:space="preserve">,"IsPostageStamp":true </v>
      </c>
      <c r="S141" s="16" t="str">
        <f t="shared" si="64"/>
        <v xml:space="preserve">,"ScottNumber":"C130" </v>
      </c>
      <c r="T141" s="16" t="str">
        <f t="shared" si="65"/>
        <v xml:space="preserve">,"AlternateId":"" </v>
      </c>
      <c r="U141" s="16" t="str">
        <f t="shared" si="66"/>
        <v>,"IssueYearStart":1991</v>
      </c>
      <c r="V141" s="16" t="str">
        <f t="shared" si="67"/>
        <v>,"IssueYearEnd":0</v>
      </c>
      <c r="W141" s="16" t="str">
        <f t="shared" si="68"/>
        <v xml:space="preserve">,"FirstDayOfIssue":" " </v>
      </c>
      <c r="X141" s="16" t="str">
        <f t="shared" si="58"/>
        <v xml:space="preserve">,"Perforation":"" </v>
      </c>
      <c r="Y141" s="16" t="str">
        <f t="shared" si="69"/>
        <v xml:space="preserve">,"IsWatermarked":false </v>
      </c>
      <c r="Z141" s="16" t="str">
        <f t="shared" si="70"/>
        <v xml:space="preserve">,"CatalogImageCode":"" </v>
      </c>
      <c r="AA141" s="16" t="str">
        <f t="shared" si="71"/>
        <v xml:space="preserve">,"Color":"" </v>
      </c>
      <c r="AB141" s="16" t="str">
        <f t="shared" si="72"/>
        <v xml:space="preserve">,"Denomination":"50" </v>
      </c>
      <c r="AD141" s="16" t="str">
        <f t="shared" si="73"/>
        <v/>
      </c>
      <c r="AE141" s="16" t="str">
        <f t="shared" si="74"/>
        <v>{"CollectableType":"HomeCollector.Models.StampBase, HomeCollector, Version=1.0.0.0, Culture=neutral, PublicKeyToken=null"</v>
      </c>
      <c r="AF141" s="16" t="str">
        <f t="shared" si="75"/>
        <v xml:space="preserve">,"ItemDetails":"" </v>
      </c>
      <c r="AG141" s="16" t="str">
        <f t="shared" si="76"/>
        <v xml:space="preserve">,"IsFavorite":false </v>
      </c>
      <c r="AH141" s="16" t="str">
        <f t="shared" si="77"/>
        <v xml:space="preserve">,"EstimatedValue":0 </v>
      </c>
      <c r="AI141" s="16" t="str">
        <f t="shared" si="78"/>
        <v xml:space="preserve">,"IsMintCondition":false </v>
      </c>
      <c r="AJ141" s="16" t="str">
        <f t="shared" si="79"/>
        <v xml:space="preserve">,"Condition":"UNDEFINED" </v>
      </c>
      <c r="AK141" s="16" t="str">
        <f t="shared" si="59"/>
        <v>}</v>
      </c>
      <c r="AL141" s="16" t="str">
        <f t="shared" si="80"/>
        <v>,{"CollectableType":"HomeCollector.Models.StampBase, HomeCollector, Version=1.0.0.0, Culture=neutral, PublicKeyToken=null","DisplayName":"Antarctic Treaty" ,"Description":"" ,"Country":"USA" ,"IsPostageStamp":true ,"ScottNumber":"C130" ,"AlternateId":"" ,"IssueYearStart":1991,"IssueYearEnd":0,"FirstDayOfIssue":" " ,"Perforation":"" ,"IsWatermarked":false ,"CatalogImageCode":"" ,"Color":"" ,"Denomination":"50" }</v>
      </c>
    </row>
    <row r="142" spans="1:38" x14ac:dyDescent="0.25">
      <c r="A142" s="44" t="s">
        <v>188</v>
      </c>
      <c r="B142" s="29">
        <v>50</v>
      </c>
      <c r="C142" s="19"/>
      <c r="D142" s="31"/>
      <c r="E142" s="32"/>
      <c r="F142" s="41"/>
      <c r="G142" s="38"/>
      <c r="H142" s="19" t="s">
        <v>302</v>
      </c>
      <c r="I142" s="29">
        <v>1991</v>
      </c>
      <c r="J142" s="29">
        <v>1991</v>
      </c>
      <c r="K142" s="33" t="s">
        <v>311</v>
      </c>
      <c r="L142" s="34"/>
      <c r="M142" s="29"/>
      <c r="N142" s="28" t="str">
        <f t="shared" si="81"/>
        <v>,{"CollectableType":"HomeCollector.Models.StampBase, HomeCollector, Version=1.0.0.0, Culture=neutral, PublicKeyToken=null"</v>
      </c>
      <c r="O142" s="16" t="str">
        <f t="shared" si="60"/>
        <v xml:space="preserve">,"DisplayName":"America" </v>
      </c>
      <c r="P142" s="16" t="str">
        <f t="shared" si="61"/>
        <v xml:space="preserve">,"Description":"" </v>
      </c>
      <c r="Q142" s="16" t="str">
        <f t="shared" si="62"/>
        <v xml:space="preserve">,"Country":"USA" </v>
      </c>
      <c r="R142" s="16" t="str">
        <f t="shared" si="63"/>
        <v xml:space="preserve">,"IsPostageStamp":true </v>
      </c>
      <c r="S142" s="16" t="str">
        <f t="shared" si="64"/>
        <v xml:space="preserve">,"ScottNumber":"C131" </v>
      </c>
      <c r="T142" s="16" t="str">
        <f t="shared" si="65"/>
        <v xml:space="preserve">,"AlternateId":"" </v>
      </c>
      <c r="U142" s="16" t="str">
        <f t="shared" si="66"/>
        <v>,"IssueYearStart":1991</v>
      </c>
      <c r="V142" s="16" t="str">
        <f t="shared" si="67"/>
        <v>,"IssueYearEnd":0</v>
      </c>
      <c r="W142" s="16" t="str">
        <f t="shared" si="68"/>
        <v xml:space="preserve">,"FirstDayOfIssue":" " </v>
      </c>
      <c r="X142" s="16" t="str">
        <f t="shared" si="58"/>
        <v xml:space="preserve">,"Perforation":"" </v>
      </c>
      <c r="Y142" s="16" t="str">
        <f t="shared" si="69"/>
        <v xml:space="preserve">,"IsWatermarked":false </v>
      </c>
      <c r="Z142" s="16" t="str">
        <f t="shared" si="70"/>
        <v xml:space="preserve">,"CatalogImageCode":"" </v>
      </c>
      <c r="AA142" s="16" t="str">
        <f t="shared" si="71"/>
        <v xml:space="preserve">,"Color":"" </v>
      </c>
      <c r="AB142" s="16" t="str">
        <f t="shared" si="72"/>
        <v xml:space="preserve">,"Denomination":"50" </v>
      </c>
      <c r="AD142" s="16" t="str">
        <f t="shared" si="73"/>
        <v/>
      </c>
      <c r="AE142" s="16" t="str">
        <f t="shared" si="74"/>
        <v>{"CollectableType":"HomeCollector.Models.StampBase, HomeCollector, Version=1.0.0.0, Culture=neutral, PublicKeyToken=null"</v>
      </c>
      <c r="AF142" s="16" t="str">
        <f t="shared" si="75"/>
        <v xml:space="preserve">,"ItemDetails":"" </v>
      </c>
      <c r="AG142" s="16" t="str">
        <f t="shared" si="76"/>
        <v xml:space="preserve">,"IsFavorite":false </v>
      </c>
      <c r="AH142" s="16" t="str">
        <f t="shared" si="77"/>
        <v xml:space="preserve">,"EstimatedValue":0 </v>
      </c>
      <c r="AI142" s="16" t="str">
        <f t="shared" si="78"/>
        <v xml:space="preserve">,"IsMintCondition":false </v>
      </c>
      <c r="AJ142" s="16" t="str">
        <f t="shared" si="79"/>
        <v xml:space="preserve">,"Condition":"UNDEFINED" </v>
      </c>
      <c r="AK142" s="16" t="str">
        <f t="shared" si="59"/>
        <v>}</v>
      </c>
      <c r="AL142" s="16" t="str">
        <f t="shared" si="80"/>
        <v>,{"CollectableType":"HomeCollector.Models.StampBase, HomeCollector, Version=1.0.0.0, Culture=neutral, PublicKeyToken=null","DisplayName":"America" ,"Description":"" ,"Country":"USA" ,"IsPostageStamp":true ,"ScottNumber":"C131" ,"AlternateId":"" ,"IssueYearStart":1991,"IssueYearEnd":0,"FirstDayOfIssue":" " ,"Perforation":"" ,"IsWatermarked":false ,"CatalogImageCode":"" ,"Color":"" ,"Denomination":"50" }</v>
      </c>
    </row>
    <row r="143" spans="1:38" x14ac:dyDescent="0.25">
      <c r="A143" s="44" t="s">
        <v>189</v>
      </c>
      <c r="B143" s="29" t="s">
        <v>44</v>
      </c>
      <c r="C143" s="19"/>
      <c r="D143" s="31"/>
      <c r="E143" s="32"/>
      <c r="F143" s="41"/>
      <c r="G143" s="38"/>
      <c r="H143" s="19" t="s">
        <v>189</v>
      </c>
      <c r="I143" s="29"/>
      <c r="J143" s="29"/>
      <c r="K143" s="33" t="s">
        <v>311</v>
      </c>
      <c r="L143" s="34"/>
      <c r="M143" s="29"/>
      <c r="N143" s="28" t="str">
        <f t="shared" si="81"/>
        <v>,{"CollectableType":"HomeCollector.Models.StampBase, HomeCollector, Version=1.0.0.0, Culture=neutral, PublicKeyToken=null"</v>
      </c>
      <c r="O143" s="16" t="str">
        <f t="shared" si="60"/>
        <v xml:space="preserve">,"DisplayName":"C132" </v>
      </c>
      <c r="P143" s="16" t="str">
        <f t="shared" si="61"/>
        <v xml:space="preserve">,"Description":"" </v>
      </c>
      <c r="Q143" s="16" t="str">
        <f t="shared" si="62"/>
        <v xml:space="preserve">,"Country":"USA" </v>
      </c>
      <c r="R143" s="16" t="str">
        <f t="shared" si="63"/>
        <v xml:space="preserve">,"IsPostageStamp":true </v>
      </c>
      <c r="S143" s="16" t="str">
        <f t="shared" si="64"/>
        <v xml:space="preserve">,"ScottNumber":"C132" </v>
      </c>
      <c r="T143" s="16" t="str">
        <f t="shared" si="65"/>
        <v xml:space="preserve">,"AlternateId":"" </v>
      </c>
      <c r="U143" s="16" t="str">
        <f t="shared" si="66"/>
        <v>,"IssueYearStart":0</v>
      </c>
      <c r="V143" s="16" t="str">
        <f t="shared" si="67"/>
        <v>,"IssueYearEnd":0</v>
      </c>
      <c r="W143" s="16" t="str">
        <f t="shared" si="68"/>
        <v xml:space="preserve">,"FirstDayOfIssue":" " </v>
      </c>
      <c r="X143" s="16" t="str">
        <f t="shared" si="58"/>
        <v xml:space="preserve">,"Perforation":"" </v>
      </c>
      <c r="Y143" s="16" t="str">
        <f t="shared" si="69"/>
        <v xml:space="preserve">,"IsWatermarked":false </v>
      </c>
      <c r="Z143" s="16" t="str">
        <f t="shared" si="70"/>
        <v xml:space="preserve">,"CatalogImageCode":"" </v>
      </c>
      <c r="AA143" s="16" t="str">
        <f t="shared" si="71"/>
        <v xml:space="preserve">,"Color":"" </v>
      </c>
      <c r="AB143" s="16" t="str">
        <f t="shared" si="72"/>
        <v xml:space="preserve">,"Denomination":" " </v>
      </c>
      <c r="AD143" s="16" t="str">
        <f t="shared" si="73"/>
        <v/>
      </c>
      <c r="AE143" s="16" t="str">
        <f t="shared" si="74"/>
        <v>{"CollectableType":"HomeCollector.Models.StampBase, HomeCollector, Version=1.0.0.0, Culture=neutral, PublicKeyToken=null"</v>
      </c>
      <c r="AF143" s="16" t="str">
        <f t="shared" si="75"/>
        <v xml:space="preserve">,"ItemDetails":"" </v>
      </c>
      <c r="AG143" s="16" t="str">
        <f t="shared" si="76"/>
        <v xml:space="preserve">,"IsFavorite":false </v>
      </c>
      <c r="AH143" s="16" t="str">
        <f t="shared" si="77"/>
        <v xml:space="preserve">,"EstimatedValue":0 </v>
      </c>
      <c r="AI143" s="16" t="str">
        <f t="shared" si="78"/>
        <v xml:space="preserve">,"IsMintCondition":false </v>
      </c>
      <c r="AJ143" s="16" t="str">
        <f t="shared" si="79"/>
        <v xml:space="preserve">,"Condition":"UNDEFINED" </v>
      </c>
      <c r="AK143" s="16" t="str">
        <f t="shared" si="59"/>
        <v>}</v>
      </c>
      <c r="AL143" s="16" t="str">
        <f t="shared" si="80"/>
        <v>,{"CollectableType":"HomeCollector.Models.StampBase, HomeCollector, Version=1.0.0.0, Culture=neutral, PublicKeyToken=null","DisplayName":"C132" ,"Description":"" ,"Country":"USA" ,"IsPostageStamp":true ,"ScottNumber":"C132" ,"AlternateId":"" ,"IssueYearStart":0,"IssueYearEnd":0,"FirstDayOfIssue":" " ,"Perforation":"" ,"IsWatermarked":false ,"CatalogImageCode":"" ,"Color":"" ,"Denomination":" " }</v>
      </c>
    </row>
    <row r="144" spans="1:38" x14ac:dyDescent="0.25">
      <c r="A144" s="44" t="s">
        <v>190</v>
      </c>
      <c r="B144" s="29" t="s">
        <v>44</v>
      </c>
      <c r="C144" s="19"/>
      <c r="D144" s="31"/>
      <c r="E144" s="32"/>
      <c r="F144" s="41"/>
      <c r="G144" s="30"/>
      <c r="H144" s="19" t="s">
        <v>190</v>
      </c>
      <c r="I144" s="29"/>
      <c r="J144" s="29"/>
      <c r="K144" s="33" t="s">
        <v>311</v>
      </c>
      <c r="L144" s="34"/>
      <c r="M144" s="29"/>
      <c r="N144" s="28" t="str">
        <f t="shared" si="81"/>
        <v>,{"CollectableType":"HomeCollector.Models.StampBase, HomeCollector, Version=1.0.0.0, Culture=neutral, PublicKeyToken=null"</v>
      </c>
      <c r="O144" s="16" t="str">
        <f t="shared" si="60"/>
        <v xml:space="preserve">,"DisplayName":"C133" </v>
      </c>
      <c r="P144" s="16" t="str">
        <f t="shared" si="61"/>
        <v xml:space="preserve">,"Description":"" </v>
      </c>
      <c r="Q144" s="16" t="str">
        <f t="shared" si="62"/>
        <v xml:space="preserve">,"Country":"USA" </v>
      </c>
      <c r="R144" s="16" t="str">
        <f t="shared" si="63"/>
        <v xml:space="preserve">,"IsPostageStamp":true </v>
      </c>
      <c r="S144" s="16" t="str">
        <f t="shared" si="64"/>
        <v xml:space="preserve">,"ScottNumber":"C133" </v>
      </c>
      <c r="T144" s="16" t="str">
        <f t="shared" si="65"/>
        <v xml:space="preserve">,"AlternateId":"" </v>
      </c>
      <c r="U144" s="16" t="str">
        <f t="shared" si="66"/>
        <v>,"IssueYearStart":0</v>
      </c>
      <c r="V144" s="16" t="str">
        <f t="shared" si="67"/>
        <v>,"IssueYearEnd":0</v>
      </c>
      <c r="W144" s="16" t="str">
        <f t="shared" si="68"/>
        <v xml:space="preserve">,"FirstDayOfIssue":" " </v>
      </c>
      <c r="X144" s="16" t="str">
        <f t="shared" si="58"/>
        <v xml:space="preserve">,"Perforation":"" </v>
      </c>
      <c r="Y144" s="16" t="str">
        <f t="shared" si="69"/>
        <v xml:space="preserve">,"IsWatermarked":false </v>
      </c>
      <c r="Z144" s="16" t="str">
        <f t="shared" si="70"/>
        <v xml:space="preserve">,"CatalogImageCode":"" </v>
      </c>
      <c r="AA144" s="16" t="str">
        <f t="shared" si="71"/>
        <v xml:space="preserve">,"Color":"" </v>
      </c>
      <c r="AB144" s="16" t="str">
        <f t="shared" si="72"/>
        <v xml:space="preserve">,"Denomination":" " </v>
      </c>
      <c r="AD144" s="16" t="str">
        <f t="shared" si="73"/>
        <v/>
      </c>
      <c r="AE144" s="16" t="str">
        <f t="shared" si="74"/>
        <v>{"CollectableType":"HomeCollector.Models.StampBase, HomeCollector, Version=1.0.0.0, Culture=neutral, PublicKeyToken=null"</v>
      </c>
      <c r="AF144" s="16" t="str">
        <f t="shared" si="75"/>
        <v xml:space="preserve">,"ItemDetails":"" </v>
      </c>
      <c r="AG144" s="16" t="str">
        <f t="shared" si="76"/>
        <v xml:space="preserve">,"IsFavorite":false </v>
      </c>
      <c r="AH144" s="16" t="str">
        <f t="shared" si="77"/>
        <v xml:space="preserve">,"EstimatedValue":0 </v>
      </c>
      <c r="AI144" s="16" t="str">
        <f t="shared" si="78"/>
        <v xml:space="preserve">,"IsMintCondition":false </v>
      </c>
      <c r="AJ144" s="16" t="str">
        <f t="shared" si="79"/>
        <v xml:space="preserve">,"Condition":"UNDEFINED" </v>
      </c>
      <c r="AK144" s="16" t="str">
        <f t="shared" si="59"/>
        <v>}</v>
      </c>
      <c r="AL144" s="16" t="str">
        <f t="shared" si="80"/>
        <v>,{"CollectableType":"HomeCollector.Models.StampBase, HomeCollector, Version=1.0.0.0, Culture=neutral, PublicKeyToken=null","DisplayName":"C133" ,"Description":"" ,"Country":"USA" ,"IsPostageStamp":true ,"ScottNumber":"C133" ,"AlternateId":"" ,"IssueYearStart":0,"IssueYearEnd":0,"FirstDayOfIssue":" " ,"Perforation":"" ,"IsWatermarked":false ,"CatalogImageCode":"" ,"Color":"" ,"Denomination":" " }</v>
      </c>
    </row>
    <row r="145" spans="1:38" x14ac:dyDescent="0.25">
      <c r="A145" s="44" t="s">
        <v>191</v>
      </c>
      <c r="B145" s="29" t="s">
        <v>44</v>
      </c>
      <c r="C145" s="30"/>
      <c r="D145" s="31"/>
      <c r="E145" s="32"/>
      <c r="F145" s="41"/>
      <c r="G145" s="38"/>
      <c r="H145" s="19" t="s">
        <v>191</v>
      </c>
      <c r="I145" s="19"/>
      <c r="J145" s="19"/>
      <c r="K145" s="21" t="s">
        <v>311</v>
      </c>
      <c r="L145" s="34"/>
      <c r="M145" s="29"/>
      <c r="N145" s="28" t="str">
        <f t="shared" si="81"/>
        <v>,{"CollectableType":"HomeCollector.Models.StampBase, HomeCollector, Version=1.0.0.0, Culture=neutral, PublicKeyToken=null"</v>
      </c>
      <c r="O145" s="16" t="str">
        <f t="shared" si="60"/>
        <v xml:space="preserve">,"DisplayName":"C134" </v>
      </c>
      <c r="P145" s="16" t="str">
        <f t="shared" si="61"/>
        <v xml:space="preserve">,"Description":"" </v>
      </c>
      <c r="Q145" s="16" t="str">
        <f t="shared" si="62"/>
        <v xml:space="preserve">,"Country":"USA" </v>
      </c>
      <c r="R145" s="16" t="str">
        <f t="shared" si="63"/>
        <v xml:space="preserve">,"IsPostageStamp":true </v>
      </c>
      <c r="S145" s="16" t="str">
        <f t="shared" si="64"/>
        <v xml:space="preserve">,"ScottNumber":"C134" </v>
      </c>
      <c r="T145" s="16" t="str">
        <f t="shared" si="65"/>
        <v xml:space="preserve">,"AlternateId":"" </v>
      </c>
      <c r="U145" s="16" t="str">
        <f t="shared" si="66"/>
        <v>,"IssueYearStart":0</v>
      </c>
      <c r="V145" s="16" t="str">
        <f t="shared" si="67"/>
        <v>,"IssueYearEnd":0</v>
      </c>
      <c r="W145" s="16" t="str">
        <f t="shared" si="68"/>
        <v xml:space="preserve">,"FirstDayOfIssue":" " </v>
      </c>
      <c r="X145" s="16" t="str">
        <f t="shared" si="58"/>
        <v xml:space="preserve">,"Perforation":"" </v>
      </c>
      <c r="Y145" s="16" t="str">
        <f t="shared" si="69"/>
        <v xml:space="preserve">,"IsWatermarked":false </v>
      </c>
      <c r="Z145" s="16" t="str">
        <f t="shared" si="70"/>
        <v xml:space="preserve">,"CatalogImageCode":"" </v>
      </c>
      <c r="AA145" s="16" t="str">
        <f t="shared" si="71"/>
        <v xml:space="preserve">,"Color":"" </v>
      </c>
      <c r="AB145" s="16" t="str">
        <f t="shared" si="72"/>
        <v xml:space="preserve">,"Denomination":" " </v>
      </c>
      <c r="AD145" s="16" t="str">
        <f t="shared" si="73"/>
        <v/>
      </c>
      <c r="AE145" s="16" t="str">
        <f t="shared" si="74"/>
        <v>{"CollectableType":"HomeCollector.Models.StampBase, HomeCollector, Version=1.0.0.0, Culture=neutral, PublicKeyToken=null"</v>
      </c>
      <c r="AF145" s="16" t="str">
        <f t="shared" si="75"/>
        <v xml:space="preserve">,"ItemDetails":"" </v>
      </c>
      <c r="AG145" s="16" t="str">
        <f t="shared" si="76"/>
        <v xml:space="preserve">,"IsFavorite":false </v>
      </c>
      <c r="AH145" s="16" t="str">
        <f t="shared" si="77"/>
        <v xml:space="preserve">,"EstimatedValue":0 </v>
      </c>
      <c r="AI145" s="16" t="str">
        <f t="shared" si="78"/>
        <v xml:space="preserve">,"IsMintCondition":false </v>
      </c>
      <c r="AJ145" s="16" t="str">
        <f t="shared" si="79"/>
        <v xml:space="preserve">,"Condition":"UNDEFINED" </v>
      </c>
      <c r="AK145" s="16" t="str">
        <f t="shared" si="59"/>
        <v>}</v>
      </c>
      <c r="AL145" s="16" t="str">
        <f t="shared" si="80"/>
        <v>,{"CollectableType":"HomeCollector.Models.StampBase, HomeCollector, Version=1.0.0.0, Culture=neutral, PublicKeyToken=null","DisplayName":"C134" ,"Description":"" ,"Country":"USA" ,"IsPostageStamp":true ,"ScottNumber":"C134" ,"AlternateId":"" ,"IssueYearStart":0,"IssueYearEnd":0,"FirstDayOfIssue":" " ,"Perforation":"" ,"IsWatermarked":false ,"CatalogImageCode":"" ,"Color":"" ,"Denomination":" " }</v>
      </c>
    </row>
    <row r="146" spans="1:38" x14ac:dyDescent="0.25">
      <c r="A146" s="44" t="s">
        <v>192</v>
      </c>
      <c r="B146" s="29" t="s">
        <v>44</v>
      </c>
      <c r="C146" s="30"/>
      <c r="D146" s="31"/>
      <c r="E146" s="32"/>
      <c r="F146" s="41"/>
      <c r="G146" s="38"/>
      <c r="H146" s="19" t="s">
        <v>192</v>
      </c>
      <c r="I146" s="19"/>
      <c r="J146" s="19"/>
      <c r="K146" s="21" t="s">
        <v>311</v>
      </c>
      <c r="L146" s="34"/>
      <c r="M146" s="29"/>
      <c r="N146" s="28" t="str">
        <f t="shared" si="81"/>
        <v>,{"CollectableType":"HomeCollector.Models.StampBase, HomeCollector, Version=1.0.0.0, Culture=neutral, PublicKeyToken=null"</v>
      </c>
      <c r="O146" s="16" t="str">
        <f t="shared" si="60"/>
        <v xml:space="preserve">,"DisplayName":"C135" </v>
      </c>
      <c r="P146" s="16" t="str">
        <f t="shared" si="61"/>
        <v xml:space="preserve">,"Description":"" </v>
      </c>
      <c r="Q146" s="16" t="str">
        <f t="shared" si="62"/>
        <v xml:space="preserve">,"Country":"USA" </v>
      </c>
      <c r="R146" s="16" t="str">
        <f t="shared" si="63"/>
        <v xml:space="preserve">,"IsPostageStamp":true </v>
      </c>
      <c r="S146" s="16" t="str">
        <f t="shared" si="64"/>
        <v xml:space="preserve">,"ScottNumber":"C135" </v>
      </c>
      <c r="T146" s="16" t="str">
        <f t="shared" si="65"/>
        <v xml:space="preserve">,"AlternateId":"" </v>
      </c>
      <c r="U146" s="16" t="str">
        <f t="shared" si="66"/>
        <v>,"IssueYearStart":0</v>
      </c>
      <c r="V146" s="16" t="str">
        <f t="shared" si="67"/>
        <v>,"IssueYearEnd":0</v>
      </c>
      <c r="W146" s="16" t="str">
        <f t="shared" si="68"/>
        <v xml:space="preserve">,"FirstDayOfIssue":" " </v>
      </c>
      <c r="X146" s="16" t="str">
        <f t="shared" si="58"/>
        <v xml:space="preserve">,"Perforation":"" </v>
      </c>
      <c r="Y146" s="16" t="str">
        <f t="shared" si="69"/>
        <v xml:space="preserve">,"IsWatermarked":false </v>
      </c>
      <c r="Z146" s="16" t="str">
        <f t="shared" si="70"/>
        <v xml:space="preserve">,"CatalogImageCode":"" </v>
      </c>
      <c r="AA146" s="16" t="str">
        <f t="shared" si="71"/>
        <v xml:space="preserve">,"Color":"" </v>
      </c>
      <c r="AB146" s="16" t="str">
        <f t="shared" si="72"/>
        <v xml:space="preserve">,"Denomination":" " </v>
      </c>
      <c r="AD146" s="16" t="str">
        <f t="shared" si="73"/>
        <v/>
      </c>
      <c r="AE146" s="16" t="str">
        <f t="shared" si="74"/>
        <v>{"CollectableType":"HomeCollector.Models.StampBase, HomeCollector, Version=1.0.0.0, Culture=neutral, PublicKeyToken=null"</v>
      </c>
      <c r="AF146" s="16" t="str">
        <f t="shared" si="75"/>
        <v xml:space="preserve">,"ItemDetails":"" </v>
      </c>
      <c r="AG146" s="16" t="str">
        <f t="shared" si="76"/>
        <v xml:space="preserve">,"IsFavorite":false </v>
      </c>
      <c r="AH146" s="16" t="str">
        <f t="shared" si="77"/>
        <v xml:space="preserve">,"EstimatedValue":0 </v>
      </c>
      <c r="AI146" s="16" t="str">
        <f t="shared" si="78"/>
        <v xml:space="preserve">,"IsMintCondition":false </v>
      </c>
      <c r="AJ146" s="16" t="str">
        <f t="shared" si="79"/>
        <v xml:space="preserve">,"Condition":"UNDEFINED" </v>
      </c>
      <c r="AK146" s="16" t="str">
        <f t="shared" si="59"/>
        <v>}</v>
      </c>
      <c r="AL146" s="16" t="str">
        <f t="shared" si="80"/>
        <v>,{"CollectableType":"HomeCollector.Models.StampBase, HomeCollector, Version=1.0.0.0, Culture=neutral, PublicKeyToken=null","DisplayName":"C135" ,"Description":"" ,"Country":"USA" ,"IsPostageStamp":true ,"ScottNumber":"C135" ,"AlternateId":"" ,"IssueYearStart":0,"IssueYearEnd":0,"FirstDayOfIssue":" " ,"Perforation":"" ,"IsWatermarked":false ,"CatalogImageCode":"" ,"Color":"" ,"Denomination":" " }</v>
      </c>
    </row>
    <row r="147" spans="1:38" x14ac:dyDescent="0.25">
      <c r="A147" s="44" t="s">
        <v>193</v>
      </c>
      <c r="B147" s="29" t="s">
        <v>44</v>
      </c>
      <c r="C147" s="30"/>
      <c r="D147" s="31"/>
      <c r="E147" s="32"/>
      <c r="F147" s="41"/>
      <c r="G147" s="38"/>
      <c r="H147" s="19" t="s">
        <v>193</v>
      </c>
      <c r="I147" s="19"/>
      <c r="J147" s="19"/>
      <c r="K147" s="21" t="s">
        <v>311</v>
      </c>
      <c r="L147" s="34"/>
      <c r="M147" s="29"/>
      <c r="N147" s="28" t="str">
        <f t="shared" si="81"/>
        <v>,{"CollectableType":"HomeCollector.Models.StampBase, HomeCollector, Version=1.0.0.0, Culture=neutral, PublicKeyToken=null"</v>
      </c>
      <c r="O147" s="16" t="str">
        <f t="shared" si="60"/>
        <v xml:space="preserve">,"DisplayName":"C136" </v>
      </c>
      <c r="P147" s="16" t="str">
        <f t="shared" si="61"/>
        <v xml:space="preserve">,"Description":"" </v>
      </c>
      <c r="Q147" s="16" t="str">
        <f t="shared" si="62"/>
        <v xml:space="preserve">,"Country":"USA" </v>
      </c>
      <c r="R147" s="16" t="str">
        <f t="shared" si="63"/>
        <v xml:space="preserve">,"IsPostageStamp":true </v>
      </c>
      <c r="S147" s="16" t="str">
        <f t="shared" si="64"/>
        <v xml:space="preserve">,"ScottNumber":"C136" </v>
      </c>
      <c r="T147" s="16" t="str">
        <f t="shared" si="65"/>
        <v xml:space="preserve">,"AlternateId":"" </v>
      </c>
      <c r="U147" s="16" t="str">
        <f t="shared" si="66"/>
        <v>,"IssueYearStart":0</v>
      </c>
      <c r="V147" s="16" t="str">
        <f t="shared" si="67"/>
        <v>,"IssueYearEnd":0</v>
      </c>
      <c r="W147" s="16" t="str">
        <f t="shared" si="68"/>
        <v xml:space="preserve">,"FirstDayOfIssue":" " </v>
      </c>
      <c r="X147" s="16" t="str">
        <f t="shared" si="58"/>
        <v xml:space="preserve">,"Perforation":"" </v>
      </c>
      <c r="Y147" s="16" t="str">
        <f t="shared" si="69"/>
        <v xml:space="preserve">,"IsWatermarked":false </v>
      </c>
      <c r="Z147" s="16" t="str">
        <f t="shared" si="70"/>
        <v xml:space="preserve">,"CatalogImageCode":"" </v>
      </c>
      <c r="AA147" s="16" t="str">
        <f t="shared" si="71"/>
        <v xml:space="preserve">,"Color":"" </v>
      </c>
      <c r="AB147" s="16" t="str">
        <f t="shared" si="72"/>
        <v xml:space="preserve">,"Denomination":" " </v>
      </c>
      <c r="AD147" s="16" t="str">
        <f t="shared" si="73"/>
        <v/>
      </c>
      <c r="AE147" s="16" t="str">
        <f t="shared" si="74"/>
        <v>{"CollectableType":"HomeCollector.Models.StampBase, HomeCollector, Version=1.0.0.0, Culture=neutral, PublicKeyToken=null"</v>
      </c>
      <c r="AF147" s="16" t="str">
        <f t="shared" si="75"/>
        <v xml:space="preserve">,"ItemDetails":"" </v>
      </c>
      <c r="AG147" s="16" t="str">
        <f t="shared" si="76"/>
        <v xml:space="preserve">,"IsFavorite":false </v>
      </c>
      <c r="AH147" s="16" t="str">
        <f t="shared" si="77"/>
        <v xml:space="preserve">,"EstimatedValue":0 </v>
      </c>
      <c r="AI147" s="16" t="str">
        <f t="shared" si="78"/>
        <v xml:space="preserve">,"IsMintCondition":false </v>
      </c>
      <c r="AJ147" s="16" t="str">
        <f t="shared" si="79"/>
        <v xml:space="preserve">,"Condition":"UNDEFINED" </v>
      </c>
      <c r="AK147" s="16" t="str">
        <f t="shared" si="59"/>
        <v>}</v>
      </c>
      <c r="AL147" s="16" t="str">
        <f t="shared" si="80"/>
        <v>,{"CollectableType":"HomeCollector.Models.StampBase, HomeCollector, Version=1.0.0.0, Culture=neutral, PublicKeyToken=null","DisplayName":"C136" ,"Description":"" ,"Country":"USA" ,"IsPostageStamp":true ,"ScottNumber":"C136" ,"AlternateId":"" ,"IssueYearStart":0,"IssueYearEnd":0,"FirstDayOfIssue":" " ,"Perforation":"" ,"IsWatermarked":false ,"CatalogImageCode":"" ,"Color":"" ,"Denomination":" " }</v>
      </c>
    </row>
    <row r="148" spans="1:38" x14ac:dyDescent="0.25">
      <c r="A148" s="44" t="s">
        <v>194</v>
      </c>
      <c r="B148" s="29" t="s">
        <v>44</v>
      </c>
      <c r="C148" s="30"/>
      <c r="D148" s="31"/>
      <c r="E148" s="32"/>
      <c r="F148" s="41"/>
      <c r="G148" s="38"/>
      <c r="H148" s="19" t="s">
        <v>194</v>
      </c>
      <c r="I148" s="19"/>
      <c r="J148" s="19"/>
      <c r="K148" s="21" t="s">
        <v>311</v>
      </c>
      <c r="L148" s="34"/>
      <c r="M148" s="29"/>
      <c r="N148" s="28" t="str">
        <f t="shared" si="81"/>
        <v>,{"CollectableType":"HomeCollector.Models.StampBase, HomeCollector, Version=1.0.0.0, Culture=neutral, PublicKeyToken=null"</v>
      </c>
      <c r="O148" s="16" t="str">
        <f t="shared" si="60"/>
        <v xml:space="preserve">,"DisplayName":"C137" </v>
      </c>
      <c r="P148" s="16" t="str">
        <f t="shared" si="61"/>
        <v xml:space="preserve">,"Description":"" </v>
      </c>
      <c r="Q148" s="16" t="str">
        <f t="shared" si="62"/>
        <v xml:space="preserve">,"Country":"USA" </v>
      </c>
      <c r="R148" s="16" t="str">
        <f t="shared" si="63"/>
        <v xml:space="preserve">,"IsPostageStamp":true </v>
      </c>
      <c r="S148" s="16" t="str">
        <f t="shared" si="64"/>
        <v xml:space="preserve">,"ScottNumber":"C137" </v>
      </c>
      <c r="T148" s="16" t="str">
        <f t="shared" si="65"/>
        <v xml:space="preserve">,"AlternateId":"" </v>
      </c>
      <c r="U148" s="16" t="str">
        <f t="shared" si="66"/>
        <v>,"IssueYearStart":0</v>
      </c>
      <c r="V148" s="16" t="str">
        <f t="shared" si="67"/>
        <v>,"IssueYearEnd":0</v>
      </c>
      <c r="W148" s="16" t="str">
        <f t="shared" si="68"/>
        <v xml:space="preserve">,"FirstDayOfIssue":" " </v>
      </c>
      <c r="X148" s="16" t="str">
        <f t="shared" si="58"/>
        <v xml:space="preserve">,"Perforation":"" </v>
      </c>
      <c r="Y148" s="16" t="str">
        <f>",""IsWatermarked"":" &amp; IF(ISNUMBER(FIND("mk",#REF!)) =1,"true","false") &amp; " "</f>
        <v xml:space="preserve">,"IsWatermarked":false </v>
      </c>
      <c r="Z148" s="16" t="str">
        <f t="shared" si="70"/>
        <v xml:space="preserve">,"CatalogImageCode":"" </v>
      </c>
      <c r="AA148" s="16" t="str">
        <f t="shared" si="71"/>
        <v xml:space="preserve">,"Color":"" </v>
      </c>
      <c r="AB148" s="16" t="str">
        <f t="shared" si="72"/>
        <v xml:space="preserve">,"Denomination":" " </v>
      </c>
      <c r="AD148" s="16" t="str">
        <f t="shared" si="73"/>
        <v/>
      </c>
      <c r="AE148" s="16" t="str">
        <f t="shared" si="74"/>
        <v>{"CollectableType":"HomeCollector.Models.StampBase, HomeCollector, Version=1.0.0.0, Culture=neutral, PublicKeyToken=null"</v>
      </c>
      <c r="AF148" s="16" t="str">
        <f t="shared" si="75"/>
        <v xml:space="preserve">,"ItemDetails":"" </v>
      </c>
      <c r="AG148" s="16" t="str">
        <f t="shared" si="76"/>
        <v xml:space="preserve">,"IsFavorite":false </v>
      </c>
      <c r="AH148" s="16" t="str">
        <f t="shared" si="77"/>
        <v xml:space="preserve">,"EstimatedValue":0 </v>
      </c>
      <c r="AI148" s="16" t="str">
        <f t="shared" si="78"/>
        <v xml:space="preserve">,"IsMintCondition":false </v>
      </c>
      <c r="AJ148" s="16" t="str">
        <f t="shared" si="79"/>
        <v xml:space="preserve">,"Condition":"UNDEFINED" </v>
      </c>
      <c r="AK148" s="16" t="str">
        <f t="shared" si="59"/>
        <v>}</v>
      </c>
      <c r="AL148" s="16" t="str">
        <f t="shared" si="80"/>
        <v>,{"CollectableType":"HomeCollector.Models.StampBase, HomeCollector, Version=1.0.0.0, Culture=neutral, PublicKeyToken=null","DisplayName":"C137" ,"Description":"" ,"Country":"USA" ,"IsPostageStamp":true ,"ScottNumber":"C137" ,"AlternateId":"" ,"IssueYearStart":0,"IssueYearEnd":0,"FirstDayOfIssue":" " ,"Perforation":"" ,"IsWatermarked":false ,"CatalogImageCode":"" ,"Color":"" ,"Denomination":" " }</v>
      </c>
    </row>
    <row r="149" spans="1:38" x14ac:dyDescent="0.25">
      <c r="A149" s="44" t="s">
        <v>195</v>
      </c>
      <c r="B149" s="29" t="s">
        <v>44</v>
      </c>
      <c r="C149" s="30"/>
      <c r="D149" s="31"/>
      <c r="E149" s="32"/>
      <c r="F149" s="41"/>
      <c r="G149" s="38"/>
      <c r="H149" s="19" t="s">
        <v>195</v>
      </c>
      <c r="I149" s="19"/>
      <c r="J149" s="19"/>
      <c r="K149" s="21" t="s">
        <v>311</v>
      </c>
      <c r="L149" s="34"/>
      <c r="M149" s="29"/>
      <c r="N149" s="28" t="str">
        <f t="shared" si="81"/>
        <v>,{"CollectableType":"HomeCollector.Models.StampBase, HomeCollector, Version=1.0.0.0, Culture=neutral, PublicKeyToken=null"</v>
      </c>
      <c r="O149" s="16" t="str">
        <f t="shared" si="60"/>
        <v xml:space="preserve">,"DisplayName":"C138" </v>
      </c>
      <c r="P149" s="16" t="str">
        <f t="shared" si="61"/>
        <v xml:space="preserve">,"Description":"" </v>
      </c>
      <c r="Q149" s="16" t="str">
        <f t="shared" si="62"/>
        <v xml:space="preserve">,"Country":"USA" </v>
      </c>
      <c r="R149" s="16" t="str">
        <f t="shared" si="63"/>
        <v xml:space="preserve">,"IsPostageStamp":true </v>
      </c>
      <c r="S149" s="16" t="str">
        <f t="shared" si="64"/>
        <v xml:space="preserve">,"ScottNumber":"C138" </v>
      </c>
      <c r="T149" s="16" t="str">
        <f t="shared" si="65"/>
        <v xml:space="preserve">,"AlternateId":"" </v>
      </c>
      <c r="U149" s="16" t="str">
        <f t="shared" si="66"/>
        <v>,"IssueYearStart":0</v>
      </c>
      <c r="V149" s="16" t="str">
        <f t="shared" si="67"/>
        <v>,"IssueYearEnd":0</v>
      </c>
      <c r="W149" s="16" t="str">
        <f t="shared" si="68"/>
        <v xml:space="preserve">,"FirstDayOfIssue":" " </v>
      </c>
      <c r="X149" s="16" t="str">
        <f t="shared" si="58"/>
        <v xml:space="preserve">,"Perforation":"" </v>
      </c>
      <c r="Y149" s="16" t="str">
        <f>",""IsWatermarked"":" &amp; IF(ISNUMBER(FIND("mk",#REF!)) =1,"true","false") &amp; " "</f>
        <v xml:space="preserve">,"IsWatermarked":false </v>
      </c>
      <c r="Z149" s="16" t="str">
        <f t="shared" si="70"/>
        <v xml:space="preserve">,"CatalogImageCode":"" </v>
      </c>
      <c r="AA149" s="16" t="str">
        <f t="shared" si="71"/>
        <v xml:space="preserve">,"Color":"" </v>
      </c>
      <c r="AB149" s="16" t="str">
        <f t="shared" si="72"/>
        <v xml:space="preserve">,"Denomination":" " </v>
      </c>
      <c r="AD149" s="16" t="str">
        <f t="shared" si="73"/>
        <v/>
      </c>
      <c r="AE149" s="16" t="str">
        <f t="shared" si="74"/>
        <v>{"CollectableType":"HomeCollector.Models.StampBase, HomeCollector, Version=1.0.0.0, Culture=neutral, PublicKeyToken=null"</v>
      </c>
      <c r="AF149" s="16" t="str">
        <f t="shared" si="75"/>
        <v xml:space="preserve">,"ItemDetails":"" </v>
      </c>
      <c r="AG149" s="16" t="str">
        <f t="shared" si="76"/>
        <v xml:space="preserve">,"IsFavorite":false </v>
      </c>
      <c r="AH149" s="16" t="str">
        <f t="shared" si="77"/>
        <v xml:space="preserve">,"EstimatedValue":0 </v>
      </c>
      <c r="AI149" s="16" t="str">
        <f t="shared" si="78"/>
        <v xml:space="preserve">,"IsMintCondition":false </v>
      </c>
      <c r="AJ149" s="16" t="str">
        <f t="shared" si="79"/>
        <v xml:space="preserve">,"Condition":"UNDEFINED" </v>
      </c>
      <c r="AK149" s="16" t="str">
        <f t="shared" si="59"/>
        <v>}</v>
      </c>
      <c r="AL149" s="16" t="str">
        <f t="shared" si="80"/>
        <v>,{"CollectableType":"HomeCollector.Models.StampBase, HomeCollector, Version=1.0.0.0, Culture=neutral, PublicKeyToken=null","DisplayName":"C138" ,"Description":"" ,"Country":"USA" ,"IsPostageStamp":true ,"ScottNumber":"C138" ,"AlternateId":"" ,"IssueYearStart":0,"IssueYearEnd":0,"FirstDayOfIssue":" " ,"Perforation":"" ,"IsWatermarked":false ,"CatalogImageCode":"" ,"Color":"" ,"Denomination":" " }</v>
      </c>
    </row>
    <row r="150" spans="1:38" x14ac:dyDescent="0.25">
      <c r="A150" s="44" t="s">
        <v>196</v>
      </c>
      <c r="B150" s="29" t="s">
        <v>44</v>
      </c>
      <c r="C150" s="30"/>
      <c r="D150" s="31"/>
      <c r="E150" s="32"/>
      <c r="F150" s="41"/>
      <c r="G150" s="38"/>
      <c r="H150" s="19" t="s">
        <v>196</v>
      </c>
      <c r="I150" s="19"/>
      <c r="J150" s="19"/>
      <c r="K150" s="21" t="s">
        <v>311</v>
      </c>
      <c r="L150" s="34"/>
      <c r="M150" s="29"/>
      <c r="N150" s="28" t="str">
        <f t="shared" si="81"/>
        <v>,{"CollectableType":"HomeCollector.Models.StampBase, HomeCollector, Version=1.0.0.0, Culture=neutral, PublicKeyToken=null"</v>
      </c>
      <c r="O150" s="16" t="str">
        <f t="shared" si="60"/>
        <v xml:space="preserve">,"DisplayName":"C139" </v>
      </c>
      <c r="P150" s="16" t="str">
        <f t="shared" si="61"/>
        <v xml:space="preserve">,"Description":"" </v>
      </c>
      <c r="Q150" s="16" t="str">
        <f t="shared" si="62"/>
        <v xml:space="preserve">,"Country":"USA" </v>
      </c>
      <c r="R150" s="16" t="str">
        <f t="shared" si="63"/>
        <v xml:space="preserve">,"IsPostageStamp":true </v>
      </c>
      <c r="S150" s="16" t="str">
        <f t="shared" si="64"/>
        <v xml:space="preserve">,"ScottNumber":"C139" </v>
      </c>
      <c r="T150" s="16" t="str">
        <f t="shared" si="65"/>
        <v xml:space="preserve">,"AlternateId":"" </v>
      </c>
      <c r="U150" s="16" t="str">
        <f t="shared" si="66"/>
        <v>,"IssueYearStart":0</v>
      </c>
      <c r="V150" s="16" t="str">
        <f t="shared" si="67"/>
        <v>,"IssueYearEnd":0</v>
      </c>
      <c r="W150" s="16" t="str">
        <f t="shared" si="68"/>
        <v xml:space="preserve">,"FirstDayOfIssue":" " </v>
      </c>
      <c r="X150" s="16" t="str">
        <f t="shared" si="58"/>
        <v xml:space="preserve">,"Perforation":"" </v>
      </c>
      <c r="Y150" s="16" t="str">
        <f>",""IsWatermarked"":" &amp; IF(ISNUMBER(FIND("mk",#REF!)) =1,"true","false") &amp; " "</f>
        <v xml:space="preserve">,"IsWatermarked":false </v>
      </c>
      <c r="Z150" s="16" t="str">
        <f t="shared" si="70"/>
        <v xml:space="preserve">,"CatalogImageCode":"" </v>
      </c>
      <c r="AA150" s="16" t="str">
        <f t="shared" si="71"/>
        <v xml:space="preserve">,"Color":"" </v>
      </c>
      <c r="AB150" s="16" t="str">
        <f t="shared" si="72"/>
        <v xml:space="preserve">,"Denomination":" " </v>
      </c>
      <c r="AD150" s="16" t="str">
        <f t="shared" si="73"/>
        <v/>
      </c>
      <c r="AE150" s="16" t="str">
        <f t="shared" si="74"/>
        <v>{"CollectableType":"HomeCollector.Models.StampBase, HomeCollector, Version=1.0.0.0, Culture=neutral, PublicKeyToken=null"</v>
      </c>
      <c r="AF150" s="16" t="str">
        <f t="shared" si="75"/>
        <v xml:space="preserve">,"ItemDetails":"" </v>
      </c>
      <c r="AG150" s="16" t="str">
        <f t="shared" si="76"/>
        <v xml:space="preserve">,"IsFavorite":false </v>
      </c>
      <c r="AH150" s="16" t="str">
        <f t="shared" si="77"/>
        <v xml:space="preserve">,"EstimatedValue":0 </v>
      </c>
      <c r="AI150" s="16" t="str">
        <f t="shared" si="78"/>
        <v xml:space="preserve">,"IsMintCondition":false </v>
      </c>
      <c r="AJ150" s="16" t="str">
        <f t="shared" si="79"/>
        <v xml:space="preserve">,"Condition":"UNDEFINED" </v>
      </c>
      <c r="AK150" s="16" t="str">
        <f t="shared" si="59"/>
        <v>}</v>
      </c>
      <c r="AL150" s="16" t="str">
        <f t="shared" si="80"/>
        <v>,{"CollectableType":"HomeCollector.Models.StampBase, HomeCollector, Version=1.0.0.0, Culture=neutral, PublicKeyToken=null","DisplayName":"C139" ,"Description":"" ,"Country":"USA" ,"IsPostageStamp":true ,"ScottNumber":"C139" ,"AlternateId":"" ,"IssueYearStart":0,"IssueYearEnd":0,"FirstDayOfIssue":" " ,"Perforation":"" ,"IsWatermarked":false ,"CatalogImageCode":"" ,"Color":"" ,"Denomination":" " }</v>
      </c>
    </row>
    <row r="151" spans="1:38" x14ac:dyDescent="0.25">
      <c r="A151" s="44" t="s">
        <v>197</v>
      </c>
      <c r="B151" s="29" t="s">
        <v>44</v>
      </c>
      <c r="C151" s="30"/>
      <c r="D151" s="31"/>
      <c r="E151" s="32"/>
      <c r="F151" s="41"/>
      <c r="G151" s="38"/>
      <c r="H151" s="19" t="s">
        <v>197</v>
      </c>
      <c r="I151" s="19"/>
      <c r="J151" s="19"/>
      <c r="K151" s="21" t="s">
        <v>311</v>
      </c>
      <c r="L151" s="34"/>
      <c r="M151" s="29"/>
      <c r="N151" s="28" t="str">
        <f t="shared" si="81"/>
        <v>,{"CollectableType":"HomeCollector.Models.StampBase, HomeCollector, Version=1.0.0.0, Culture=neutral, PublicKeyToken=null"</v>
      </c>
      <c r="O151" s="16" t="str">
        <f t="shared" si="60"/>
        <v xml:space="preserve">,"DisplayName":"C140" </v>
      </c>
      <c r="P151" s="16" t="str">
        <f t="shared" si="61"/>
        <v xml:space="preserve">,"Description":"" </v>
      </c>
      <c r="Q151" s="16" t="str">
        <f t="shared" si="62"/>
        <v xml:space="preserve">,"Country":"USA" </v>
      </c>
      <c r="R151" s="16" t="str">
        <f t="shared" si="63"/>
        <v xml:space="preserve">,"IsPostageStamp":true </v>
      </c>
      <c r="S151" s="16" t="str">
        <f t="shared" si="64"/>
        <v xml:space="preserve">,"ScottNumber":"C140" </v>
      </c>
      <c r="T151" s="16" t="str">
        <f t="shared" si="65"/>
        <v xml:space="preserve">,"AlternateId":"" </v>
      </c>
      <c r="U151" s="16" t="str">
        <f t="shared" si="66"/>
        <v>,"IssueYearStart":0</v>
      </c>
      <c r="V151" s="16" t="str">
        <f t="shared" si="67"/>
        <v>,"IssueYearEnd":0</v>
      </c>
      <c r="W151" s="16" t="str">
        <f t="shared" si="68"/>
        <v xml:space="preserve">,"FirstDayOfIssue":" " </v>
      </c>
      <c r="X151" s="16" t="str">
        <f t="shared" si="58"/>
        <v xml:space="preserve">,"Perforation":"" </v>
      </c>
      <c r="Y151" s="16" t="str">
        <f>",""IsWatermarked"":" &amp; IF(ISNUMBER(FIND("mk",#REF!)) =1,"true","false") &amp; " "</f>
        <v xml:space="preserve">,"IsWatermarked":false </v>
      </c>
      <c r="Z151" s="16" t="str">
        <f t="shared" si="70"/>
        <v xml:space="preserve">,"CatalogImageCode":"" </v>
      </c>
      <c r="AA151" s="16" t="str">
        <f t="shared" si="71"/>
        <v xml:space="preserve">,"Color":"" </v>
      </c>
      <c r="AB151" s="16" t="str">
        <f t="shared" si="72"/>
        <v xml:space="preserve">,"Denomination":" " </v>
      </c>
      <c r="AD151" s="16" t="str">
        <f t="shared" si="73"/>
        <v/>
      </c>
      <c r="AE151" s="16" t="str">
        <f t="shared" si="74"/>
        <v>{"CollectableType":"HomeCollector.Models.StampBase, HomeCollector, Version=1.0.0.0, Culture=neutral, PublicKeyToken=null"</v>
      </c>
      <c r="AF151" s="16" t="str">
        <f t="shared" si="75"/>
        <v xml:space="preserve">,"ItemDetails":"" </v>
      </c>
      <c r="AG151" s="16" t="str">
        <f t="shared" si="76"/>
        <v xml:space="preserve">,"IsFavorite":false </v>
      </c>
      <c r="AH151" s="16" t="str">
        <f t="shared" si="77"/>
        <v xml:space="preserve">,"EstimatedValue":0 </v>
      </c>
      <c r="AI151" s="16" t="str">
        <f t="shared" si="78"/>
        <v xml:space="preserve">,"IsMintCondition":false </v>
      </c>
      <c r="AJ151" s="16" t="str">
        <f t="shared" si="79"/>
        <v xml:space="preserve">,"Condition":"UNDEFINED" </v>
      </c>
      <c r="AK151" s="16" t="str">
        <f t="shared" si="59"/>
        <v>}</v>
      </c>
      <c r="AL151" s="16" t="str">
        <f t="shared" si="80"/>
        <v>,{"CollectableType":"HomeCollector.Models.StampBase, HomeCollector, Version=1.0.0.0, Culture=neutral, PublicKeyToken=null","DisplayName":"C140" ,"Description":"" ,"Country":"USA" ,"IsPostageStamp":true ,"ScottNumber":"C140" ,"AlternateId":"" ,"IssueYearStart":0,"IssueYearEnd":0,"FirstDayOfIssue":" " ,"Perforation":"" ,"IsWatermarked":false ,"CatalogImageCode":"" ,"Color":"" ,"Denomination":" " }</v>
      </c>
    </row>
    <row r="152" spans="1:38" x14ac:dyDescent="0.25">
      <c r="A152" s="44" t="s">
        <v>198</v>
      </c>
      <c r="B152" s="29" t="s">
        <v>44</v>
      </c>
      <c r="C152" s="30"/>
      <c r="D152" s="31"/>
      <c r="E152" s="32"/>
      <c r="F152" s="41"/>
      <c r="G152" s="38"/>
      <c r="H152" s="19" t="s">
        <v>198</v>
      </c>
      <c r="I152" s="19"/>
      <c r="J152" s="19"/>
      <c r="K152" s="21" t="s">
        <v>311</v>
      </c>
      <c r="L152" s="34"/>
      <c r="M152" s="29"/>
      <c r="N152" s="28" t="str">
        <f t="shared" si="81"/>
        <v>,{"CollectableType":"HomeCollector.Models.StampBase, HomeCollector, Version=1.0.0.0, Culture=neutral, PublicKeyToken=null"</v>
      </c>
      <c r="O152" s="16" t="str">
        <f t="shared" si="60"/>
        <v xml:space="preserve">,"DisplayName":"C141" </v>
      </c>
      <c r="P152" s="16" t="str">
        <f t="shared" si="61"/>
        <v xml:space="preserve">,"Description":"" </v>
      </c>
      <c r="Q152" s="16" t="str">
        <f t="shared" si="62"/>
        <v xml:space="preserve">,"Country":"USA" </v>
      </c>
      <c r="R152" s="16" t="str">
        <f t="shared" si="63"/>
        <v xml:space="preserve">,"IsPostageStamp":true </v>
      </c>
      <c r="S152" s="16" t="str">
        <f t="shared" si="64"/>
        <v xml:space="preserve">,"ScottNumber":"C141" </v>
      </c>
      <c r="T152" s="16" t="str">
        <f t="shared" si="65"/>
        <v xml:space="preserve">,"AlternateId":"" </v>
      </c>
      <c r="U152" s="16" t="str">
        <f t="shared" si="66"/>
        <v>,"IssueYearStart":0</v>
      </c>
      <c r="V152" s="16" t="str">
        <f t="shared" si="67"/>
        <v>,"IssueYearEnd":0</v>
      </c>
      <c r="W152" s="16" t="str">
        <f t="shared" si="68"/>
        <v xml:space="preserve">,"FirstDayOfIssue":" " </v>
      </c>
      <c r="X152" s="16" t="str">
        <f t="shared" si="58"/>
        <v xml:space="preserve">,"Perforation":"" </v>
      </c>
      <c r="Y152" s="16" t="str">
        <f>",""IsWatermarked"":" &amp; IF(ISNUMBER(FIND("mk",#REF!)) =1,"true","false") &amp; " "</f>
        <v xml:space="preserve">,"IsWatermarked":false </v>
      </c>
      <c r="Z152" s="16" t="str">
        <f t="shared" si="70"/>
        <v xml:space="preserve">,"CatalogImageCode":"" </v>
      </c>
      <c r="AA152" s="16" t="str">
        <f t="shared" si="71"/>
        <v xml:space="preserve">,"Color":"" </v>
      </c>
      <c r="AB152" s="16" t="str">
        <f t="shared" si="72"/>
        <v xml:space="preserve">,"Denomination":" " </v>
      </c>
      <c r="AD152" s="16" t="str">
        <f t="shared" si="73"/>
        <v/>
      </c>
      <c r="AE152" s="16" t="str">
        <f t="shared" si="74"/>
        <v>{"CollectableType":"HomeCollector.Models.StampBase, HomeCollector, Version=1.0.0.0, Culture=neutral, PublicKeyToken=null"</v>
      </c>
      <c r="AF152" s="16" t="str">
        <f t="shared" si="75"/>
        <v xml:space="preserve">,"ItemDetails":"" </v>
      </c>
      <c r="AG152" s="16" t="str">
        <f t="shared" si="76"/>
        <v xml:space="preserve">,"IsFavorite":false </v>
      </c>
      <c r="AH152" s="16" t="str">
        <f t="shared" si="77"/>
        <v xml:space="preserve">,"EstimatedValue":0 </v>
      </c>
      <c r="AI152" s="16" t="str">
        <f t="shared" si="78"/>
        <v xml:space="preserve">,"IsMintCondition":false </v>
      </c>
      <c r="AJ152" s="16" t="str">
        <f t="shared" si="79"/>
        <v xml:space="preserve">,"Condition":"UNDEFINED" </v>
      </c>
      <c r="AK152" s="16" t="str">
        <f t="shared" si="59"/>
        <v>}</v>
      </c>
      <c r="AL152" s="16" t="str">
        <f t="shared" si="80"/>
        <v>,{"CollectableType":"HomeCollector.Models.StampBase, HomeCollector, Version=1.0.0.0, Culture=neutral, PublicKeyToken=null","DisplayName":"C141" ,"Description":"" ,"Country":"USA" ,"IsPostageStamp":true ,"ScottNumber":"C141" ,"AlternateId":"" ,"IssueYearStart":0,"IssueYearEnd":0,"FirstDayOfIssue":" " ,"Perforation":"" ,"IsWatermarked":false ,"CatalogImageCode":"" ,"Color":"" ,"Denomination":" " }</v>
      </c>
    </row>
    <row r="153" spans="1:38" x14ac:dyDescent="0.25">
      <c r="A153" s="44" t="s">
        <v>199</v>
      </c>
      <c r="B153" s="29" t="s">
        <v>44</v>
      </c>
      <c r="C153" s="30"/>
      <c r="D153" s="31"/>
      <c r="E153" s="32"/>
      <c r="F153" s="41"/>
      <c r="G153" s="38"/>
      <c r="H153" s="19" t="s">
        <v>199</v>
      </c>
      <c r="I153" s="19"/>
      <c r="J153" s="19"/>
      <c r="K153" s="21" t="s">
        <v>311</v>
      </c>
      <c r="L153" s="34"/>
      <c r="M153" s="29"/>
      <c r="N153" s="28" t="str">
        <f t="shared" si="81"/>
        <v>,{"CollectableType":"HomeCollector.Models.StampBase, HomeCollector, Version=1.0.0.0, Culture=neutral, PublicKeyToken=null"</v>
      </c>
      <c r="O153" s="16" t="str">
        <f t="shared" si="60"/>
        <v xml:space="preserve">,"DisplayName":"C142" </v>
      </c>
      <c r="P153" s="16" t="str">
        <f t="shared" si="61"/>
        <v xml:space="preserve">,"Description":"" </v>
      </c>
      <c r="Q153" s="16" t="str">
        <f t="shared" si="62"/>
        <v xml:space="preserve">,"Country":"USA" </v>
      </c>
      <c r="R153" s="16" t="str">
        <f t="shared" si="63"/>
        <v xml:space="preserve">,"IsPostageStamp":true </v>
      </c>
      <c r="S153" s="16" t="str">
        <f t="shared" si="64"/>
        <v xml:space="preserve">,"ScottNumber":"C142" </v>
      </c>
      <c r="T153" s="16" t="str">
        <f t="shared" si="65"/>
        <v xml:space="preserve">,"AlternateId":"" </v>
      </c>
      <c r="U153" s="16" t="str">
        <f t="shared" si="66"/>
        <v>,"IssueYearStart":0</v>
      </c>
      <c r="V153" s="16" t="str">
        <f t="shared" si="67"/>
        <v>,"IssueYearEnd":0</v>
      </c>
      <c r="W153" s="16" t="str">
        <f t="shared" si="68"/>
        <v xml:space="preserve">,"FirstDayOfIssue":" " </v>
      </c>
      <c r="X153" s="16" t="str">
        <f t="shared" si="58"/>
        <v xml:space="preserve">,"Perforation":"" </v>
      </c>
      <c r="Y153" s="16" t="str">
        <f>",""IsWatermarked"":" &amp; IF(ISNUMBER(FIND("mk",#REF!)) =1,"true","false") &amp; " "</f>
        <v xml:space="preserve">,"IsWatermarked":false </v>
      </c>
      <c r="Z153" s="16" t="str">
        <f t="shared" si="70"/>
        <v xml:space="preserve">,"CatalogImageCode":"" </v>
      </c>
      <c r="AA153" s="16" t="str">
        <f t="shared" si="71"/>
        <v xml:space="preserve">,"Color":"" </v>
      </c>
      <c r="AB153" s="16" t="str">
        <f t="shared" si="72"/>
        <v xml:space="preserve">,"Denomination":" " </v>
      </c>
      <c r="AD153" s="16" t="str">
        <f t="shared" si="73"/>
        <v/>
      </c>
      <c r="AE153" s="16" t="str">
        <f t="shared" si="74"/>
        <v>{"CollectableType":"HomeCollector.Models.StampBase, HomeCollector, Version=1.0.0.0, Culture=neutral, PublicKeyToken=null"</v>
      </c>
      <c r="AF153" s="16" t="str">
        <f t="shared" si="75"/>
        <v xml:space="preserve">,"ItemDetails":"" </v>
      </c>
      <c r="AG153" s="16" t="str">
        <f t="shared" si="76"/>
        <v xml:space="preserve">,"IsFavorite":false </v>
      </c>
      <c r="AH153" s="16" t="str">
        <f t="shared" si="77"/>
        <v xml:space="preserve">,"EstimatedValue":0 </v>
      </c>
      <c r="AI153" s="16" t="str">
        <f t="shared" si="78"/>
        <v xml:space="preserve">,"IsMintCondition":false </v>
      </c>
      <c r="AJ153" s="16" t="str">
        <f t="shared" si="79"/>
        <v xml:space="preserve">,"Condition":"UNDEFINED" </v>
      </c>
      <c r="AK153" s="16" t="str">
        <f t="shared" si="59"/>
        <v>}</v>
      </c>
      <c r="AL153" s="16" t="str">
        <f t="shared" si="80"/>
        <v>,{"CollectableType":"HomeCollector.Models.StampBase, HomeCollector, Version=1.0.0.0, Culture=neutral, PublicKeyToken=null","DisplayName":"C142" ,"Description":"" ,"Country":"USA" ,"IsPostageStamp":true ,"ScottNumber":"C142" ,"AlternateId":"" ,"IssueYearStart":0,"IssueYearEnd":0,"FirstDayOfIssue":" " ,"Perforation":"" ,"IsWatermarked":false ,"CatalogImageCode":"" ,"Color":"" ,"Denomination":" " }</v>
      </c>
    </row>
    <row r="154" spans="1:38" x14ac:dyDescent="0.25">
      <c r="A154" s="44" t="s">
        <v>200</v>
      </c>
      <c r="B154" s="29" t="s">
        <v>44</v>
      </c>
      <c r="C154" s="30"/>
      <c r="D154" s="31"/>
      <c r="E154" s="32"/>
      <c r="F154" s="41"/>
      <c r="G154" s="38"/>
      <c r="H154" s="19" t="s">
        <v>200</v>
      </c>
      <c r="I154" s="19"/>
      <c r="J154" s="19"/>
      <c r="K154" s="21" t="s">
        <v>311</v>
      </c>
      <c r="L154" s="34"/>
      <c r="M154" s="29"/>
      <c r="N154" s="28" t="str">
        <f t="shared" si="81"/>
        <v>,{"CollectableType":"HomeCollector.Models.StampBase, HomeCollector, Version=1.0.0.0, Culture=neutral, PublicKeyToken=null"</v>
      </c>
      <c r="O154" s="16" t="str">
        <f t="shared" si="60"/>
        <v xml:space="preserve">,"DisplayName":"C143" </v>
      </c>
      <c r="P154" s="16" t="str">
        <f t="shared" si="61"/>
        <v xml:space="preserve">,"Description":"" </v>
      </c>
      <c r="Q154" s="16" t="str">
        <f t="shared" si="62"/>
        <v xml:space="preserve">,"Country":"USA" </v>
      </c>
      <c r="R154" s="16" t="str">
        <f t="shared" si="63"/>
        <v xml:space="preserve">,"IsPostageStamp":true </v>
      </c>
      <c r="S154" s="16" t="str">
        <f t="shared" si="64"/>
        <v xml:space="preserve">,"ScottNumber":"C143" </v>
      </c>
      <c r="T154" s="16" t="str">
        <f t="shared" si="65"/>
        <v xml:space="preserve">,"AlternateId":"" </v>
      </c>
      <c r="U154" s="16" t="str">
        <f t="shared" si="66"/>
        <v>,"IssueYearStart":0</v>
      </c>
      <c r="V154" s="16" t="str">
        <f t="shared" si="67"/>
        <v>,"IssueYearEnd":0</v>
      </c>
      <c r="W154" s="16" t="str">
        <f t="shared" si="68"/>
        <v xml:space="preserve">,"FirstDayOfIssue":" " </v>
      </c>
      <c r="X154" s="16" t="str">
        <f t="shared" si="58"/>
        <v xml:space="preserve">,"Perforation":"" </v>
      </c>
      <c r="Y154" s="16" t="str">
        <f>",""IsWatermarked"":" &amp; IF(ISNUMBER(FIND("mk",#REF!)) =1,"true","false") &amp; " "</f>
        <v xml:space="preserve">,"IsWatermarked":false </v>
      </c>
      <c r="Z154" s="16" t="str">
        <f t="shared" si="70"/>
        <v xml:space="preserve">,"CatalogImageCode":"" </v>
      </c>
      <c r="AA154" s="16" t="str">
        <f t="shared" si="71"/>
        <v xml:space="preserve">,"Color":"" </v>
      </c>
      <c r="AB154" s="16" t="str">
        <f t="shared" si="72"/>
        <v xml:space="preserve">,"Denomination":" " </v>
      </c>
      <c r="AD154" s="16" t="str">
        <f t="shared" si="73"/>
        <v/>
      </c>
      <c r="AE154" s="16" t="str">
        <f t="shared" si="74"/>
        <v>{"CollectableType":"HomeCollector.Models.StampBase, HomeCollector, Version=1.0.0.0, Culture=neutral, PublicKeyToken=null"</v>
      </c>
      <c r="AF154" s="16" t="str">
        <f t="shared" si="75"/>
        <v xml:space="preserve">,"ItemDetails":"" </v>
      </c>
      <c r="AG154" s="16" t="str">
        <f t="shared" si="76"/>
        <v xml:space="preserve">,"IsFavorite":false </v>
      </c>
      <c r="AH154" s="16" t="str">
        <f t="shared" si="77"/>
        <v xml:space="preserve">,"EstimatedValue":0 </v>
      </c>
      <c r="AI154" s="16" t="str">
        <f t="shared" si="78"/>
        <v xml:space="preserve">,"IsMintCondition":false </v>
      </c>
      <c r="AJ154" s="16" t="str">
        <f t="shared" si="79"/>
        <v xml:space="preserve">,"Condition":"UNDEFINED" </v>
      </c>
      <c r="AK154" s="16" t="str">
        <f t="shared" si="59"/>
        <v>}</v>
      </c>
      <c r="AL154" s="16" t="str">
        <f t="shared" si="80"/>
        <v>,{"CollectableType":"HomeCollector.Models.StampBase, HomeCollector, Version=1.0.0.0, Culture=neutral, PublicKeyToken=null","DisplayName":"C143" ,"Description":"" ,"Country":"USA" ,"IsPostageStamp":true ,"ScottNumber":"C143" ,"AlternateId":"" ,"IssueYearStart":0,"IssueYearEnd":0,"FirstDayOfIssue":" " ,"Perforation":"" ,"IsWatermarked":false ,"CatalogImageCode":"" ,"Color":"" ,"Denomination":" " }</v>
      </c>
    </row>
    <row r="155" spans="1:38" x14ac:dyDescent="0.25">
      <c r="A155" s="44" t="s">
        <v>201</v>
      </c>
      <c r="B155" s="29" t="s">
        <v>44</v>
      </c>
      <c r="C155" s="30"/>
      <c r="D155" s="31"/>
      <c r="E155" s="32"/>
      <c r="F155" s="41"/>
      <c r="G155" s="38"/>
      <c r="H155" s="19" t="s">
        <v>201</v>
      </c>
      <c r="I155" s="19"/>
      <c r="J155" s="19"/>
      <c r="K155" s="21" t="s">
        <v>311</v>
      </c>
      <c r="L155" s="34"/>
      <c r="M155" s="29"/>
      <c r="N155" s="28" t="str">
        <f t="shared" si="81"/>
        <v>,{"CollectableType":"HomeCollector.Models.StampBase, HomeCollector, Version=1.0.0.0, Culture=neutral, PublicKeyToken=null"</v>
      </c>
      <c r="O155" s="16" t="str">
        <f t="shared" si="60"/>
        <v xml:space="preserve">,"DisplayName":"C144" </v>
      </c>
      <c r="P155" s="16" t="str">
        <f t="shared" si="61"/>
        <v xml:space="preserve">,"Description":"" </v>
      </c>
      <c r="Q155" s="16" t="str">
        <f t="shared" si="62"/>
        <v xml:space="preserve">,"Country":"USA" </v>
      </c>
      <c r="R155" s="16" t="str">
        <f t="shared" si="63"/>
        <v xml:space="preserve">,"IsPostageStamp":true </v>
      </c>
      <c r="S155" s="16" t="str">
        <f t="shared" si="64"/>
        <v xml:space="preserve">,"ScottNumber":"C144" </v>
      </c>
      <c r="T155" s="16" t="str">
        <f t="shared" si="65"/>
        <v xml:space="preserve">,"AlternateId":"" </v>
      </c>
      <c r="U155" s="16" t="str">
        <f t="shared" si="66"/>
        <v>,"IssueYearStart":0</v>
      </c>
      <c r="V155" s="16" t="str">
        <f t="shared" si="67"/>
        <v>,"IssueYearEnd":0</v>
      </c>
      <c r="W155" s="16" t="str">
        <f t="shared" si="68"/>
        <v xml:space="preserve">,"FirstDayOfIssue":" " </v>
      </c>
      <c r="X155" s="16" t="str">
        <f t="shared" si="58"/>
        <v xml:space="preserve">,"Perforation":"" </v>
      </c>
      <c r="Y155" s="16" t="str">
        <f>",""IsWatermarked"":" &amp; IF(ISNUMBER(FIND("mk",#REF!)) =1,"true","false") &amp; " "</f>
        <v xml:space="preserve">,"IsWatermarked":false </v>
      </c>
      <c r="Z155" s="16" t="str">
        <f t="shared" si="70"/>
        <v xml:space="preserve">,"CatalogImageCode":"" </v>
      </c>
      <c r="AA155" s="16" t="str">
        <f t="shared" si="71"/>
        <v xml:space="preserve">,"Color":"" </v>
      </c>
      <c r="AB155" s="16" t="str">
        <f t="shared" si="72"/>
        <v xml:space="preserve">,"Denomination":" " </v>
      </c>
      <c r="AD155" s="16" t="str">
        <f t="shared" si="73"/>
        <v/>
      </c>
      <c r="AE155" s="16" t="str">
        <f t="shared" si="74"/>
        <v>{"CollectableType":"HomeCollector.Models.StampBase, HomeCollector, Version=1.0.0.0, Culture=neutral, PublicKeyToken=null"</v>
      </c>
      <c r="AF155" s="16" t="str">
        <f t="shared" si="75"/>
        <v xml:space="preserve">,"ItemDetails":"" </v>
      </c>
      <c r="AG155" s="16" t="str">
        <f t="shared" si="76"/>
        <v xml:space="preserve">,"IsFavorite":false </v>
      </c>
      <c r="AH155" s="16" t="str">
        <f t="shared" si="77"/>
        <v xml:space="preserve">,"EstimatedValue":0 </v>
      </c>
      <c r="AI155" s="16" t="str">
        <f t="shared" si="78"/>
        <v xml:space="preserve">,"IsMintCondition":false </v>
      </c>
      <c r="AJ155" s="16" t="str">
        <f t="shared" si="79"/>
        <v xml:space="preserve">,"Condition":"UNDEFINED" </v>
      </c>
      <c r="AK155" s="16" t="str">
        <f t="shared" si="59"/>
        <v>}</v>
      </c>
      <c r="AL155" s="16" t="str">
        <f t="shared" si="80"/>
        <v>,{"CollectableType":"HomeCollector.Models.StampBase, HomeCollector, Version=1.0.0.0, Culture=neutral, PublicKeyToken=null","DisplayName":"C144" ,"Description":"" ,"Country":"USA" ,"IsPostageStamp":true ,"ScottNumber":"C144" ,"AlternateId":"" ,"IssueYearStart":0,"IssueYearEnd":0,"FirstDayOfIssue":" " ,"Perforation":"" ,"IsWatermarked":false ,"CatalogImageCode":"" ,"Color":"" ,"Denomination":" " }</v>
      </c>
    </row>
    <row r="156" spans="1:38" x14ac:dyDescent="0.25">
      <c r="A156" s="44" t="s">
        <v>202</v>
      </c>
      <c r="B156" s="29" t="s">
        <v>44</v>
      </c>
      <c r="C156" s="19"/>
      <c r="D156" s="31"/>
      <c r="E156" s="32"/>
      <c r="F156" s="41"/>
      <c r="G156" s="30"/>
      <c r="H156" s="19" t="s">
        <v>202</v>
      </c>
      <c r="I156" s="19"/>
      <c r="J156" s="19"/>
      <c r="K156" s="21" t="s">
        <v>311</v>
      </c>
      <c r="L156" s="34"/>
      <c r="M156" s="29"/>
      <c r="N156" s="28" t="str">
        <f t="shared" si="81"/>
        <v>,{"CollectableType":"HomeCollector.Models.StampBase, HomeCollector, Version=1.0.0.0, Culture=neutral, PublicKeyToken=null"</v>
      </c>
      <c r="O156" s="16" t="str">
        <f t="shared" si="60"/>
        <v xml:space="preserve">,"DisplayName":"C145" </v>
      </c>
      <c r="P156" s="16" t="str">
        <f t="shared" si="61"/>
        <v xml:space="preserve">,"Description":"" </v>
      </c>
      <c r="Q156" s="16" t="str">
        <f t="shared" si="62"/>
        <v xml:space="preserve">,"Country":"USA" </v>
      </c>
      <c r="R156" s="16" t="str">
        <f t="shared" si="63"/>
        <v xml:space="preserve">,"IsPostageStamp":true </v>
      </c>
      <c r="S156" s="16" t="str">
        <f t="shared" si="64"/>
        <v xml:space="preserve">,"ScottNumber":"C145" </v>
      </c>
      <c r="T156" s="16" t="str">
        <f t="shared" si="65"/>
        <v xml:space="preserve">,"AlternateId":"" </v>
      </c>
      <c r="U156" s="16" t="str">
        <f t="shared" si="66"/>
        <v>,"IssueYearStart":0</v>
      </c>
      <c r="V156" s="16" t="str">
        <f t="shared" si="67"/>
        <v>,"IssueYearEnd":0</v>
      </c>
      <c r="W156" s="16" t="str">
        <f t="shared" si="68"/>
        <v xml:space="preserve">,"FirstDayOfIssue":" " </v>
      </c>
      <c r="X156" s="16" t="str">
        <f t="shared" si="58"/>
        <v xml:space="preserve">,"Perforation":"" </v>
      </c>
      <c r="Y156" s="16" t="str">
        <f>",""IsWatermarked"":" &amp; IF(ISNUMBER(FIND("mk",#REF!)) =1,"true","false") &amp; " "</f>
        <v xml:space="preserve">,"IsWatermarked":false </v>
      </c>
      <c r="Z156" s="16" t="str">
        <f t="shared" si="70"/>
        <v xml:space="preserve">,"CatalogImageCode":"" </v>
      </c>
      <c r="AA156" s="16" t="str">
        <f t="shared" si="71"/>
        <v xml:space="preserve">,"Color":"" </v>
      </c>
      <c r="AB156" s="16" t="str">
        <f t="shared" si="72"/>
        <v xml:space="preserve">,"Denomination":" " </v>
      </c>
      <c r="AD156" s="16" t="str">
        <f t="shared" si="73"/>
        <v/>
      </c>
      <c r="AE156" s="16" t="str">
        <f t="shared" si="74"/>
        <v>{"CollectableType":"HomeCollector.Models.StampBase, HomeCollector, Version=1.0.0.0, Culture=neutral, PublicKeyToken=null"</v>
      </c>
      <c r="AF156" s="16" t="str">
        <f t="shared" si="75"/>
        <v xml:space="preserve">,"ItemDetails":"" </v>
      </c>
      <c r="AG156" s="16" t="str">
        <f t="shared" si="76"/>
        <v xml:space="preserve">,"IsFavorite":false </v>
      </c>
      <c r="AH156" s="16" t="str">
        <f t="shared" si="77"/>
        <v xml:space="preserve">,"EstimatedValue":0 </v>
      </c>
      <c r="AI156" s="16" t="str">
        <f t="shared" si="78"/>
        <v xml:space="preserve">,"IsMintCondition":false </v>
      </c>
      <c r="AJ156" s="16" t="str">
        <f t="shared" si="79"/>
        <v xml:space="preserve">,"Condition":"UNDEFINED" </v>
      </c>
      <c r="AK156" s="16" t="str">
        <f t="shared" si="59"/>
        <v>}</v>
      </c>
      <c r="AL156" s="16" t="str">
        <f t="shared" si="80"/>
        <v>,{"CollectableType":"HomeCollector.Models.StampBase, HomeCollector, Version=1.0.0.0, Culture=neutral, PublicKeyToken=null","DisplayName":"C145" ,"Description":"" ,"Country":"USA" ,"IsPostageStamp":true ,"ScottNumber":"C145" ,"AlternateId":"" ,"IssueYearStart":0,"IssueYearEnd":0,"FirstDayOfIssue":" " ,"Perforation":"" ,"IsWatermarked":false ,"CatalogImageCode":"" ,"Color":"" ,"Denomination":" " }</v>
      </c>
    </row>
    <row r="157" spans="1:38" x14ac:dyDescent="0.25">
      <c r="A157" s="44" t="s">
        <v>203</v>
      </c>
      <c r="B157" s="29" t="s">
        <v>44</v>
      </c>
      <c r="C157" s="19"/>
      <c r="D157" s="31"/>
      <c r="E157" s="32"/>
      <c r="F157" s="41"/>
      <c r="G157" s="30"/>
      <c r="H157" s="19" t="s">
        <v>203</v>
      </c>
      <c r="I157" s="19"/>
      <c r="J157" s="19"/>
      <c r="K157" s="21" t="s">
        <v>311</v>
      </c>
      <c r="L157" s="34"/>
      <c r="M157" s="29"/>
      <c r="N157" s="28" t="str">
        <f t="shared" si="81"/>
        <v>,{"CollectableType":"HomeCollector.Models.StampBase, HomeCollector, Version=1.0.0.0, Culture=neutral, PublicKeyToken=null"</v>
      </c>
      <c r="O157" s="16" t="str">
        <f t="shared" si="60"/>
        <v xml:space="preserve">,"DisplayName":"C146" </v>
      </c>
      <c r="P157" s="16" t="str">
        <f t="shared" si="61"/>
        <v xml:space="preserve">,"Description":"" </v>
      </c>
      <c r="Q157" s="16" t="str">
        <f t="shared" si="62"/>
        <v xml:space="preserve">,"Country":"USA" </v>
      </c>
      <c r="R157" s="16" t="str">
        <f t="shared" si="63"/>
        <v xml:space="preserve">,"IsPostageStamp":true </v>
      </c>
      <c r="S157" s="16" t="str">
        <f t="shared" si="64"/>
        <v xml:space="preserve">,"ScottNumber":"C146" </v>
      </c>
      <c r="T157" s="16" t="str">
        <f t="shared" si="65"/>
        <v xml:space="preserve">,"AlternateId":"" </v>
      </c>
      <c r="U157" s="16" t="str">
        <f t="shared" si="66"/>
        <v>,"IssueYearStart":0</v>
      </c>
      <c r="V157" s="16" t="str">
        <f t="shared" si="67"/>
        <v>,"IssueYearEnd":0</v>
      </c>
      <c r="W157" s="16" t="str">
        <f t="shared" si="68"/>
        <v xml:space="preserve">,"FirstDayOfIssue":" " </v>
      </c>
      <c r="X157" s="16" t="str">
        <f t="shared" si="58"/>
        <v xml:space="preserve">,"Perforation":"" </v>
      </c>
      <c r="Y157" s="16" t="str">
        <f>",""IsWatermarked"":" &amp; IF(ISNUMBER(FIND("mk",#REF!)) =1,"true","false") &amp; " "</f>
        <v xml:space="preserve">,"IsWatermarked":false </v>
      </c>
      <c r="Z157" s="16" t="str">
        <f t="shared" si="70"/>
        <v xml:space="preserve">,"CatalogImageCode":"" </v>
      </c>
      <c r="AA157" s="16" t="str">
        <f t="shared" si="71"/>
        <v xml:space="preserve">,"Color":"" </v>
      </c>
      <c r="AB157" s="16" t="str">
        <f t="shared" si="72"/>
        <v xml:space="preserve">,"Denomination":" " </v>
      </c>
      <c r="AD157" s="16" t="str">
        <f t="shared" si="73"/>
        <v/>
      </c>
      <c r="AE157" s="16" t="str">
        <f t="shared" si="74"/>
        <v>{"CollectableType":"HomeCollector.Models.StampBase, HomeCollector, Version=1.0.0.0, Culture=neutral, PublicKeyToken=null"</v>
      </c>
      <c r="AF157" s="16" t="str">
        <f t="shared" si="75"/>
        <v xml:space="preserve">,"ItemDetails":"" </v>
      </c>
      <c r="AG157" s="16" t="str">
        <f t="shared" si="76"/>
        <v xml:space="preserve">,"IsFavorite":false </v>
      </c>
      <c r="AH157" s="16" t="str">
        <f t="shared" si="77"/>
        <v xml:space="preserve">,"EstimatedValue":0 </v>
      </c>
      <c r="AI157" s="16" t="str">
        <f t="shared" si="78"/>
        <v xml:space="preserve">,"IsMintCondition":false </v>
      </c>
      <c r="AJ157" s="16" t="str">
        <f t="shared" si="79"/>
        <v xml:space="preserve">,"Condition":"UNDEFINED" </v>
      </c>
      <c r="AK157" s="16" t="str">
        <f t="shared" si="59"/>
        <v>}</v>
      </c>
      <c r="AL157" s="16" t="str">
        <f t="shared" si="80"/>
        <v>,{"CollectableType":"HomeCollector.Models.StampBase, HomeCollector, Version=1.0.0.0, Culture=neutral, PublicKeyToken=null","DisplayName":"C146" ,"Description":"" ,"Country":"USA" ,"IsPostageStamp":true ,"ScottNumber":"C146" ,"AlternateId":"" ,"IssueYearStart":0,"IssueYearEnd":0,"FirstDayOfIssue":" " ,"Perforation":"" ,"IsWatermarked":false ,"CatalogImageCode":"" ,"Color":"" ,"Denomination":" " }</v>
      </c>
    </row>
    <row r="158" spans="1:38" x14ac:dyDescent="0.25">
      <c r="A158" s="44" t="s">
        <v>204</v>
      </c>
      <c r="B158" s="29" t="s">
        <v>44</v>
      </c>
      <c r="C158" s="19"/>
      <c r="D158" s="31"/>
      <c r="E158" s="32"/>
      <c r="F158" s="41"/>
      <c r="G158" s="30"/>
      <c r="H158" s="19" t="s">
        <v>204</v>
      </c>
      <c r="I158" s="19"/>
      <c r="J158" s="19"/>
      <c r="K158" s="21" t="s">
        <v>311</v>
      </c>
      <c r="L158" s="34"/>
      <c r="M158" s="29"/>
      <c r="N158" s="28" t="str">
        <f t="shared" si="81"/>
        <v>,{"CollectableType":"HomeCollector.Models.StampBase, HomeCollector, Version=1.0.0.0, Culture=neutral, PublicKeyToken=null"</v>
      </c>
      <c r="O158" s="16" t="str">
        <f t="shared" si="60"/>
        <v xml:space="preserve">,"DisplayName":"C147" </v>
      </c>
      <c r="P158" s="16" t="str">
        <f t="shared" si="61"/>
        <v xml:space="preserve">,"Description":"" </v>
      </c>
      <c r="Q158" s="16" t="str">
        <f t="shared" si="62"/>
        <v xml:space="preserve">,"Country":"USA" </v>
      </c>
      <c r="R158" s="16" t="str">
        <f t="shared" si="63"/>
        <v xml:space="preserve">,"IsPostageStamp":true </v>
      </c>
      <c r="S158" s="16" t="str">
        <f t="shared" si="64"/>
        <v xml:space="preserve">,"ScottNumber":"C147" </v>
      </c>
      <c r="T158" s="16" t="str">
        <f t="shared" si="65"/>
        <v xml:space="preserve">,"AlternateId":"" </v>
      </c>
      <c r="U158" s="16" t="str">
        <f t="shared" si="66"/>
        <v>,"IssueYearStart":0</v>
      </c>
      <c r="V158" s="16" t="str">
        <f t="shared" si="67"/>
        <v>,"IssueYearEnd":0</v>
      </c>
      <c r="W158" s="16" t="str">
        <f t="shared" si="68"/>
        <v xml:space="preserve">,"FirstDayOfIssue":" " </v>
      </c>
      <c r="X158" s="16" t="str">
        <f t="shared" si="58"/>
        <v xml:space="preserve">,"Perforation":"" </v>
      </c>
      <c r="Y158" s="16" t="str">
        <f>",""IsWatermarked"":" &amp; IF(ISNUMBER(FIND("mk",#REF!)) =1,"true","false") &amp; " "</f>
        <v xml:space="preserve">,"IsWatermarked":false </v>
      </c>
      <c r="Z158" s="16" t="str">
        <f t="shared" si="70"/>
        <v xml:space="preserve">,"CatalogImageCode":"" </v>
      </c>
      <c r="AA158" s="16" t="str">
        <f t="shared" si="71"/>
        <v xml:space="preserve">,"Color":"" </v>
      </c>
      <c r="AB158" s="16" t="str">
        <f t="shared" si="72"/>
        <v xml:space="preserve">,"Denomination":" " </v>
      </c>
      <c r="AD158" s="16" t="str">
        <f t="shared" si="73"/>
        <v/>
      </c>
      <c r="AE158" s="16" t="str">
        <f t="shared" si="74"/>
        <v>{"CollectableType":"HomeCollector.Models.StampBase, HomeCollector, Version=1.0.0.0, Culture=neutral, PublicKeyToken=null"</v>
      </c>
      <c r="AF158" s="16" t="str">
        <f t="shared" si="75"/>
        <v xml:space="preserve">,"ItemDetails":"" </v>
      </c>
      <c r="AG158" s="16" t="str">
        <f t="shared" si="76"/>
        <v xml:space="preserve">,"IsFavorite":false </v>
      </c>
      <c r="AH158" s="16" t="str">
        <f t="shared" si="77"/>
        <v xml:space="preserve">,"EstimatedValue":0 </v>
      </c>
      <c r="AI158" s="16" t="str">
        <f t="shared" si="78"/>
        <v xml:space="preserve">,"IsMintCondition":false </v>
      </c>
      <c r="AJ158" s="16" t="str">
        <f t="shared" si="79"/>
        <v xml:space="preserve">,"Condition":"UNDEFINED" </v>
      </c>
      <c r="AK158" s="16" t="str">
        <f t="shared" si="59"/>
        <v>}</v>
      </c>
      <c r="AL158" s="16" t="str">
        <f t="shared" si="80"/>
        <v>,{"CollectableType":"HomeCollector.Models.StampBase, HomeCollector, Version=1.0.0.0, Culture=neutral, PublicKeyToken=null","DisplayName":"C147" ,"Description":"" ,"Country":"USA" ,"IsPostageStamp":true ,"ScottNumber":"C147" ,"AlternateId":"" ,"IssueYearStart":0,"IssueYearEnd":0,"FirstDayOfIssue":" " ,"Perforation":"" ,"IsWatermarked":false ,"CatalogImageCode":"" ,"Color":"" ,"Denomination":" " }</v>
      </c>
    </row>
    <row r="159" spans="1:38" x14ac:dyDescent="0.25">
      <c r="A159" s="44" t="s">
        <v>205</v>
      </c>
      <c r="B159" s="29" t="s">
        <v>44</v>
      </c>
      <c r="C159" s="19"/>
      <c r="D159" s="31"/>
      <c r="E159" s="32"/>
      <c r="F159" s="41"/>
      <c r="G159" s="30"/>
      <c r="H159" s="19" t="s">
        <v>205</v>
      </c>
      <c r="I159" s="19"/>
      <c r="J159" s="19"/>
      <c r="K159" s="21" t="s">
        <v>311</v>
      </c>
      <c r="L159" s="34"/>
      <c r="M159" s="29"/>
      <c r="N159" s="28" t="str">
        <f t="shared" si="81"/>
        <v>,{"CollectableType":"HomeCollector.Models.StampBase, HomeCollector, Version=1.0.0.0, Culture=neutral, PublicKeyToken=null"</v>
      </c>
      <c r="O159" s="16" t="str">
        <f t="shared" si="60"/>
        <v xml:space="preserve">,"DisplayName":"C148" </v>
      </c>
      <c r="P159" s="16" t="str">
        <f t="shared" si="61"/>
        <v xml:space="preserve">,"Description":"" </v>
      </c>
      <c r="Q159" s="16" t="str">
        <f t="shared" si="62"/>
        <v xml:space="preserve">,"Country":"USA" </v>
      </c>
      <c r="R159" s="16" t="str">
        <f t="shared" si="63"/>
        <v xml:space="preserve">,"IsPostageStamp":true </v>
      </c>
      <c r="S159" s="16" t="str">
        <f t="shared" si="64"/>
        <v xml:space="preserve">,"ScottNumber":"C148" </v>
      </c>
      <c r="T159" s="16" t="str">
        <f t="shared" si="65"/>
        <v xml:space="preserve">,"AlternateId":"" </v>
      </c>
      <c r="U159" s="16" t="str">
        <f t="shared" si="66"/>
        <v>,"IssueYearStart":0</v>
      </c>
      <c r="V159" s="16" t="str">
        <f t="shared" si="67"/>
        <v>,"IssueYearEnd":0</v>
      </c>
      <c r="W159" s="16" t="str">
        <f t="shared" si="68"/>
        <v xml:space="preserve">,"FirstDayOfIssue":" " </v>
      </c>
      <c r="X159" s="16" t="str">
        <f t="shared" si="58"/>
        <v xml:space="preserve">,"Perforation":"" </v>
      </c>
      <c r="Y159" s="16" t="str">
        <f>",""IsWatermarked"":" &amp; IF(ISNUMBER(FIND("mk",#REF!)) =1,"true","false") &amp; " "</f>
        <v xml:space="preserve">,"IsWatermarked":false </v>
      </c>
      <c r="Z159" s="16" t="str">
        <f t="shared" si="70"/>
        <v xml:space="preserve">,"CatalogImageCode":"" </v>
      </c>
      <c r="AA159" s="16" t="str">
        <f t="shared" si="71"/>
        <v xml:space="preserve">,"Color":"" </v>
      </c>
      <c r="AB159" s="16" t="str">
        <f t="shared" si="72"/>
        <v xml:space="preserve">,"Denomination":" " </v>
      </c>
      <c r="AD159" s="16" t="str">
        <f t="shared" si="73"/>
        <v/>
      </c>
      <c r="AE159" s="16" t="str">
        <f t="shared" si="74"/>
        <v>{"CollectableType":"HomeCollector.Models.StampBase, HomeCollector, Version=1.0.0.0, Culture=neutral, PublicKeyToken=null"</v>
      </c>
      <c r="AF159" s="16" t="str">
        <f t="shared" si="75"/>
        <v xml:space="preserve">,"ItemDetails":"" </v>
      </c>
      <c r="AG159" s="16" t="str">
        <f t="shared" si="76"/>
        <v xml:space="preserve">,"IsFavorite":false </v>
      </c>
      <c r="AH159" s="16" t="str">
        <f t="shared" si="77"/>
        <v xml:space="preserve">,"EstimatedValue":0 </v>
      </c>
      <c r="AI159" s="16" t="str">
        <f t="shared" si="78"/>
        <v xml:space="preserve">,"IsMintCondition":false </v>
      </c>
      <c r="AJ159" s="16" t="str">
        <f t="shared" si="79"/>
        <v xml:space="preserve">,"Condition":"UNDEFINED" </v>
      </c>
      <c r="AK159" s="16" t="str">
        <f t="shared" si="59"/>
        <v>}</v>
      </c>
      <c r="AL159" s="16" t="str">
        <f t="shared" si="80"/>
        <v>,{"CollectableType":"HomeCollector.Models.StampBase, HomeCollector, Version=1.0.0.0, Culture=neutral, PublicKeyToken=null","DisplayName":"C148" ,"Description":"" ,"Country":"USA" ,"IsPostageStamp":true ,"ScottNumber":"C148" ,"AlternateId":"" ,"IssueYearStart":0,"IssueYearEnd":0,"FirstDayOfIssue":" " ,"Perforation":"" ,"IsWatermarked":false ,"CatalogImageCode":"" ,"Color":"" ,"Denomination":" " }</v>
      </c>
    </row>
    <row r="160" spans="1:38" x14ac:dyDescent="0.25">
      <c r="A160" s="44" t="s">
        <v>205</v>
      </c>
      <c r="B160" s="29" t="s">
        <v>44</v>
      </c>
      <c r="C160" s="19"/>
      <c r="D160" s="31"/>
      <c r="E160" s="32"/>
      <c r="F160" s="41"/>
      <c r="G160" s="30"/>
      <c r="H160" s="19" t="s">
        <v>205</v>
      </c>
      <c r="I160" s="19"/>
      <c r="J160" s="19"/>
      <c r="K160" s="21" t="s">
        <v>311</v>
      </c>
      <c r="L160" s="34"/>
      <c r="M160" s="29"/>
      <c r="N160" s="28" t="str">
        <f t="shared" si="81"/>
        <v>,{"CollectableType":"HomeCollector.Models.StampBase, HomeCollector, Version=1.0.0.0, Culture=neutral, PublicKeyToken=null"</v>
      </c>
      <c r="O160" s="16" t="str">
        <f t="shared" si="60"/>
        <v xml:space="preserve">,"DisplayName":"C148" </v>
      </c>
      <c r="P160" s="16" t="str">
        <f t="shared" si="61"/>
        <v xml:space="preserve">,"Description":"" </v>
      </c>
      <c r="Q160" s="16" t="str">
        <f t="shared" si="62"/>
        <v xml:space="preserve">,"Country":"USA" </v>
      </c>
      <c r="R160" s="16" t="str">
        <f t="shared" si="63"/>
        <v xml:space="preserve">,"IsPostageStamp":true </v>
      </c>
      <c r="S160" s="16" t="str">
        <f t="shared" si="64"/>
        <v xml:space="preserve">,"ScottNumber":"C148" </v>
      </c>
      <c r="T160" s="16" t="str">
        <f t="shared" si="65"/>
        <v xml:space="preserve">,"AlternateId":"" </v>
      </c>
      <c r="U160" s="16" t="str">
        <f t="shared" si="66"/>
        <v>,"IssueYearStart":0</v>
      </c>
      <c r="V160" s="16" t="str">
        <f t="shared" si="67"/>
        <v>,"IssueYearEnd":0</v>
      </c>
      <c r="W160" s="16" t="str">
        <f t="shared" si="68"/>
        <v xml:space="preserve">,"FirstDayOfIssue":" " </v>
      </c>
      <c r="X160" s="16" t="str">
        <f t="shared" si="58"/>
        <v xml:space="preserve">,"Perforation":"" </v>
      </c>
      <c r="Y160" s="16" t="str">
        <f>",""IsWatermarked"":" &amp; IF(ISNUMBER(FIND("mk",#REF!)) =1,"true","false") &amp; " "</f>
        <v xml:space="preserve">,"IsWatermarked":false </v>
      </c>
      <c r="Z160" s="16" t="str">
        <f t="shared" si="70"/>
        <v xml:space="preserve">,"CatalogImageCode":"" </v>
      </c>
      <c r="AA160" s="16" t="str">
        <f t="shared" si="71"/>
        <v xml:space="preserve">,"Color":"" </v>
      </c>
      <c r="AB160" s="16" t="str">
        <f t="shared" si="72"/>
        <v xml:space="preserve">,"Denomination":" " </v>
      </c>
      <c r="AD160" s="16" t="str">
        <f t="shared" si="73"/>
        <v/>
      </c>
      <c r="AE160" s="16" t="str">
        <f t="shared" si="74"/>
        <v>{"CollectableType":"HomeCollector.Models.StampBase, HomeCollector, Version=1.0.0.0, Culture=neutral, PublicKeyToken=null"</v>
      </c>
      <c r="AF160" s="16" t="str">
        <f t="shared" si="75"/>
        <v xml:space="preserve">,"ItemDetails":"" </v>
      </c>
      <c r="AG160" s="16" t="str">
        <f t="shared" si="76"/>
        <v xml:space="preserve">,"IsFavorite":false </v>
      </c>
      <c r="AH160" s="16" t="str">
        <f t="shared" si="77"/>
        <v xml:space="preserve">,"EstimatedValue":0 </v>
      </c>
      <c r="AI160" s="16" t="str">
        <f t="shared" si="78"/>
        <v xml:space="preserve">,"IsMintCondition":false </v>
      </c>
      <c r="AJ160" s="16" t="str">
        <f t="shared" si="79"/>
        <v xml:space="preserve">,"Condition":"UNDEFINED" </v>
      </c>
      <c r="AK160" s="16" t="str">
        <f t="shared" si="59"/>
        <v>}</v>
      </c>
      <c r="AL160" s="16" t="str">
        <f t="shared" si="80"/>
        <v>,{"CollectableType":"HomeCollector.Models.StampBase, HomeCollector, Version=1.0.0.0, Culture=neutral, PublicKeyToken=null","DisplayName":"C148" ,"Description":"" ,"Country":"USA" ,"IsPostageStamp":true ,"ScottNumber":"C148" ,"AlternateId":"" ,"IssueYearStart":0,"IssueYearEnd":0,"FirstDayOfIssue":" " ,"Perforation":"" ,"IsWatermarked":false ,"CatalogImageCode":"" ,"Color":"" ,"Denomination":" " }</v>
      </c>
    </row>
    <row r="161" spans="1:38" x14ac:dyDescent="0.25">
      <c r="A161" s="44" t="s">
        <v>206</v>
      </c>
      <c r="B161" s="29" t="s">
        <v>44</v>
      </c>
      <c r="C161" s="19"/>
      <c r="D161" s="31"/>
      <c r="E161" s="32"/>
      <c r="F161" s="41"/>
      <c r="G161" s="30"/>
      <c r="H161" s="19" t="s">
        <v>206</v>
      </c>
      <c r="I161" s="19"/>
      <c r="J161" s="19"/>
      <c r="K161" s="21" t="s">
        <v>311</v>
      </c>
      <c r="L161" s="34"/>
      <c r="M161" s="29"/>
      <c r="N161" s="28" t="str">
        <f t="shared" si="81"/>
        <v>,{"CollectableType":"HomeCollector.Models.StampBase, HomeCollector, Version=1.0.0.0, Culture=neutral, PublicKeyToken=null"</v>
      </c>
      <c r="O161" s="16" t="str">
        <f t="shared" si="60"/>
        <v xml:space="preserve">,"DisplayName":"C149" </v>
      </c>
      <c r="P161" s="16" t="str">
        <f t="shared" si="61"/>
        <v xml:space="preserve">,"Description":"" </v>
      </c>
      <c r="Q161" s="16" t="str">
        <f t="shared" si="62"/>
        <v xml:space="preserve">,"Country":"USA" </v>
      </c>
      <c r="R161" s="16" t="str">
        <f t="shared" si="63"/>
        <v xml:space="preserve">,"IsPostageStamp":true </v>
      </c>
      <c r="S161" s="16" t="str">
        <f t="shared" si="64"/>
        <v xml:space="preserve">,"ScottNumber":"C149" </v>
      </c>
      <c r="T161" s="16" t="str">
        <f t="shared" si="65"/>
        <v xml:space="preserve">,"AlternateId":"" </v>
      </c>
      <c r="U161" s="16" t="str">
        <f t="shared" si="66"/>
        <v>,"IssueYearStart":0</v>
      </c>
      <c r="V161" s="16" t="str">
        <f t="shared" si="67"/>
        <v>,"IssueYearEnd":0</v>
      </c>
      <c r="W161" s="16" t="str">
        <f t="shared" si="68"/>
        <v xml:space="preserve">,"FirstDayOfIssue":" " </v>
      </c>
      <c r="X161" s="16" t="str">
        <f t="shared" si="58"/>
        <v xml:space="preserve">,"Perforation":"" </v>
      </c>
      <c r="Y161" s="16" t="str">
        <f>",""IsWatermarked"":" &amp; IF(ISNUMBER(FIND("mk",#REF!)) =1,"true","false") &amp; " "</f>
        <v xml:space="preserve">,"IsWatermarked":false </v>
      </c>
      <c r="Z161" s="16" t="str">
        <f t="shared" si="70"/>
        <v xml:space="preserve">,"CatalogImageCode":"" </v>
      </c>
      <c r="AA161" s="16" t="str">
        <f t="shared" si="71"/>
        <v xml:space="preserve">,"Color":"" </v>
      </c>
      <c r="AB161" s="16" t="str">
        <f t="shared" si="72"/>
        <v xml:space="preserve">,"Denomination":" " </v>
      </c>
      <c r="AD161" s="16" t="str">
        <f t="shared" si="73"/>
        <v/>
      </c>
      <c r="AE161" s="16" t="str">
        <f t="shared" si="74"/>
        <v>{"CollectableType":"HomeCollector.Models.StampBase, HomeCollector, Version=1.0.0.0, Culture=neutral, PublicKeyToken=null"</v>
      </c>
      <c r="AF161" s="16" t="str">
        <f t="shared" si="75"/>
        <v xml:space="preserve">,"ItemDetails":"" </v>
      </c>
      <c r="AG161" s="16" t="str">
        <f t="shared" si="76"/>
        <v xml:space="preserve">,"IsFavorite":false </v>
      </c>
      <c r="AH161" s="16" t="str">
        <f t="shared" si="77"/>
        <v xml:space="preserve">,"EstimatedValue":0 </v>
      </c>
      <c r="AI161" s="16" t="str">
        <f t="shared" si="78"/>
        <v xml:space="preserve">,"IsMintCondition":false </v>
      </c>
      <c r="AJ161" s="16" t="str">
        <f t="shared" si="79"/>
        <v xml:space="preserve">,"Condition":"UNDEFINED" </v>
      </c>
      <c r="AK161" s="16" t="str">
        <f t="shared" si="59"/>
        <v>}</v>
      </c>
      <c r="AL161" s="16" t="str">
        <f t="shared" si="80"/>
        <v>,{"CollectableType":"HomeCollector.Models.StampBase, HomeCollector, Version=1.0.0.0, Culture=neutral, PublicKeyToken=null","DisplayName":"C149" ,"Description":"" ,"Country":"USA" ,"IsPostageStamp":true ,"ScottNumber":"C149" ,"AlternateId":"" ,"IssueYearStart":0,"IssueYearEnd":0,"FirstDayOfIssue":" " ,"Perforation":"" ,"IsWatermarked":false ,"CatalogImageCode":"" ,"Color":"" ,"Denomination":" " }</v>
      </c>
    </row>
    <row r="162" spans="1:38" x14ac:dyDescent="0.25">
      <c r="A162" s="44" t="s">
        <v>207</v>
      </c>
      <c r="B162" s="29" t="s">
        <v>44</v>
      </c>
      <c r="C162" s="19"/>
      <c r="D162" s="31"/>
      <c r="E162" s="32"/>
      <c r="F162" s="41"/>
      <c r="G162" s="30"/>
      <c r="H162" s="19" t="s">
        <v>207</v>
      </c>
      <c r="I162" s="19"/>
      <c r="J162" s="19"/>
      <c r="K162" s="21" t="s">
        <v>311</v>
      </c>
      <c r="L162" s="34"/>
      <c r="M162" s="29"/>
      <c r="N162" s="28" t="str">
        <f t="shared" si="81"/>
        <v>,{"CollectableType":"HomeCollector.Models.StampBase, HomeCollector, Version=1.0.0.0, Culture=neutral, PublicKeyToken=null"</v>
      </c>
      <c r="O162" s="16" t="str">
        <f t="shared" si="60"/>
        <v xml:space="preserve">,"DisplayName":"C150" </v>
      </c>
      <c r="P162" s="16" t="str">
        <f t="shared" si="61"/>
        <v xml:space="preserve">,"Description":"" </v>
      </c>
      <c r="Q162" s="16" t="str">
        <f t="shared" si="62"/>
        <v xml:space="preserve">,"Country":"USA" </v>
      </c>
      <c r="R162" s="16" t="str">
        <f t="shared" si="63"/>
        <v xml:space="preserve">,"IsPostageStamp":true </v>
      </c>
      <c r="S162" s="16" t="str">
        <f t="shared" si="64"/>
        <v xml:space="preserve">,"ScottNumber":"C150" </v>
      </c>
      <c r="T162" s="16" t="str">
        <f t="shared" si="65"/>
        <v xml:space="preserve">,"AlternateId":"" </v>
      </c>
      <c r="U162" s="16" t="str">
        <f t="shared" si="66"/>
        <v>,"IssueYearStart":0</v>
      </c>
      <c r="V162" s="16" t="str">
        <f t="shared" si="67"/>
        <v>,"IssueYearEnd":0</v>
      </c>
      <c r="W162" s="16" t="str">
        <f t="shared" si="68"/>
        <v xml:space="preserve">,"FirstDayOfIssue":" " </v>
      </c>
      <c r="X162" s="16" t="str">
        <f t="shared" si="58"/>
        <v xml:space="preserve">,"Perforation":"" </v>
      </c>
      <c r="Y162" s="16" t="str">
        <f>",""IsWatermarked"":" &amp; IF(ISNUMBER(FIND("mk",#REF!)) =1,"true","false") &amp; " "</f>
        <v xml:space="preserve">,"IsWatermarked":false </v>
      </c>
      <c r="Z162" s="16" t="str">
        <f t="shared" si="70"/>
        <v xml:space="preserve">,"CatalogImageCode":"" </v>
      </c>
      <c r="AA162" s="16" t="str">
        <f t="shared" si="71"/>
        <v xml:space="preserve">,"Color":"" </v>
      </c>
      <c r="AB162" s="16" t="str">
        <f t="shared" si="72"/>
        <v xml:space="preserve">,"Denomination":" " </v>
      </c>
      <c r="AD162" s="16" t="str">
        <f t="shared" si="73"/>
        <v/>
      </c>
      <c r="AE162" s="16" t="str">
        <f t="shared" si="74"/>
        <v>{"CollectableType":"HomeCollector.Models.StampBase, HomeCollector, Version=1.0.0.0, Culture=neutral, PublicKeyToken=null"</v>
      </c>
      <c r="AF162" s="16" t="str">
        <f t="shared" si="75"/>
        <v xml:space="preserve">,"ItemDetails":"" </v>
      </c>
      <c r="AG162" s="16" t="str">
        <f t="shared" si="76"/>
        <v xml:space="preserve">,"IsFavorite":false </v>
      </c>
      <c r="AH162" s="16" t="str">
        <f t="shared" si="77"/>
        <v xml:space="preserve">,"EstimatedValue":0 </v>
      </c>
      <c r="AI162" s="16" t="str">
        <f t="shared" si="78"/>
        <v xml:space="preserve">,"IsMintCondition":false </v>
      </c>
      <c r="AJ162" s="16" t="str">
        <f t="shared" si="79"/>
        <v xml:space="preserve">,"Condition":"UNDEFINED" </v>
      </c>
      <c r="AK162" s="16" t="str">
        <f t="shared" si="59"/>
        <v>}</v>
      </c>
      <c r="AL162" s="16" t="str">
        <f t="shared" si="80"/>
        <v>,{"CollectableType":"HomeCollector.Models.StampBase, HomeCollector, Version=1.0.0.0, Culture=neutral, PublicKeyToken=null","DisplayName":"C150" ,"Description":"" ,"Country":"USA" ,"IsPostageStamp":true ,"ScottNumber":"C150" ,"AlternateId":"" ,"IssueYearStart":0,"IssueYearEnd":0,"FirstDayOfIssue":" " ,"Perforation":"" ,"IsWatermarked":false ,"CatalogImageCode":"" ,"Color":"" ,"Denomination":" " }</v>
      </c>
    </row>
    <row r="163" spans="1:38" x14ac:dyDescent="0.25">
      <c r="A163" s="45" t="s">
        <v>303</v>
      </c>
      <c r="B163" s="29">
        <v>16</v>
      </c>
      <c r="C163" s="19"/>
      <c r="D163" s="31"/>
      <c r="E163" s="32"/>
      <c r="F163" s="41"/>
      <c r="G163" s="30"/>
      <c r="H163" s="19" t="s">
        <v>303</v>
      </c>
      <c r="I163" s="19"/>
      <c r="J163" s="19"/>
      <c r="K163" s="21"/>
      <c r="L163" s="34"/>
      <c r="M163" s="29"/>
      <c r="N163" s="28" t="str">
        <f t="shared" si="81"/>
        <v>,{"CollectableType":"HomeCollector.Models.StampBase, HomeCollector, Version=1.0.0.0, Culture=neutral, PublicKeyToken=null"</v>
      </c>
      <c r="O163" s="16" t="str">
        <f t="shared" si="60"/>
        <v xml:space="preserve">,"DisplayName":"CE1" </v>
      </c>
      <c r="P163" s="16" t="str">
        <f t="shared" si="61"/>
        <v xml:space="preserve">,"Description":"" </v>
      </c>
      <c r="Q163" s="16" t="str">
        <f t="shared" si="62"/>
        <v xml:space="preserve">,"Country":"USA" </v>
      </c>
      <c r="R163" s="16" t="str">
        <f t="shared" si="63"/>
        <v xml:space="preserve">,"IsPostageStamp":true </v>
      </c>
      <c r="S163" s="16" t="str">
        <f t="shared" si="64"/>
        <v xml:space="preserve">,"ScottNumber":"CE1" </v>
      </c>
      <c r="T163" s="16" t="str">
        <f t="shared" si="65"/>
        <v xml:space="preserve">,"AlternateId":"" </v>
      </c>
      <c r="U163" s="16" t="str">
        <f t="shared" si="66"/>
        <v>,"IssueYearStart":0</v>
      </c>
      <c r="V163" s="16" t="str">
        <f t="shared" si="67"/>
        <v>,"IssueYearEnd":0</v>
      </c>
      <c r="W163" s="16" t="str">
        <f t="shared" si="68"/>
        <v xml:space="preserve">,"FirstDayOfIssue":" " </v>
      </c>
      <c r="X163" s="16" t="str">
        <f t="shared" si="58"/>
        <v xml:space="preserve">,"Perforation":"" </v>
      </c>
      <c r="Y163" s="16" t="str">
        <f>",""IsWatermarked"":" &amp; IF(ISNUMBER(FIND("mk",#REF!)) =1,"true","false") &amp; " "</f>
        <v xml:space="preserve">,"IsWatermarked":false </v>
      </c>
      <c r="Z163" s="16" t="str">
        <f t="shared" si="70"/>
        <v xml:space="preserve">,"CatalogImageCode":"" </v>
      </c>
      <c r="AA163" s="16" t="str">
        <f t="shared" si="71"/>
        <v xml:space="preserve">,"Color":"" </v>
      </c>
      <c r="AB163" s="16" t="str">
        <f t="shared" si="72"/>
        <v xml:space="preserve">,"Denomination":"16" </v>
      </c>
      <c r="AD163" s="16" t="str">
        <f t="shared" si="73"/>
        <v/>
      </c>
      <c r="AE163" s="16" t="str">
        <f t="shared" si="74"/>
        <v>{"CollectableType":"HomeCollector.Models.StampBase, HomeCollector, Version=1.0.0.0, Culture=neutral, PublicKeyToken=null"</v>
      </c>
      <c r="AF163" s="16" t="str">
        <f t="shared" si="75"/>
        <v xml:space="preserve">,"ItemDetails":"" </v>
      </c>
      <c r="AG163" s="16" t="str">
        <f t="shared" si="76"/>
        <v xml:space="preserve">,"IsFavorite":false </v>
      </c>
      <c r="AH163" s="16" t="str">
        <f t="shared" si="77"/>
        <v xml:space="preserve">,"EstimatedValue":0 </v>
      </c>
      <c r="AI163" s="16" t="str">
        <f t="shared" si="78"/>
        <v xml:space="preserve">,"IsMintCondition":false </v>
      </c>
      <c r="AJ163" s="16" t="str">
        <f t="shared" si="79"/>
        <v xml:space="preserve">,"Condition":"UNDEFINED" </v>
      </c>
      <c r="AK163" s="16" t="str">
        <f t="shared" si="59"/>
        <v>}</v>
      </c>
      <c r="AL163" s="16" t="str">
        <f t="shared" si="80"/>
        <v>,{"CollectableType":"HomeCollector.Models.StampBase, HomeCollector, Version=1.0.0.0, Culture=neutral, PublicKeyToken=null","DisplayName":"CE1" ,"Description":"" ,"Country":"USA" ,"IsPostageStamp":true ,"ScottNumber":"CE1" ,"AlternateId":"" ,"IssueYearStart":0,"IssueYearEnd":0,"FirstDayOfIssue":" " ,"Perforation":"" ,"IsWatermarked":false ,"CatalogImageCode":"" ,"Color":"" ,"Denomination":"16" }</v>
      </c>
    </row>
    <row r="164" spans="1:38" ht="13.8" thickBot="1" x14ac:dyDescent="0.3">
      <c r="A164" s="45" t="s">
        <v>304</v>
      </c>
      <c r="B164" s="29">
        <v>16</v>
      </c>
      <c r="C164" s="19"/>
      <c r="D164" s="31"/>
      <c r="E164" s="32"/>
      <c r="F164" s="41"/>
      <c r="G164" s="30"/>
      <c r="H164" s="19" t="s">
        <v>304</v>
      </c>
      <c r="I164" s="19"/>
      <c r="J164" s="19"/>
      <c r="K164" s="21"/>
      <c r="L164" s="34"/>
      <c r="M164" s="29"/>
      <c r="N164" s="28" t="str">
        <f t="shared" si="81"/>
        <v>,{"CollectableType":"HomeCollector.Models.StampBase, HomeCollector, Version=1.0.0.0, Culture=neutral, PublicKeyToken=null"</v>
      </c>
      <c r="O164" s="16" t="str">
        <f t="shared" si="60"/>
        <v xml:space="preserve">,"DisplayName":"CE2" </v>
      </c>
      <c r="P164" s="16" t="str">
        <f t="shared" si="61"/>
        <v xml:space="preserve">,"Description":"" </v>
      </c>
      <c r="Q164" s="16" t="str">
        <f t="shared" si="62"/>
        <v xml:space="preserve">,"Country":"USA" </v>
      </c>
      <c r="R164" s="16" t="str">
        <f t="shared" si="63"/>
        <v xml:space="preserve">,"IsPostageStamp":true </v>
      </c>
      <c r="S164" s="16" t="str">
        <f t="shared" si="64"/>
        <v xml:space="preserve">,"ScottNumber":"CE2" </v>
      </c>
      <c r="T164" s="16" t="str">
        <f t="shared" si="65"/>
        <v xml:space="preserve">,"AlternateId":"" </v>
      </c>
      <c r="U164" s="16" t="str">
        <f t="shared" si="66"/>
        <v>,"IssueYearStart":0</v>
      </c>
      <c r="V164" s="16" t="str">
        <f t="shared" si="67"/>
        <v>,"IssueYearEnd":0</v>
      </c>
      <c r="W164" s="16" t="str">
        <f t="shared" si="68"/>
        <v xml:space="preserve">,"FirstDayOfIssue":" " </v>
      </c>
      <c r="X164" s="16" t="str">
        <f t="shared" si="58"/>
        <v xml:space="preserve">,"Perforation":"" </v>
      </c>
      <c r="Y164" s="16" t="str">
        <f>",""IsWatermarked"":" &amp; IF(ISNUMBER(FIND("mk",#REF!)) =1,"true","false") &amp; " "</f>
        <v xml:space="preserve">,"IsWatermarked":false </v>
      </c>
      <c r="Z164" s="16" t="str">
        <f t="shared" si="70"/>
        <v xml:space="preserve">,"CatalogImageCode":"" </v>
      </c>
      <c r="AA164" s="16" t="str">
        <f t="shared" si="71"/>
        <v xml:space="preserve">,"Color":"" </v>
      </c>
      <c r="AB164" s="16" t="str">
        <f t="shared" si="72"/>
        <v xml:space="preserve">,"Denomination":"16" </v>
      </c>
      <c r="AD164" s="16" t="str">
        <f t="shared" si="73"/>
        <v/>
      </c>
      <c r="AE164" s="16" t="str">
        <f t="shared" si="74"/>
        <v>{"CollectableType":"HomeCollector.Models.StampBase, HomeCollector, Version=1.0.0.0, Culture=neutral, PublicKeyToken=null"</v>
      </c>
      <c r="AF164" s="16" t="str">
        <f t="shared" si="75"/>
        <v xml:space="preserve">,"ItemDetails":"" </v>
      </c>
      <c r="AG164" s="16" t="str">
        <f t="shared" si="76"/>
        <v xml:space="preserve">,"IsFavorite":false </v>
      </c>
      <c r="AH164" s="16" t="str">
        <f t="shared" si="77"/>
        <v xml:space="preserve">,"EstimatedValue":0 </v>
      </c>
      <c r="AI164" s="16" t="str">
        <f t="shared" si="78"/>
        <v xml:space="preserve">,"IsMintCondition":false </v>
      </c>
      <c r="AJ164" s="16" t="str">
        <f t="shared" si="79"/>
        <v xml:space="preserve">,"Condition":"UNDEFINED" </v>
      </c>
      <c r="AK164" s="16" t="str">
        <f t="shared" si="59"/>
        <v>}</v>
      </c>
      <c r="AL164" s="16" t="str">
        <f t="shared" si="80"/>
        <v>,{"CollectableType":"HomeCollector.Models.StampBase, HomeCollector, Version=1.0.0.0, Culture=neutral, PublicKeyToken=null","DisplayName":"CE2" ,"Description":"" ,"Country":"USA" ,"IsPostageStamp":true ,"ScottNumber":"CE2" ,"AlternateId":"" ,"IssueYearStart":0,"IssueYearEnd":0,"FirstDayOfIssue":" " ,"Perforation":"" ,"IsWatermarked":false ,"CatalogImageCode":"" ,"Color":"" ,"Denomination":"16" }</v>
      </c>
    </row>
    <row r="165" spans="1:38" ht="13.8" thickTop="1" x14ac:dyDescent="0.25">
      <c r="A165" s="36" t="s">
        <v>21</v>
      </c>
      <c r="B165" s="36" t="s">
        <v>21</v>
      </c>
      <c r="C165" s="36"/>
      <c r="D165" s="36"/>
      <c r="E165" s="36"/>
      <c r="F165" s="39"/>
      <c r="G165" s="39"/>
      <c r="H165" s="36"/>
      <c r="I165" s="36" t="s">
        <v>21</v>
      </c>
      <c r="J165" s="36" t="s">
        <v>21</v>
      </c>
      <c r="K165" s="36"/>
      <c r="L165" s="36" t="s">
        <v>21</v>
      </c>
      <c r="M165" s="36" t="s">
        <v>21</v>
      </c>
    </row>
  </sheetData>
  <printOptions gridLines="1" gridLinesSet="0"/>
  <pageMargins left="0.75" right="0.75" top="1" bottom="1" header="0.5" footer="0.5"/>
  <pageSetup orientation="portrait" horizont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"/>
  <sheetViews>
    <sheetView workbookViewId="0">
      <selection activeCell="J2" sqref="J2"/>
    </sheetView>
  </sheetViews>
  <sheetFormatPr defaultRowHeight="15" x14ac:dyDescent="0.25"/>
  <sheetData>
    <row r="1" spans="1:29" ht="52.8" x14ac:dyDescent="0.25">
      <c r="A1" s="1" t="s">
        <v>22</v>
      </c>
      <c r="B1" s="2" t="s">
        <v>23</v>
      </c>
      <c r="C1" s="3"/>
      <c r="D1" s="4"/>
      <c r="E1" s="5"/>
      <c r="F1" s="6"/>
      <c r="G1" s="6"/>
      <c r="H1" s="4"/>
      <c r="I1" s="4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</row>
    <row r="2" spans="1:29" x14ac:dyDescent="0.25">
      <c r="A2" s="4"/>
      <c r="B2" s="2"/>
      <c r="C2" s="3"/>
      <c r="D2" s="4"/>
      <c r="E2" s="5"/>
      <c r="F2" s="6"/>
      <c r="G2" s="6"/>
      <c r="H2" s="4"/>
      <c r="I2" s="4"/>
      <c r="J2" s="6" t="str">
        <f>"{""CollectionName"":""Star Trek Books - " &amp; $B$1 &amp; """,""CollectionType"":""HomeCollector.Models.BookBase, HomeCollector, Version=1.0.0.0, Culture=neutral, PublicKeyToken=null"""</f>
        <v>{"CollectionName":"Star Trek Books - IKS","CollectionType":"HomeCollector.Models.BookBase, HomeCollector, Version=1.0.0.0, Culture=neutral, PublicKeyToken=null"</v>
      </c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 t="str">
        <f>"}"</f>
        <v>}</v>
      </c>
    </row>
    <row r="3" spans="1:29" ht="26.4" x14ac:dyDescent="0.25">
      <c r="A3" s="1" t="s">
        <v>24</v>
      </c>
      <c r="B3" s="7" t="s">
        <v>8</v>
      </c>
      <c r="C3" s="8" t="s">
        <v>25</v>
      </c>
      <c r="D3" s="8" t="s">
        <v>26</v>
      </c>
      <c r="E3" s="9" t="s">
        <v>27</v>
      </c>
      <c r="F3" s="1" t="s">
        <v>28</v>
      </c>
      <c r="G3" s="10" t="s">
        <v>29</v>
      </c>
      <c r="H3" s="1" t="s">
        <v>30</v>
      </c>
      <c r="I3" s="1" t="s">
        <v>31</v>
      </c>
      <c r="J3" s="11" t="str">
        <f>",""Collectables"":["</f>
        <v>,"Collectables":[</v>
      </c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 t="str">
        <f>"]"</f>
        <v>]</v>
      </c>
      <c r="AC3" s="11" t="s">
        <v>32</v>
      </c>
    </row>
    <row r="4" spans="1:29" ht="57.6" x14ac:dyDescent="0.3">
      <c r="A4" s="12" t="s">
        <v>33</v>
      </c>
      <c r="B4" s="13">
        <v>2003</v>
      </c>
      <c r="C4" s="3" t="s">
        <v>34</v>
      </c>
      <c r="D4" s="4"/>
      <c r="E4" s="14">
        <v>11</v>
      </c>
      <c r="F4" s="15" t="s">
        <v>35</v>
      </c>
      <c r="G4" s="14"/>
      <c r="H4" s="4" t="s">
        <v>36</v>
      </c>
      <c r="I4" s="4"/>
      <c r="J4" s="6" t="str">
        <f>"{""CollectableType"":""HomeCollector.Models.BookBase, HomeCollector, Version=1.0.0.0, Culture=neutral, PublicKeyToken=null"""</f>
        <v>{"CollectableType":"HomeCollector.Models.BookBase, HomeCollector, Version=1.0.0.0, Culture=neutral, PublicKeyToken=null"</v>
      </c>
      <c r="K4" s="6" t="str">
        <f>",""DisplayName"":""" &amp; $A4 &amp; """ "</f>
        <v xml:space="preserve">,"DisplayName":"IKS Gorkon - A Good Day to Die" </v>
      </c>
      <c r="L4" s="6" t="str">
        <f>",""Description"":""" &amp; $I4 &amp; """ "</f>
        <v xml:space="preserve">,"Description":"" </v>
      </c>
      <c r="M4" s="6" t="str">
        <f>",""Title"":""" &amp; $A4 &amp; """ "</f>
        <v xml:space="preserve">,"Title":"IKS Gorkon - A Good Day to Die" </v>
      </c>
      <c r="N4" s="6" t="str">
        <f>",""Author"":""" &amp; $H4 &amp; """ "</f>
        <v xml:space="preserve">,"Author":"Keith R. DeCandido" </v>
      </c>
      <c r="O4" s="6" t="str">
        <f>",""Publisher"":""" &amp; $G4 &amp; """ "</f>
        <v xml:space="preserve">,"Publisher":"" </v>
      </c>
      <c r="P4" s="6" t="str">
        <f>",""Year"":" &amp; $B4 &amp; " "</f>
        <v xml:space="preserve">,"Year":2003 </v>
      </c>
      <c r="Q4" s="6" t="str">
        <f>",""Month"":" &amp; IF($E4="",0,$E4)</f>
        <v>,"Month":11</v>
      </c>
      <c r="R4" s="6" t="str">
        <f>",""Series"":""" &amp; $B$1 &amp; """ "</f>
        <v xml:space="preserve">,"Series":"IKS" </v>
      </c>
      <c r="S4" s="6" t="str">
        <f>",""BookCode"":""" &amp; $F4 &amp; """ "</f>
        <v xml:space="preserve">,"BookCode":"IKS1" </v>
      </c>
      <c r="T4" s="6" t="str">
        <f>",""ISBN"":""" &amp; "" &amp; """ "</f>
        <v xml:space="preserve">,"ISBN":"" </v>
      </c>
      <c r="U4" s="6" t="str">
        <f>",""Edition"":""" &amp; "" &amp; """ "</f>
        <v xml:space="preserve">,"Edition":"" </v>
      </c>
      <c r="V4" s="6" t="str">
        <f xml:space="preserve"> IF($C4="Y",",""ItemInstances"":[","")</f>
        <v>,"ItemInstances":[</v>
      </c>
      <c r="W4" s="6" t="str">
        <f>"{""CollectableType"":""HomeCollector.Models.BookBase, HomeCollector, Version=1.0.0.0, Culture=neutral, PublicKeyToken=null"""</f>
        <v>{"CollectableType":"HomeCollector.Models.BookBase, HomeCollector, Version=1.0.0.0, Culture=neutral, PublicKeyToken=null"</v>
      </c>
      <c r="X4" s="6" t="str">
        <f>",""ItemDetails"":""" &amp; "Copies=" &amp; $D4 &amp; """ "</f>
        <v xml:space="preserve">,"ItemDetails":"Copies=" </v>
      </c>
      <c r="Y4" s="6" t="str">
        <f>",""IsFavorite"":" &amp; "false" &amp; " "</f>
        <v xml:space="preserve">,"IsFavorite":false </v>
      </c>
      <c r="Z4" s="6" t="str">
        <f>",""EstimatedValue"":" &amp; 0 &amp; " "</f>
        <v xml:space="preserve">,"EstimatedValue":0 </v>
      </c>
      <c r="AA4" s="6" t="str">
        <f>",""Condition"":" &amp; """UNDEFINED""" &amp; " "</f>
        <v xml:space="preserve">,"Condition":"UNDEFINED" </v>
      </c>
      <c r="AB4" s="6" t="str">
        <f xml:space="preserve"> IF($C4="Y",  CONCATENATE($V4,$W4,$X4,$Y4,$Z4,$AA4) &amp; "} ]}","}")</f>
        <v>,"ItemInstances":[{"CollectableType":"HomeCollector.Models.BookBase, HomeCollector, Version=1.0.0.0, Culture=neutral, PublicKeyToken=null","ItemDetails":"Copies=" ,"IsFavorite":false ,"EstimatedValue":0 ,"Condition":"UNDEFINED" } ]}</v>
      </c>
      <c r="AC4" s="6" t="str">
        <f>CONCATENATE($J4,$K4, $L4, $M4, $N4,$O4,$P4,$Q4,$R4,$S4,$T4,$U4) &amp; $AB4</f>
        <v>{"CollectableType":"HomeCollector.Models.BookBase, HomeCollector, Version=1.0.0.0, Culture=neutral, PublicKeyToken=null","DisplayName":"IKS Gorkon - A Good Day to Die" ,"Description":"" ,"Title":"IKS Gorkon - A Good Day to Die" ,"Author":"Keith R. DeCandido" ,"Publisher":"" ,"Year":2003 ,"Month":11,"Series":"IKS" ,"BookCode":"IKS1" ,"ISBN":"" ,"Edition":"" ,"ItemInstances":[{"CollectableType":"HomeCollector.Models.BookBase, HomeCollector, Version=1.0.0.0, Culture=neutral, PublicKeyToken=null","ItemDetails":"Copies=" ,"IsFavorite":false ,"EstimatedValue":0 ,"Condition":"UNDEFINED" } ]}</v>
      </c>
    </row>
    <row r="5" spans="1:29" ht="57.6" x14ac:dyDescent="0.3">
      <c r="A5" s="12" t="s">
        <v>37</v>
      </c>
      <c r="B5" s="13">
        <v>2003</v>
      </c>
      <c r="C5" s="3" t="s">
        <v>34</v>
      </c>
      <c r="D5" s="4"/>
      <c r="E5" s="14">
        <v>12</v>
      </c>
      <c r="F5" s="15" t="s">
        <v>38</v>
      </c>
      <c r="G5" s="14"/>
      <c r="H5" s="4" t="s">
        <v>36</v>
      </c>
      <c r="I5" s="4"/>
      <c r="J5" s="6" t="str">
        <f>",{""CollectableType"":""HomeCollector.Models.BookBase, HomeCollector, Version=1.0.0.0, Culture=neutral, PublicKeyToken=null"""</f>
        <v>,{"CollectableType":"HomeCollector.Models.BookBase, HomeCollector, Version=1.0.0.0, Culture=neutral, PublicKeyToken=null"</v>
      </c>
      <c r="K5" s="6" t="str">
        <f>",""DisplayName"":""" &amp; $A5 &amp; """ "</f>
        <v xml:space="preserve">,"DisplayName":"IKS Gorkon - Honor Bound" </v>
      </c>
      <c r="L5" s="6" t="str">
        <f>",""Description"":""" &amp; $I5 &amp; """ "</f>
        <v xml:space="preserve">,"Description":"" </v>
      </c>
      <c r="M5" s="6" t="str">
        <f>",""Title"":""" &amp; $A5 &amp; """ "</f>
        <v xml:space="preserve">,"Title":"IKS Gorkon - Honor Bound" </v>
      </c>
      <c r="N5" s="6" t="str">
        <f>",""Author"":""" &amp; $H5 &amp; """ "</f>
        <v xml:space="preserve">,"Author":"Keith R. DeCandido" </v>
      </c>
      <c r="O5" s="6" t="str">
        <f>",""Publisher"":""" &amp; $G5 &amp; """ "</f>
        <v xml:space="preserve">,"Publisher":"" </v>
      </c>
      <c r="P5" s="6" t="str">
        <f>",""Year"":" &amp; $B5 &amp; " "</f>
        <v xml:space="preserve">,"Year":2003 </v>
      </c>
      <c r="Q5" s="6" t="str">
        <f>",""Month"":" &amp; IF($E5="",0,$E5)</f>
        <v>,"Month":12</v>
      </c>
      <c r="R5" s="6" t="str">
        <f>",""Series"":""" &amp; $B$1 &amp; """ "</f>
        <v xml:space="preserve">,"Series":"IKS" </v>
      </c>
      <c r="S5" s="6" t="str">
        <f>",""BookCode"":""" &amp; $F5 &amp; """ "</f>
        <v xml:space="preserve">,"BookCode":"IKS2" </v>
      </c>
      <c r="T5" s="6" t="str">
        <f>",""ISBN"":""" &amp; "" &amp; """ "</f>
        <v xml:space="preserve">,"ISBN":"" </v>
      </c>
      <c r="U5" s="6" t="str">
        <f>",""Edition"":""" &amp; "" &amp; """ "</f>
        <v xml:space="preserve">,"Edition":"" </v>
      </c>
      <c r="V5" s="6" t="str">
        <f xml:space="preserve"> IF($C5="Y",",""ItemInstances"":[","")</f>
        <v>,"ItemInstances":[</v>
      </c>
      <c r="W5" s="6" t="str">
        <f>"{""CollectableType"":""HomeCollector.Models.BookBase, HomeCollector, Version=1.0.0.0, Culture=neutral, PublicKeyToken=null"""</f>
        <v>{"CollectableType":"HomeCollector.Models.BookBase, HomeCollector, Version=1.0.0.0, Culture=neutral, PublicKeyToken=null"</v>
      </c>
      <c r="X5" s="6" t="str">
        <f>",""ItemDetails"":""" &amp; "Copies=" &amp; $D5 &amp; """ "</f>
        <v xml:space="preserve">,"ItemDetails":"Copies=" </v>
      </c>
      <c r="Y5" s="6" t="str">
        <f>",""IsFavorite"":" &amp; "false" &amp; " "</f>
        <v xml:space="preserve">,"IsFavorite":false </v>
      </c>
      <c r="Z5" s="6" t="str">
        <f>",""EstimatedValue"":" &amp; 0 &amp; " "</f>
        <v xml:space="preserve">,"EstimatedValue":0 </v>
      </c>
      <c r="AA5" s="6" t="str">
        <f>",""Condition"":" &amp; """UNDEFINED""" &amp; " "</f>
        <v xml:space="preserve">,"Condition":"UNDEFINED" </v>
      </c>
      <c r="AB5" s="6" t="str">
        <f xml:space="preserve"> IF($C5="Y",  CONCATENATE($V5,$W5,$X5,$Y5,$Z5,$AA5) &amp; "} ]}","}")</f>
        <v>,"ItemInstances":[{"CollectableType":"HomeCollector.Models.BookBase, HomeCollector, Version=1.0.0.0, Culture=neutral, PublicKeyToken=null","ItemDetails":"Copies=" ,"IsFavorite":false ,"EstimatedValue":0 ,"Condition":"UNDEFINED" } ]}</v>
      </c>
      <c r="AC5" s="6" t="str">
        <f>CONCATENATE($J5,$K5, $L5, $M5, $N5,$O5,$P5,$Q5,$R5,$S5,$T5,$U5) &amp; $AB5</f>
        <v>,{"CollectableType":"HomeCollector.Models.BookBase, HomeCollector, Version=1.0.0.0, Culture=neutral, PublicKeyToken=null","DisplayName":"IKS Gorkon - Honor Bound" ,"Description":"" ,"Title":"IKS Gorkon - Honor Bound" ,"Author":"Keith R. DeCandido" ,"Publisher":"" ,"Year":2003 ,"Month":12,"Series":"IKS" ,"BookCode":"IKS2" ,"ISBN":"" ,"Edition":"" ,"ItemInstances":[{"CollectableType":"HomeCollector.Models.BookBase, HomeCollector, Version=1.0.0.0, Culture=neutral, PublicKeyToken=null","ItemDetails":"Copies=" ,"IsFavorite":false ,"EstimatedValue":0 ,"Condition":"UNDEFINED" } ]}</v>
      </c>
    </row>
  </sheetData>
  <conditionalFormatting sqref="C4:C5">
    <cfRule type="containsText" dxfId="3" priority="1" operator="containsText" text="Y">
      <formula>NOT(ISERROR(SEARCH(("Y"),(C4))))</formula>
    </cfRule>
  </conditionalFormatting>
  <conditionalFormatting sqref="C4:C5">
    <cfRule type="containsText" dxfId="2" priority="2" operator="containsText" text="?">
      <formula>NOT(ISERROR(SEARCH(("?"),(C4))))</formula>
    </cfRule>
  </conditionalFormatting>
  <conditionalFormatting sqref="C4:C5">
    <cfRule type="containsBlanks" dxfId="1" priority="3">
      <formula>LEN(TRIM(C4))=0</formula>
    </cfRule>
  </conditionalFormatting>
  <conditionalFormatting sqref="C4:C5">
    <cfRule type="containsText" dxfId="0" priority="4" operator="containsText" text="N">
      <formula>NOT(ISERROR(SEARCH(("N"),(C4))))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STAMP1</vt:lpstr>
      <vt:lpstr>Sheet1</vt:lpstr>
      <vt:lpstr>STAMP1!Print_Area</vt:lpstr>
      <vt:lpstr>STAMP1!Print_Area_MI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Troyer</dc:creator>
  <cp:lastModifiedBy>Marty Troyer</cp:lastModifiedBy>
  <dcterms:created xsi:type="dcterms:W3CDTF">2017-01-17T16:45:06Z</dcterms:created>
  <dcterms:modified xsi:type="dcterms:W3CDTF">2017-01-20T00:00:37Z</dcterms:modified>
</cp:coreProperties>
</file>