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Учеба\phys\3.10\"/>
    </mc:Choice>
  </mc:AlternateContent>
  <xr:revisionPtr revIDLastSave="0" documentId="13_ncr:1_{8B292764-C799-4F17-B3DA-5052EB828E9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0" i="1"/>
  <c r="D11" i="1"/>
  <c r="E11" i="1"/>
  <c r="C11" i="1" s="1"/>
  <c r="D12" i="1"/>
  <c r="E12" i="1"/>
  <c r="C12" i="1" s="1"/>
  <c r="D13" i="1"/>
  <c r="E13" i="1"/>
  <c r="C13" i="1" s="1"/>
  <c r="D14" i="1"/>
  <c r="E14" i="1"/>
  <c r="C14" i="1" s="1"/>
  <c r="D15" i="1"/>
  <c r="E15" i="1"/>
  <c r="C15" i="1" s="1"/>
  <c r="B11" i="1"/>
  <c r="B12" i="1"/>
  <c r="B13" i="1"/>
  <c r="B14" i="1"/>
  <c r="B15" i="1"/>
  <c r="C10" i="1"/>
  <c r="D10" i="1"/>
  <c r="B2" i="1"/>
  <c r="E3" i="1"/>
  <c r="E4" i="1"/>
  <c r="E5" i="1"/>
  <c r="E6" i="1"/>
  <c r="E7" i="1"/>
  <c r="E8" i="1"/>
  <c r="E9" i="1"/>
  <c r="E10" i="1"/>
  <c r="E2" i="1"/>
  <c r="B8" i="1"/>
  <c r="D8" i="1" s="1"/>
  <c r="B9" i="1"/>
  <c r="D9" i="1" s="1"/>
  <c r="B10" i="1"/>
  <c r="C2" i="1" l="1"/>
  <c r="C9" i="1"/>
  <c r="C8" i="1"/>
  <c r="B3" i="1"/>
  <c r="C3" i="1" s="1"/>
  <c r="K32" i="1"/>
  <c r="L32" i="1"/>
  <c r="B4" i="1"/>
  <c r="C4" i="1" s="1"/>
  <c r="B5" i="1"/>
  <c r="C5" i="1" s="1"/>
  <c r="B6" i="1"/>
  <c r="C6" i="1" s="1"/>
  <c r="B7" i="1"/>
  <c r="C7" i="1" s="1"/>
  <c r="D3" i="1" l="1"/>
  <c r="D2" i="1"/>
  <c r="D4" i="1"/>
  <c r="D5" i="1"/>
  <c r="D6" i="1"/>
  <c r="D7" i="1"/>
  <c r="C16" i="1" l="1"/>
  <c r="D20" i="1" l="1"/>
  <c r="E25" i="1"/>
  <c r="E23" i="1"/>
  <c r="G21" i="1"/>
  <c r="G20" i="1"/>
  <c r="G23" i="1"/>
  <c r="E21" i="1"/>
  <c r="E22" i="1"/>
  <c r="G22" i="1"/>
  <c r="E20" i="1"/>
  <c r="C21" i="1"/>
  <c r="D21" i="1" s="1"/>
  <c r="C23" i="1"/>
  <c r="D23" i="1" s="1"/>
  <c r="C22" i="1"/>
  <c r="D22" i="1" s="1"/>
  <c r="E27" i="1"/>
  <c r="E26" i="1"/>
</calcChain>
</file>

<file path=xl/sharedStrings.xml><?xml version="1.0" encoding="utf-8"?>
<sst xmlns="http://schemas.openxmlformats.org/spreadsheetml/2006/main" count="36" uniqueCount="35">
  <si>
    <t>Lyambda</t>
  </si>
  <si>
    <t>Q</t>
  </si>
  <si>
    <t>Pi</t>
  </si>
  <si>
    <t xml:space="preserve">   </t>
  </si>
  <si>
    <t>e</t>
  </si>
  <si>
    <r>
      <t>T</t>
    </r>
    <r>
      <rPr>
        <b/>
        <sz val="10"/>
        <color theme="1"/>
        <rFont val="Calibri"/>
        <family val="2"/>
        <charset val="204"/>
        <scheme val="minor"/>
      </rPr>
      <t>теор, мс</t>
    </r>
  </si>
  <si>
    <r>
      <t>T</t>
    </r>
    <r>
      <rPr>
        <b/>
        <sz val="10"/>
        <color theme="1"/>
        <rFont val="Calibri"/>
        <family val="2"/>
        <charset val="204"/>
        <scheme val="minor"/>
      </rPr>
      <t>эксп, мс</t>
    </r>
  </si>
  <si>
    <t>T по Томпсона, мс</t>
  </si>
  <si>
    <r>
      <t>Т от R</t>
    </r>
    <r>
      <rPr>
        <b/>
        <sz val="9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, R</t>
    </r>
    <r>
      <rPr>
        <b/>
        <sz val="9"/>
        <color theme="1"/>
        <rFont val="Calibri"/>
        <family val="2"/>
        <charset val="204"/>
        <scheme val="minor"/>
      </rPr>
      <t>200</t>
    </r>
    <r>
      <rPr>
        <b/>
        <sz val="11"/>
        <color theme="1"/>
        <rFont val="Calibri"/>
        <family val="2"/>
        <charset val="204"/>
        <scheme val="minor"/>
      </rPr>
      <t xml:space="preserve"> и R</t>
    </r>
    <r>
      <rPr>
        <b/>
        <sz val="9"/>
        <color theme="1"/>
        <rFont val="Calibri"/>
        <family val="2"/>
        <charset val="204"/>
        <scheme val="minor"/>
      </rPr>
      <t>400, мс</t>
    </r>
  </si>
  <si>
    <t>R, Ом</t>
  </si>
  <si>
    <t>L, мГн</t>
  </si>
  <si>
    <r>
      <t>L</t>
    </r>
    <r>
      <rPr>
        <b/>
        <sz val="9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(Гн) =</t>
    </r>
  </si>
  <si>
    <t>С, Ф</t>
  </si>
  <si>
    <t>Rm, Ом</t>
  </si>
  <si>
    <t>T, мкс</t>
  </si>
  <si>
    <t>2Ui</t>
  </si>
  <si>
    <t>2Ui+n</t>
  </si>
  <si>
    <t>n</t>
  </si>
  <si>
    <t>R1, Ом</t>
  </si>
  <si>
    <t>R2, Ом</t>
  </si>
  <si>
    <t>R3, Ом</t>
  </si>
  <si>
    <t>R4, Ом</t>
  </si>
  <si>
    <t>R5, кОм</t>
  </si>
  <si>
    <t>C1, мкФ</t>
  </si>
  <si>
    <t>C2, мкФ</t>
  </si>
  <si>
    <t>C3, мкФ</t>
  </si>
  <si>
    <t>C4, мкФ</t>
  </si>
  <si>
    <t>S, см^2</t>
  </si>
  <si>
    <t>L, см</t>
  </si>
  <si>
    <t>N1, витков</t>
  </si>
  <si>
    <t>N2, витков</t>
  </si>
  <si>
    <t>погрешность 10%</t>
  </si>
  <si>
    <t>δT, %</t>
  </si>
  <si>
    <t>Rкр, Ом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</si>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</sst>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164" fontId="0" fillId="6" borderId="2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7" borderId="1" xfId="0" applyFill="1" applyBorder="1"/>
    <xf numFmtId="166" fontId="0" fillId="3" borderId="1" xfId="0" applyNumberFormat="1" applyFill="1" applyBorder="1"/>
    <xf numFmtId="0" fontId="0" fillId="3" borderId="3" xfId="0" applyFill="1" applyBorder="1"/>
    <xf numFmtId="166" fontId="0" fillId="3" borderId="1" xfId="0" applyNumberFormat="1" applyFill="1" applyBorder="1" applyAlignment="1">
      <alignment horizontal="left"/>
    </xf>
    <xf numFmtId="0" fontId="1" fillId="2" borderId="3" xfId="0" applyFont="1" applyFill="1" applyBorder="1"/>
    <xf numFmtId="165" fontId="0" fillId="6" borderId="3" xfId="0" applyNumberFormat="1" applyFill="1" applyBorder="1"/>
    <xf numFmtId="0" fontId="4" fillId="6" borderId="1" xfId="0" applyFont="1" applyFill="1" applyBorder="1"/>
    <xf numFmtId="0" fontId="5" fillId="2" borderId="3" xfId="0" applyFont="1" applyFill="1" applyBorder="1"/>
    <xf numFmtId="0" fontId="5" fillId="2" borderId="1" xfId="0" applyFont="1" applyFill="1" applyBorder="1"/>
    <xf numFmtId="0" fontId="5" fillId="2" borderId="2" xfId="0" applyFont="1" applyFill="1" applyBorder="1" applyAlignment="1">
      <alignment horizontal="right"/>
    </xf>
    <xf numFmtId="0" fontId="4" fillId="9" borderId="1" xfId="0" applyFont="1" applyFill="1" applyBorder="1"/>
    <xf numFmtId="0" fontId="4" fillId="8" borderId="1" xfId="0" applyFont="1" applyFill="1" applyBorder="1"/>
    <xf numFmtId="0" fontId="5" fillId="2" borderId="4" xfId="0" applyFont="1" applyFill="1" applyBorder="1"/>
    <xf numFmtId="0" fontId="0" fillId="0" borderId="1" xfId="0" applyBorder="1"/>
    <xf numFmtId="0" fontId="4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График зависимости логарифмического декремента</a:t>
            </a:r>
            <a:r>
              <a:rPr lang="ru-RU" sz="1400" b="1" baseline="0"/>
              <a:t> от сопротивления магазина </a:t>
            </a:r>
            <a:endParaRPr lang="ru-RU" sz="1400" b="1"/>
          </a:p>
        </c:rich>
      </c:tx>
      <c:layout>
        <c:manualLayout>
          <c:xMode val="edge"/>
          <c:yMode val="edge"/>
          <c:x val="1.0387887404650959E-2"/>
          <c:y val="3.072044806931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8212699546096105E-2"/>
          <c:y val="4.142251317695575E-2"/>
          <c:w val="0.970337064431403"/>
          <c:h val="0.841592660717610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</a:t>
                    </a:r>
                    <a:r>
                      <a:rPr lang="ru-RU" baseline="0"/>
                      <a:t>54</a:t>
                    </a:r>
                    <a:r>
                      <a:rPr lang="en-US" baseline="0"/>
                      <a:t>x + 0,3484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Лист1!$B$2:$B$15</c:f>
              <c:numCache>
                <c:formatCode>General</c:formatCode>
                <c:ptCount val="14"/>
                <c:pt idx="0">
                  <c:v>0.34150143883812922</c:v>
                </c:pt>
                <c:pt idx="1">
                  <c:v>0.32670342595521562</c:v>
                </c:pt>
                <c:pt idx="2">
                  <c:v>0.41925843024050014</c:v>
                </c:pt>
                <c:pt idx="3">
                  <c:v>0.50147976134775307</c:v>
                </c:pt>
                <c:pt idx="4">
                  <c:v>0.53062825106217038</c:v>
                </c:pt>
                <c:pt idx="5">
                  <c:v>0.56346935725141267</c:v>
                </c:pt>
                <c:pt idx="6">
                  <c:v>0.63252255874351049</c:v>
                </c:pt>
                <c:pt idx="7">
                  <c:v>0.69314718055994529</c:v>
                </c:pt>
                <c:pt idx="8">
                  <c:v>0.71024161391924534</c:v>
                </c:pt>
                <c:pt idx="9">
                  <c:v>0.76460614454209019</c:v>
                </c:pt>
                <c:pt idx="10">
                  <c:v>0.78845736036427028</c:v>
                </c:pt>
                <c:pt idx="11">
                  <c:v>1.1786549963416462</c:v>
                </c:pt>
                <c:pt idx="12">
                  <c:v>1.7227665977411037</c:v>
                </c:pt>
                <c:pt idx="13">
                  <c:v>2.9957322735539909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F-43FF-ADCC-4578E7F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2288"/>
        <c:axId val="165516776"/>
      </c:scatterChart>
      <c:valAx>
        <c:axId val="163572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16776"/>
        <c:crosses val="autoZero"/>
        <c:crossBetween val="midCat"/>
      </c:valAx>
      <c:valAx>
        <c:axId val="1655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21471113781417"/>
          <c:y val="1.862011735072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зависимости добротности от сопротивления контура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 cap="rnd">
                <a:solidFill>
                  <a:srgbClr val="FF0000"/>
                </a:solidFill>
              </a:ln>
              <a:effectLst/>
            </c:spPr>
          </c:marke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12.695811507206448</c:v>
                </c:pt>
                <c:pt idx="1">
                  <c:v>13.097339200700446</c:v>
                </c:pt>
                <c:pt idx="2">
                  <c:v>11.068786976590824</c:v>
                </c:pt>
                <c:pt idx="3">
                  <c:v>9.9227828188720597</c:v>
                </c:pt>
                <c:pt idx="4">
                  <c:v>9.6076174912529755</c:v>
                </c:pt>
                <c:pt idx="5">
                  <c:v>9.2949737905829988</c:v>
                </c:pt>
                <c:pt idx="6">
                  <c:v>8.7537122077800351</c:v>
                </c:pt>
                <c:pt idx="7">
                  <c:v>8.3775759373495173</c:v>
                </c:pt>
                <c:pt idx="8">
                  <c:v>8.2847561505203942</c:v>
                </c:pt>
                <c:pt idx="9">
                  <c:v>8.021489007620584</c:v>
                </c:pt>
                <c:pt idx="10">
                  <c:v>7.9194269792362357</c:v>
                </c:pt>
                <c:pt idx="11">
                  <c:v>6.9402457259938419</c:v>
                </c:pt>
                <c:pt idx="12">
                  <c:v>6.4901363584276757</c:v>
                </c:pt>
                <c:pt idx="13">
                  <c:v>6.2989273819193743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1-4DA6-BAA4-930F887C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21640"/>
        <c:axId val="163818640"/>
      </c:scatterChart>
      <c:valAx>
        <c:axId val="4225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18640"/>
        <c:crosses val="autoZero"/>
        <c:crossBetween val="midCat"/>
      </c:valAx>
      <c:valAx>
        <c:axId val="1638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21640"/>
        <c:crosses val="autoZero"/>
        <c:crossBetween val="midCat"/>
      </c:valAx>
      <c:spPr>
        <a:noFill/>
        <a:ln w="0" cap="sq"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Графики зависимости периодов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эксп</a:t>
            </a:r>
            <a:r>
              <a:rPr lang="ru-RU" sz="1800" b="1" i="0" u="none" strike="noStrike" baseline="0"/>
              <a:t> и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теор</a:t>
            </a:r>
            <a:r>
              <a:rPr lang="ru-RU" sz="1800" b="1" i="0" u="none" strike="noStrike" baseline="0"/>
              <a:t> от ёмкости конденсатора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37238835119218E-2"/>
          <c:y val="9.500747006065878E-2"/>
          <c:w val="0.9498637816130393"/>
          <c:h val="0.77971693355585914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Лист1!$B$20:$B$23</c:f>
              <c:numCache>
                <c:formatCode>General</c:formatCode>
                <c:ptCount val="4"/>
                <c:pt idx="0">
                  <c:v>9.4E-2</c:v>
                </c:pt>
                <c:pt idx="1">
                  <c:v>0.11700000000000001</c:v>
                </c:pt>
                <c:pt idx="2">
                  <c:v>0.13500000000000001</c:v>
                </c:pt>
                <c:pt idx="3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3-483B-ABDC-47C70C489E3D}"/>
            </c:ext>
          </c:extLst>
        </c:ser>
        <c:ser>
          <c:idx val="1"/>
          <c:order val="1"/>
          <c:tx>
            <c:v>Теоритический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Лист1!$C$20:$C$23</c:f>
              <c:numCache>
                <c:formatCode>General</c:formatCode>
                <c:ptCount val="4"/>
                <c:pt idx="0">
                  <c:v>7.2339173810435836E-2</c:v>
                </c:pt>
                <c:pt idx="1">
                  <c:v>8.8634549828052536E-2</c:v>
                </c:pt>
                <c:pt idx="2">
                  <c:v>0.10583498273529465</c:v>
                </c:pt>
                <c:pt idx="3">
                  <c:v>0.34027380708218802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3-483B-ABDC-47C70C4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5776"/>
        <c:axId val="424876160"/>
      </c:scatterChart>
      <c:valAx>
        <c:axId val="424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6160"/>
        <c:crosses val="autoZero"/>
        <c:crossBetween val="midCat"/>
      </c:valAx>
      <c:valAx>
        <c:axId val="4248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250822</xdr:colOff>
      <xdr:row>0</xdr:row>
      <xdr:rowOff>171450</xdr:rowOff>
    </xdr:from>
    <xdr:to>
      <xdr:col>25</xdr:col>
      <xdr:colOff>56030</xdr:colOff>
      <xdr:row>17</xdr:row>
      <xdr:rowOff>17288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151759</xdr:colOff>
      <xdr:row>18</xdr:row>
      <xdr:rowOff>157985</xdr:rowOff>
    </xdr:from>
    <xdr:to>
      <xdr:col>25</xdr:col>
      <xdr:colOff>33618</xdr:colOff>
      <xdr:row>37</xdr:row>
      <xdr:rowOff>33136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114301</xdr:colOff>
      <xdr:row>39</xdr:row>
      <xdr:rowOff>38021</xdr:rowOff>
    </xdr:from>
    <xdr:to>
      <xdr:col>25</xdr:col>
      <xdr:colOff>33618</xdr:colOff>
      <xdr:row>59</xdr:row>
      <xdr:rowOff>47063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9" zoomScale="85" zoomScaleNormal="85" workbookViewId="0">
      <selection activeCell="B23" sqref="B23"/>
    </sheetView>
  </sheetViews>
  <sheetFormatPr defaultRowHeight="15" x14ac:dyDescent="0.25"/>
  <cols>
    <col min="1" max="1" width="21.42578125" customWidth="1"/>
    <col min="2" max="2" width="21.5703125" customWidth="1"/>
    <col min="3" max="3" width="26.42578125" customWidth="1"/>
    <col min="4" max="4" width="12.28515625" bestFit="1" customWidth="1"/>
    <col min="5" max="5" width="21.42578125" customWidth="1"/>
    <col min="8" max="8" width="12.5703125" customWidth="1"/>
    <col min="9" max="10" width="10.7109375" customWidth="1"/>
    <col min="11" max="11" width="7.140625" customWidth="1"/>
    <col min="14" max="14" width="10.7109375" customWidth="1"/>
  </cols>
  <sheetData>
    <row r="1" spans="1:13" x14ac:dyDescent="0.25">
      <c r="A1" s="9" t="s">
        <v>13</v>
      </c>
      <c r="B1" s="6" t="s">
        <v>0</v>
      </c>
      <c r="C1" s="2" t="s">
        <v>10</v>
      </c>
      <c r="D1" s="2" t="s">
        <v>1</v>
      </c>
      <c r="E1" s="2" t="s">
        <v>9</v>
      </c>
      <c r="F1" s="10" t="s">
        <v>4</v>
      </c>
      <c r="G1" s="15" t="s">
        <v>2</v>
      </c>
      <c r="H1" s="18" t="s">
        <v>14</v>
      </c>
      <c r="I1" s="19" t="s">
        <v>15</v>
      </c>
      <c r="J1" s="19" t="s">
        <v>16</v>
      </c>
      <c r="K1" s="20" t="s">
        <v>17</v>
      </c>
      <c r="M1" s="23" t="s">
        <v>34</v>
      </c>
    </row>
    <row r="2" spans="1:13" x14ac:dyDescent="0.25">
      <c r="A2" s="24">
        <v>0</v>
      </c>
      <c r="B2" s="11">
        <f>LN(I2/J2)/K2</f>
        <v>0.34150143883812922</v>
      </c>
      <c r="C2" s="12">
        <f>1000*($G$2*$G$2*$E2*$E2*$A$20)/($B2*$B2)</f>
        <v>3.4408956888640634</v>
      </c>
      <c r="D2" s="1">
        <f>(2*$G$2)/(1-POWER($F$2,-2*$B2))</f>
        <v>12.695811507206448</v>
      </c>
      <c r="E2" s="1">
        <f>$M$2+A2</f>
        <v>42.99</v>
      </c>
      <c r="F2" s="8">
        <v>2.71828</v>
      </c>
      <c r="G2" s="16">
        <v>3.1415899999999999</v>
      </c>
      <c r="H2" s="24">
        <f>93*10^-3</f>
        <v>9.2999999999999999E-2</v>
      </c>
      <c r="I2" s="24">
        <v>6.24</v>
      </c>
      <c r="J2" s="24">
        <v>2.2400000000000002</v>
      </c>
      <c r="K2" s="24">
        <v>3</v>
      </c>
      <c r="M2" s="17">
        <v>42.99</v>
      </c>
    </row>
    <row r="3" spans="1:13" x14ac:dyDescent="0.25">
      <c r="A3" s="24">
        <v>10</v>
      </c>
      <c r="B3" s="11">
        <f>LN(I3/J3)/K3</f>
        <v>0.32670342595521562</v>
      </c>
      <c r="C3" s="12">
        <f>1000*($G$2*$G$2*$E3*$E3*$A$20)/($B3*$B3)</f>
        <v>5.7121835495052933</v>
      </c>
      <c r="D3" s="1">
        <f>(2*$G$2)/(1-POWER($F$2,-2*$B3))</f>
        <v>13.097339200700446</v>
      </c>
      <c r="E3" s="1">
        <f t="shared" ref="E3:E10" si="0">$M$2+A3</f>
        <v>52.99</v>
      </c>
      <c r="H3" s="24">
        <f>92*10^-3</f>
        <v>9.1999999999999998E-2</v>
      </c>
      <c r="I3" s="24">
        <v>5.92</v>
      </c>
      <c r="J3" s="24">
        <v>3.08</v>
      </c>
      <c r="K3" s="24">
        <v>2</v>
      </c>
    </row>
    <row r="4" spans="1:13" x14ac:dyDescent="0.25">
      <c r="A4" s="24">
        <v>20</v>
      </c>
      <c r="B4" s="11">
        <f t="shared" ref="B4:B15" si="1">LN(I4/J4)/K4</f>
        <v>0.41925843024050014</v>
      </c>
      <c r="C4" s="12">
        <f t="shared" ref="C4:C9" si="2">1000*($G$2*$G$2*$E4*$E4*$A$20)/($B4*$B4)</f>
        <v>4.9011873210263479</v>
      </c>
      <c r="D4" s="1">
        <f t="shared" ref="D4:D9" si="3">(2*$G$2)/(1-POWER($F$2,-2*$B4))</f>
        <v>11.068786976590824</v>
      </c>
      <c r="E4" s="1">
        <f t="shared" si="0"/>
        <v>62.99</v>
      </c>
      <c r="H4" s="24">
        <f>94*10^-3</f>
        <v>9.4E-2</v>
      </c>
      <c r="I4" s="24">
        <v>5.84</v>
      </c>
      <c r="J4" s="24">
        <v>3.84</v>
      </c>
      <c r="K4" s="24">
        <v>1</v>
      </c>
    </row>
    <row r="5" spans="1:13" x14ac:dyDescent="0.25">
      <c r="A5" s="24">
        <v>30</v>
      </c>
      <c r="B5" s="11">
        <f t="shared" si="1"/>
        <v>0.50147976134775307</v>
      </c>
      <c r="C5" s="12">
        <f t="shared" si="2"/>
        <v>4.5998280665152969</v>
      </c>
      <c r="D5" s="1">
        <f t="shared" si="3"/>
        <v>9.9227828188720597</v>
      </c>
      <c r="E5" s="1">
        <f t="shared" si="0"/>
        <v>72.990000000000009</v>
      </c>
      <c r="H5" s="24">
        <f>94*10^-3</f>
        <v>9.4E-2</v>
      </c>
      <c r="I5" s="24">
        <v>5.68</v>
      </c>
      <c r="J5" s="24">
        <v>3.44</v>
      </c>
      <c r="K5" s="24">
        <v>1</v>
      </c>
    </row>
    <row r="6" spans="1:13" x14ac:dyDescent="0.25">
      <c r="A6" s="24">
        <v>40</v>
      </c>
      <c r="B6" s="11">
        <f t="shared" si="1"/>
        <v>0.53062825106217038</v>
      </c>
      <c r="C6" s="12">
        <f t="shared" si="2"/>
        <v>5.3111979112322985</v>
      </c>
      <c r="D6" s="1">
        <f t="shared" si="3"/>
        <v>9.6076174912529755</v>
      </c>
      <c r="E6" s="1">
        <f t="shared" si="0"/>
        <v>82.990000000000009</v>
      </c>
      <c r="H6" s="24">
        <f>94*10^-3</f>
        <v>9.4E-2</v>
      </c>
      <c r="I6" s="24">
        <v>5.44</v>
      </c>
      <c r="J6" s="24">
        <v>3.2</v>
      </c>
      <c r="K6" s="24">
        <v>1</v>
      </c>
    </row>
    <row r="7" spans="1:13" x14ac:dyDescent="0.25">
      <c r="A7" s="24">
        <v>50</v>
      </c>
      <c r="B7" s="11">
        <f t="shared" si="1"/>
        <v>0.56346935725141267</v>
      </c>
      <c r="C7" s="12">
        <f t="shared" si="2"/>
        <v>5.9136222844237274</v>
      </c>
      <c r="D7" s="1">
        <f t="shared" si="3"/>
        <v>9.2949737905829988</v>
      </c>
      <c r="E7" s="1">
        <f t="shared" si="0"/>
        <v>92.990000000000009</v>
      </c>
      <c r="H7" s="24">
        <f>94*10^-3</f>
        <v>9.4E-2</v>
      </c>
      <c r="I7" s="24">
        <v>5.2</v>
      </c>
      <c r="J7" s="24">
        <v>2.96</v>
      </c>
      <c r="K7" s="24">
        <v>1</v>
      </c>
    </row>
    <row r="8" spans="1:13" x14ac:dyDescent="0.25">
      <c r="A8" s="24">
        <v>60</v>
      </c>
      <c r="B8" s="11">
        <f t="shared" si="1"/>
        <v>0.63252255874351049</v>
      </c>
      <c r="C8" s="12">
        <f>1000*($G$2*$G$2*$E8*$E8*$A$20)/($B8*$B8)</f>
        <v>5.7565167223453839</v>
      </c>
      <c r="D8" s="1">
        <f t="shared" si="3"/>
        <v>8.7537122077800351</v>
      </c>
      <c r="E8" s="1">
        <f t="shared" si="0"/>
        <v>102.99000000000001</v>
      </c>
      <c r="H8" s="24">
        <f>93*10^-3</f>
        <v>9.2999999999999999E-2</v>
      </c>
      <c r="I8" s="24">
        <v>5.12</v>
      </c>
      <c r="J8" s="24">
        <v>2.72</v>
      </c>
      <c r="K8" s="24">
        <v>1</v>
      </c>
    </row>
    <row r="9" spans="1:13" x14ac:dyDescent="0.25">
      <c r="A9" s="24">
        <v>70</v>
      </c>
      <c r="B9" s="11">
        <f t="shared" si="1"/>
        <v>0.69314718055994529</v>
      </c>
      <c r="C9" s="12">
        <f t="shared" si="2"/>
        <v>5.7696675240039159</v>
      </c>
      <c r="D9" s="1">
        <f t="shared" si="3"/>
        <v>8.3775759373495173</v>
      </c>
      <c r="E9" s="1">
        <f t="shared" si="0"/>
        <v>112.99000000000001</v>
      </c>
      <c r="H9" s="24">
        <f>93*10^-3</f>
        <v>9.2999999999999999E-2</v>
      </c>
      <c r="I9" s="24">
        <v>4.96</v>
      </c>
      <c r="J9" s="24">
        <v>2.48</v>
      </c>
      <c r="K9" s="24">
        <v>1</v>
      </c>
    </row>
    <row r="10" spans="1:13" x14ac:dyDescent="0.25">
      <c r="A10" s="24">
        <v>80</v>
      </c>
      <c r="B10" s="11">
        <f t="shared" si="1"/>
        <v>0.71024161391924534</v>
      </c>
      <c r="C10" s="12">
        <f>1000*($G$2*$G$2*$E10*$E10*$A$20)/($B10*$B10)</f>
        <v>6.511020555918007</v>
      </c>
      <c r="D10" s="1">
        <f>(2*$G$2)/(1-POWER($F$2,-2*$B10))</f>
        <v>8.2847561505203942</v>
      </c>
      <c r="E10" s="1">
        <f t="shared" si="0"/>
        <v>122.99000000000001</v>
      </c>
      <c r="H10" s="24">
        <f>91*10^-3</f>
        <v>9.0999999999999998E-2</v>
      </c>
      <c r="I10" s="24">
        <v>4.72</v>
      </c>
      <c r="J10" s="24">
        <v>2.3199999999999998</v>
      </c>
      <c r="K10" s="24">
        <v>1</v>
      </c>
    </row>
    <row r="11" spans="1:13" x14ac:dyDescent="0.25">
      <c r="A11" s="24">
        <v>90</v>
      </c>
      <c r="B11" s="11">
        <f t="shared" si="1"/>
        <v>0.76460614454209019</v>
      </c>
      <c r="C11" s="12">
        <f t="shared" ref="C11:C15" si="4">1000*($G$2*$G$2*$E11*$E11*$A$20)/($B11*$B11)</f>
        <v>6.568770625312025</v>
      </c>
      <c r="D11" s="1">
        <f t="shared" ref="D11:D15" si="5">(2*$G$2)/(1-POWER($F$2,-2*$B11))</f>
        <v>8.021489007620584</v>
      </c>
      <c r="E11" s="1">
        <f t="shared" ref="E11:E15" si="6">$M$2+A11</f>
        <v>132.99</v>
      </c>
      <c r="H11" s="24">
        <f>94*10^-3</f>
        <v>9.4E-2</v>
      </c>
      <c r="I11" s="24">
        <v>4.6399999999999997</v>
      </c>
      <c r="J11" s="24">
        <v>2.16</v>
      </c>
      <c r="K11" s="24">
        <v>1</v>
      </c>
    </row>
    <row r="12" spans="1:13" x14ac:dyDescent="0.25">
      <c r="A12" s="24">
        <v>100</v>
      </c>
      <c r="B12" s="11">
        <f t="shared" si="1"/>
        <v>0.78845736036427028</v>
      </c>
      <c r="C12" s="12">
        <f t="shared" si="4"/>
        <v>7.141288877642709</v>
      </c>
      <c r="D12" s="1">
        <f t="shared" si="5"/>
        <v>7.9194269792362357</v>
      </c>
      <c r="E12" s="1">
        <f t="shared" si="6"/>
        <v>142.99</v>
      </c>
      <c r="H12" s="24">
        <f>93*10^-3</f>
        <v>9.2999999999999999E-2</v>
      </c>
      <c r="I12" s="24">
        <v>4.4000000000000004</v>
      </c>
      <c r="J12" s="24">
        <v>2</v>
      </c>
      <c r="K12" s="24">
        <v>1</v>
      </c>
    </row>
    <row r="13" spans="1:13" x14ac:dyDescent="0.25">
      <c r="A13" s="24">
        <v>200</v>
      </c>
      <c r="B13" s="11">
        <f t="shared" si="1"/>
        <v>1.1786549963416462</v>
      </c>
      <c r="C13" s="12">
        <f t="shared" si="4"/>
        <v>9.2283719732721661</v>
      </c>
      <c r="D13" s="1">
        <f t="shared" si="5"/>
        <v>6.9402457259938419</v>
      </c>
      <c r="E13" s="1">
        <f t="shared" si="6"/>
        <v>242.99</v>
      </c>
      <c r="H13" s="24">
        <f>93*10^-3</f>
        <v>9.2999999999999999E-2</v>
      </c>
      <c r="I13" s="24">
        <v>3.12</v>
      </c>
      <c r="J13" s="24">
        <v>0.96</v>
      </c>
      <c r="K13" s="24">
        <v>1</v>
      </c>
    </row>
    <row r="14" spans="1:13" x14ac:dyDescent="0.25">
      <c r="A14" s="24">
        <v>300</v>
      </c>
      <c r="B14" s="11">
        <f t="shared" si="1"/>
        <v>1.7227665977411037</v>
      </c>
      <c r="C14" s="12">
        <f t="shared" si="4"/>
        <v>8.6066020665541831</v>
      </c>
      <c r="D14" s="1">
        <f t="shared" si="5"/>
        <v>6.4901363584276757</v>
      </c>
      <c r="E14" s="1">
        <f t="shared" si="6"/>
        <v>342.99</v>
      </c>
      <c r="H14" s="24">
        <f>94*10^-3</f>
        <v>9.4E-2</v>
      </c>
      <c r="I14" s="24">
        <v>2.2400000000000002</v>
      </c>
      <c r="J14" s="24">
        <v>0.4</v>
      </c>
      <c r="K14" s="24">
        <v>1</v>
      </c>
    </row>
    <row r="15" spans="1:13" x14ac:dyDescent="0.25">
      <c r="A15" s="24">
        <v>400</v>
      </c>
      <c r="B15" s="11">
        <f t="shared" si="1"/>
        <v>2.9957322735539909</v>
      </c>
      <c r="C15" s="12">
        <f t="shared" si="4"/>
        <v>4.7479216260799628</v>
      </c>
      <c r="D15" s="1">
        <f t="shared" si="5"/>
        <v>6.2989273819193743</v>
      </c>
      <c r="E15" s="1">
        <f t="shared" si="6"/>
        <v>442.99</v>
      </c>
      <c r="H15" s="24">
        <f>93*10^-3</f>
        <v>9.2999999999999999E-2</v>
      </c>
      <c r="I15" s="24">
        <v>1.6</v>
      </c>
      <c r="J15" s="24">
        <v>0.08</v>
      </c>
      <c r="K15" s="24">
        <v>1</v>
      </c>
    </row>
    <row r="16" spans="1:13" x14ac:dyDescent="0.25">
      <c r="B16" s="3" t="s">
        <v>11</v>
      </c>
      <c r="C16" s="14">
        <f>AVERAGE(C2:C15)/1000</f>
        <v>6.0149339137639552E-3</v>
      </c>
    </row>
    <row r="19" spans="1:14" x14ac:dyDescent="0.25">
      <c r="A19" s="9" t="s">
        <v>12</v>
      </c>
      <c r="B19" s="6" t="s">
        <v>6</v>
      </c>
      <c r="C19" s="4" t="s">
        <v>5</v>
      </c>
      <c r="D19" s="2" t="s">
        <v>32</v>
      </c>
      <c r="E19" s="2" t="s">
        <v>7</v>
      </c>
      <c r="G19" s="2" t="s">
        <v>33</v>
      </c>
    </row>
    <row r="20" spans="1:14" x14ac:dyDescent="0.25">
      <c r="A20" s="7">
        <v>2.1999999999999998E-8</v>
      </c>
      <c r="B20" s="11">
        <v>9.4E-2</v>
      </c>
      <c r="C20" s="13">
        <f>1000*((2*$G$2)/SQRT((1/($C$16*$A20))-(($E$2*$E$2)/(4*$C$16*$C$16))))</f>
        <v>7.2339173810435836E-2</v>
      </c>
      <c r="D20" s="1">
        <f>(B20-C20)/C20 * 100</f>
        <v>29.94342490878617</v>
      </c>
      <c r="E20" s="1">
        <f>1000*((2*$G$2)*SQRT($C$16*A20))</f>
        <v>7.2278024175916125E-2</v>
      </c>
      <c r="F20" t="s">
        <v>3</v>
      </c>
      <c r="G20" s="1">
        <f xml:space="preserve"> 2 * SQRT($C$16/A20)</f>
        <v>1045.7649582755596</v>
      </c>
    </row>
    <row r="21" spans="1:14" x14ac:dyDescent="0.25">
      <c r="A21" s="7">
        <v>3.2999999999999998E-8</v>
      </c>
      <c r="B21" s="11">
        <v>0.11700000000000001</v>
      </c>
      <c r="C21" s="13">
        <f t="shared" ref="C21:C23" si="7">1000*((2*$G$2)/SQRT((1/($C$16*$A21))-(($E$2*$E$2)/(4*$C$16*$C$16))))</f>
        <v>8.8634549828052536E-2</v>
      </c>
      <c r="D21" s="1">
        <f t="shared" ref="D21:D23" si="8">(B21-C21)/C21 * 100</f>
        <v>32.002701234423036</v>
      </c>
      <c r="E21" s="1">
        <f t="shared" ref="E21:E22" si="9">1000*((2*$G$2)*SQRT($C$16*A21))</f>
        <v>8.852213942377056E-2</v>
      </c>
      <c r="G21" s="1">
        <f t="shared" ref="G21:G23" si="10" xml:space="preserve"> 2 * SQRT($C$16/A21)</f>
        <v>853.86351288602043</v>
      </c>
    </row>
    <row r="22" spans="1:14" x14ac:dyDescent="0.25">
      <c r="A22" s="7">
        <v>4.6999999999999997E-8</v>
      </c>
      <c r="B22" s="11">
        <v>0.13500000000000001</v>
      </c>
      <c r="C22" s="13">
        <f t="shared" si="7"/>
        <v>0.10583498273529465</v>
      </c>
      <c r="D22" s="1">
        <f t="shared" si="8"/>
        <v>27.557067153920539</v>
      </c>
      <c r="E22" s="1">
        <f t="shared" si="9"/>
        <v>0.10564376258367571</v>
      </c>
      <c r="G22" s="1">
        <f t="shared" si="10"/>
        <v>715.4783499565217</v>
      </c>
    </row>
    <row r="23" spans="1:14" x14ac:dyDescent="0.25">
      <c r="A23" s="7">
        <v>4.7E-7</v>
      </c>
      <c r="B23" s="11">
        <v>0.44</v>
      </c>
      <c r="C23" s="13">
        <f t="shared" si="7"/>
        <v>0.34027380708218802</v>
      </c>
      <c r="D23" s="1">
        <f t="shared" si="8"/>
        <v>29.307631337525962</v>
      </c>
      <c r="E23" s="1">
        <f>1000*((2*$G$2)*SQRT($C$16*A23))</f>
        <v>0.33407491035448983</v>
      </c>
      <c r="G23" s="1">
        <f t="shared" si="10"/>
        <v>226.25412024016421</v>
      </c>
    </row>
    <row r="24" spans="1:14" x14ac:dyDescent="0.25">
      <c r="E24" s="5" t="s">
        <v>8</v>
      </c>
    </row>
    <row r="25" spans="1:14" x14ac:dyDescent="0.25">
      <c r="E25" s="1">
        <f>1000*((2*$G$2)/SQRT((1/($C$16*$A20))-(($E$2*$E$2)/(4*$C$16*$C$16))))</f>
        <v>7.2339173810435836E-2</v>
      </c>
    </row>
    <row r="26" spans="1:14" x14ac:dyDescent="0.25">
      <c r="E26" s="1">
        <f>1000*((2*$G$2)/SQRT((1/($C$16*$A20))-(($E$13*$E$13)/(4*$C$16*$C$16))))</f>
        <v>7.4311884414977797E-2</v>
      </c>
    </row>
    <row r="27" spans="1:14" x14ac:dyDescent="0.25">
      <c r="E27" s="1">
        <f>1000*((2*$G$2)/SQRT((1/($C$16*$A20))-(($E$15*$E$15)/(4*$C$16*$C$16))))</f>
        <v>7.9790492551164965E-2</v>
      </c>
    </row>
    <row r="30" spans="1:14" x14ac:dyDescent="0.25">
      <c r="A30" s="21" t="s">
        <v>18</v>
      </c>
      <c r="B30" s="21" t="s">
        <v>19</v>
      </c>
      <c r="C30" s="21" t="s">
        <v>20</v>
      </c>
      <c r="D30" s="21" t="s">
        <v>21</v>
      </c>
      <c r="E30" s="21" t="s">
        <v>22</v>
      </c>
      <c r="F30" s="21" t="s">
        <v>10</v>
      </c>
      <c r="G30" s="21" t="s">
        <v>23</v>
      </c>
      <c r="H30" s="21" t="s">
        <v>24</v>
      </c>
      <c r="I30" s="21" t="s">
        <v>25</v>
      </c>
      <c r="J30" s="21" t="s">
        <v>26</v>
      </c>
      <c r="K30" s="21" t="s">
        <v>27</v>
      </c>
      <c r="L30" s="21" t="s">
        <v>28</v>
      </c>
      <c r="M30" s="21" t="s">
        <v>29</v>
      </c>
      <c r="N30" s="21" t="s">
        <v>30</v>
      </c>
    </row>
    <row r="31" spans="1:14" x14ac:dyDescent="0.25">
      <c r="A31" s="22">
        <v>68</v>
      </c>
      <c r="B31" s="22">
        <v>150</v>
      </c>
      <c r="C31" s="22">
        <v>680</v>
      </c>
      <c r="D31" s="22">
        <v>8200</v>
      </c>
      <c r="E31" s="22">
        <v>470</v>
      </c>
      <c r="F31" s="22">
        <v>10</v>
      </c>
      <c r="G31" s="22">
        <v>2.1999999999999999E-2</v>
      </c>
      <c r="H31" s="22">
        <v>3.3000000000000002E-2</v>
      </c>
      <c r="I31" s="22">
        <v>4.7E-2</v>
      </c>
      <c r="J31" s="22">
        <v>4.7E-2</v>
      </c>
      <c r="K31" s="22">
        <v>0.64</v>
      </c>
      <c r="L31" s="22">
        <v>7.8</v>
      </c>
      <c r="M31" s="22">
        <v>1700</v>
      </c>
      <c r="N31" s="22">
        <v>1000</v>
      </c>
    </row>
    <row r="32" spans="1:14" x14ac:dyDescent="0.25">
      <c r="A32" s="25" t="s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2">
        <f>+-0.05</f>
        <v>-0.05</v>
      </c>
      <c r="L32" s="22">
        <f>+-0.1</f>
        <v>-0.1</v>
      </c>
      <c r="M32" s="22"/>
      <c r="N32" s="22"/>
    </row>
  </sheetData>
  <mergeCells count="1">
    <mergeCell ref="A32:J32"/>
  </mergeCells>
  <pageMargins left="0.7" right="0.7" top="0.75" bottom="0.75" header="0.3" footer="0.3"/>
  <pageSetup paperSize="9" orientation="portrait" r:id="rId1"/>
  <ignoredErrors>
    <ignoredError sqref="D20:D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Шатинский</dc:creator>
  <cp:lastModifiedBy>Dinislam Sayfullin</cp:lastModifiedBy>
  <dcterms:created xsi:type="dcterms:W3CDTF">2021-09-27T11:06:31Z</dcterms:created>
  <dcterms:modified xsi:type="dcterms:W3CDTF">2024-12-11T17:41:48Z</dcterms:modified>
</cp:coreProperties>
</file>