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Castro\Dropbox\BlockchainEconomics\Finance\Tru\"/>
    </mc:Choice>
  </mc:AlternateContent>
  <xr:revisionPtr revIDLastSave="0" documentId="13_ncr:1_{B2F49D61-4A1C-4293-BDD7-0591DEEC742B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Interest Rate model" sheetId="4" r:id="rId1"/>
    <sheet name="Parameters" sheetId="1" r:id="rId2"/>
    <sheet name="xrate" sheetId="2" r:id="rId3"/>
    <sheet name="ETH Compound 20_05_2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5" i="1"/>
  <c r="B26" i="3"/>
  <c r="B27" i="3" s="1"/>
  <c r="B28" i="3" s="1"/>
  <c r="B24" i="3"/>
  <c r="B18" i="3"/>
  <c r="B19" i="3" s="1"/>
  <c r="B11" i="3"/>
  <c r="B16" i="3"/>
  <c r="B14" i="3"/>
  <c r="L12" i="2"/>
  <c r="L13" i="2"/>
  <c r="K14" i="2"/>
  <c r="L14" i="2" s="1"/>
  <c r="K15" i="2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L30" i="2" s="1"/>
  <c r="K12" i="2"/>
  <c r="K13" i="2" s="1"/>
  <c r="L11" i="2"/>
  <c r="K6" i="2"/>
  <c r="K5" i="2"/>
  <c r="L4" i="2"/>
  <c r="L2" i="2"/>
  <c r="G11" i="2"/>
  <c r="B12" i="2"/>
  <c r="C12" i="2" s="1"/>
  <c r="D13" i="2"/>
  <c r="D14" i="2" s="1"/>
  <c r="D12" i="2"/>
  <c r="E12" i="2"/>
  <c r="E11" i="2"/>
  <c r="C11" i="2"/>
  <c r="B2" i="2"/>
  <c r="B3" i="2"/>
  <c r="B4" i="2" s="1"/>
  <c r="B5" i="2" s="1"/>
  <c r="E8" i="1"/>
  <c r="E5" i="1"/>
  <c r="B12" i="1"/>
  <c r="E12" i="1" s="1"/>
  <c r="E2" i="1"/>
  <c r="D12" i="1"/>
  <c r="C12" i="1"/>
  <c r="A13" i="1"/>
  <c r="A14" i="1" s="1"/>
  <c r="A15" i="1" s="1"/>
  <c r="C15" i="1" s="1"/>
  <c r="H12" i="1" l="1"/>
  <c r="G12" i="1"/>
  <c r="G8" i="2"/>
  <c r="F12" i="2"/>
  <c r="C5" i="2"/>
  <c r="G7" i="2"/>
  <c r="B13" i="1"/>
  <c r="C14" i="1"/>
  <c r="A16" i="1"/>
  <c r="D15" i="1"/>
  <c r="B15" i="1"/>
  <c r="C13" i="1"/>
  <c r="F12" i="1"/>
  <c r="B14" i="1"/>
  <c r="D13" i="1"/>
  <c r="D14" i="1"/>
  <c r="E13" i="2"/>
  <c r="L27" i="2"/>
  <c r="L19" i="2"/>
  <c r="K31" i="2"/>
  <c r="L26" i="2"/>
  <c r="L18" i="2"/>
  <c r="L25" i="2"/>
  <c r="L17" i="2"/>
  <c r="L24" i="2"/>
  <c r="L16" i="2"/>
  <c r="L23" i="2"/>
  <c r="L15" i="2"/>
  <c r="L22" i="2"/>
  <c r="L29" i="2"/>
  <c r="L21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L28" i="2"/>
  <c r="L20" i="2"/>
  <c r="E14" i="2"/>
  <c r="D15" i="2"/>
  <c r="E13" i="1" l="1"/>
  <c r="F13" i="1" s="1"/>
  <c r="H13" i="1"/>
  <c r="G13" i="1"/>
  <c r="E14" i="1"/>
  <c r="F14" i="1" s="1"/>
  <c r="H14" i="1"/>
  <c r="G14" i="1"/>
  <c r="E15" i="1"/>
  <c r="F15" i="1" s="1"/>
  <c r="H15" i="1"/>
  <c r="A17" i="1"/>
  <c r="D16" i="1"/>
  <c r="B16" i="1"/>
  <c r="C16" i="1"/>
  <c r="K32" i="2"/>
  <c r="L31" i="2"/>
  <c r="F13" i="2"/>
  <c r="G12" i="2"/>
  <c r="E15" i="2"/>
  <c r="D16" i="2"/>
  <c r="C13" i="2"/>
  <c r="G15" i="1" l="1"/>
  <c r="E16" i="1"/>
  <c r="F16" i="1" s="1"/>
  <c r="G16" i="1"/>
  <c r="H16" i="1"/>
  <c r="F14" i="2"/>
  <c r="G13" i="2"/>
  <c r="K33" i="2"/>
  <c r="L32" i="2"/>
  <c r="A18" i="1"/>
  <c r="B17" i="1"/>
  <c r="D17" i="1"/>
  <c r="C17" i="1"/>
  <c r="D17" i="2"/>
  <c r="E16" i="2"/>
  <c r="C14" i="2"/>
  <c r="E17" i="1" l="1"/>
  <c r="F17" i="1" s="1"/>
  <c r="H17" i="1"/>
  <c r="K34" i="2"/>
  <c r="L33" i="2"/>
  <c r="A19" i="1"/>
  <c r="B18" i="1"/>
  <c r="D18" i="1"/>
  <c r="C18" i="1"/>
  <c r="F15" i="2"/>
  <c r="G14" i="2"/>
  <c r="E17" i="2"/>
  <c r="D18" i="2"/>
  <c r="C15" i="2"/>
  <c r="E18" i="1" l="1"/>
  <c r="F18" i="1" s="1"/>
  <c r="H18" i="1"/>
  <c r="G17" i="1"/>
  <c r="A20" i="1"/>
  <c r="C19" i="1"/>
  <c r="B19" i="1"/>
  <c r="D19" i="1"/>
  <c r="F16" i="2"/>
  <c r="G15" i="2"/>
  <c r="K35" i="2"/>
  <c r="L34" i="2"/>
  <c r="E18" i="2"/>
  <c r="D19" i="2"/>
  <c r="C16" i="2"/>
  <c r="E19" i="1" l="1"/>
  <c r="G19" i="1" s="1"/>
  <c r="H19" i="1"/>
  <c r="G18" i="1"/>
  <c r="K36" i="2"/>
  <c r="L35" i="2"/>
  <c r="F17" i="2"/>
  <c r="G16" i="2"/>
  <c r="A21" i="1"/>
  <c r="C20" i="1"/>
  <c r="B20" i="1"/>
  <c r="D20" i="1"/>
  <c r="E19" i="2"/>
  <c r="D20" i="2"/>
  <c r="C17" i="2"/>
  <c r="E20" i="1" l="1"/>
  <c r="F20" i="1" s="1"/>
  <c r="H20" i="1"/>
  <c r="F19" i="1"/>
  <c r="K37" i="2"/>
  <c r="L36" i="2"/>
  <c r="A22" i="1"/>
  <c r="C21" i="1"/>
  <c r="B21" i="1"/>
  <c r="D21" i="1"/>
  <c r="F18" i="2"/>
  <c r="G17" i="2"/>
  <c r="D21" i="2"/>
  <c r="E20" i="2"/>
  <c r="C18" i="2"/>
  <c r="E21" i="1" l="1"/>
  <c r="G21" i="1" s="1"/>
  <c r="H21" i="1"/>
  <c r="G20" i="1"/>
  <c r="A23" i="1"/>
  <c r="C22" i="1"/>
  <c r="B22" i="1"/>
  <c r="D22" i="1"/>
  <c r="K38" i="2"/>
  <c r="L37" i="2"/>
  <c r="F19" i="2"/>
  <c r="G18" i="2"/>
  <c r="D22" i="2"/>
  <c r="E21" i="2"/>
  <c r="C19" i="2"/>
  <c r="E22" i="1" l="1"/>
  <c r="F22" i="1" s="1"/>
  <c r="H22" i="1"/>
  <c r="F21" i="1"/>
  <c r="F20" i="2"/>
  <c r="G19" i="2"/>
  <c r="K39" i="2"/>
  <c r="L38" i="2"/>
  <c r="A24" i="1"/>
  <c r="D23" i="1"/>
  <c r="B23" i="1"/>
  <c r="C23" i="1"/>
  <c r="D23" i="2"/>
  <c r="E22" i="2"/>
  <c r="C20" i="2"/>
  <c r="G22" i="1" l="1"/>
  <c r="E23" i="1"/>
  <c r="F23" i="1" s="1"/>
  <c r="G23" i="1"/>
  <c r="H23" i="1"/>
  <c r="F21" i="2"/>
  <c r="G20" i="2"/>
  <c r="A25" i="1"/>
  <c r="D24" i="1"/>
  <c r="B24" i="1"/>
  <c r="C24" i="1"/>
  <c r="K40" i="2"/>
  <c r="L39" i="2"/>
  <c r="E23" i="2"/>
  <c r="D24" i="2"/>
  <c r="C21" i="2"/>
  <c r="E24" i="1" l="1"/>
  <c r="F24" i="1" s="1"/>
  <c r="H24" i="1"/>
  <c r="K41" i="2"/>
  <c r="L40" i="2"/>
  <c r="A26" i="1"/>
  <c r="C25" i="1"/>
  <c r="D25" i="1"/>
  <c r="B25" i="1"/>
  <c r="F22" i="2"/>
  <c r="G21" i="2"/>
  <c r="D25" i="2"/>
  <c r="E24" i="2"/>
  <c r="C22" i="2"/>
  <c r="G24" i="1" l="1"/>
  <c r="E25" i="1"/>
  <c r="F25" i="1" s="1"/>
  <c r="H25" i="1"/>
  <c r="K42" i="2"/>
  <c r="L41" i="2"/>
  <c r="F23" i="2"/>
  <c r="G22" i="2"/>
  <c r="A27" i="1"/>
  <c r="D26" i="1"/>
  <c r="C26" i="1"/>
  <c r="B26" i="1"/>
  <c r="D26" i="2"/>
  <c r="E25" i="2"/>
  <c r="C23" i="2"/>
  <c r="E26" i="1" l="1"/>
  <c r="G26" i="1" s="1"/>
  <c r="H26" i="1"/>
  <c r="G25" i="1"/>
  <c r="A28" i="1"/>
  <c r="C27" i="1"/>
  <c r="B27" i="1"/>
  <c r="D27" i="1"/>
  <c r="F24" i="2"/>
  <c r="G23" i="2"/>
  <c r="K43" i="2"/>
  <c r="L42" i="2"/>
  <c r="E26" i="2"/>
  <c r="D27" i="2"/>
  <c r="E27" i="2" s="1"/>
  <c r="C24" i="2"/>
  <c r="E27" i="1" l="1"/>
  <c r="F27" i="1" s="1"/>
  <c r="H27" i="1"/>
  <c r="G27" i="1"/>
  <c r="F26" i="1"/>
  <c r="H8" i="2" s="1"/>
  <c r="H7" i="2"/>
  <c r="F25" i="2"/>
  <c r="G24" i="2"/>
  <c r="K44" i="2"/>
  <c r="L44" i="2" s="1"/>
  <c r="L43" i="2"/>
  <c r="A29" i="1"/>
  <c r="C28" i="1"/>
  <c r="B28" i="1"/>
  <c r="D28" i="1"/>
  <c r="C25" i="2"/>
  <c r="E28" i="1" l="1"/>
  <c r="F28" i="1" s="1"/>
  <c r="H28" i="1"/>
  <c r="G28" i="1"/>
  <c r="F26" i="2"/>
  <c r="G25" i="2"/>
  <c r="A30" i="1"/>
  <c r="B29" i="1"/>
  <c r="D29" i="1"/>
  <c r="C29" i="1"/>
  <c r="C27" i="2"/>
  <c r="C26" i="2"/>
  <c r="E29" i="1" l="1"/>
  <c r="F29" i="1" s="1"/>
  <c r="H29" i="1"/>
  <c r="G29" i="1"/>
  <c r="A31" i="1"/>
  <c r="B30" i="1"/>
  <c r="D30" i="1"/>
  <c r="C30" i="1"/>
  <c r="F27" i="2"/>
  <c r="G27" i="2" s="1"/>
  <c r="G26" i="2"/>
  <c r="E30" i="1" l="1"/>
  <c r="F30" i="1" s="1"/>
  <c r="H30" i="1"/>
  <c r="G30" i="1"/>
  <c r="A32" i="1"/>
  <c r="D31" i="1"/>
  <c r="B31" i="1"/>
  <c r="C31" i="1"/>
  <c r="E31" i="1" l="1"/>
  <c r="F31" i="1" s="1"/>
  <c r="G31" i="1"/>
  <c r="H31" i="1"/>
  <c r="A33" i="1"/>
  <c r="D32" i="1"/>
  <c r="B32" i="1"/>
  <c r="C32" i="1"/>
  <c r="E32" i="1" l="1"/>
  <c r="F32" i="1" s="1"/>
  <c r="G32" i="1"/>
  <c r="H32" i="1"/>
  <c r="A34" i="1"/>
  <c r="C33" i="1"/>
  <c r="B33" i="1"/>
  <c r="D33" i="1"/>
  <c r="E33" i="1" l="1"/>
  <c r="F33" i="1" s="1"/>
  <c r="H33" i="1"/>
  <c r="A35" i="1"/>
  <c r="C34" i="1"/>
  <c r="B34" i="1"/>
  <c r="D34" i="1"/>
  <c r="E34" i="1" l="1"/>
  <c r="F34" i="1" s="1"/>
  <c r="H34" i="1"/>
  <c r="G33" i="1"/>
  <c r="A36" i="1"/>
  <c r="C35" i="1"/>
  <c r="D35" i="1"/>
  <c r="B35" i="1"/>
  <c r="E35" i="1" l="1"/>
  <c r="F35" i="1" s="1"/>
  <c r="G35" i="1"/>
  <c r="H35" i="1"/>
  <c r="G34" i="1"/>
  <c r="A37" i="1"/>
  <c r="C36" i="1"/>
  <c r="D36" i="1"/>
  <c r="B36" i="1"/>
  <c r="E36" i="1" l="1"/>
  <c r="F36" i="1" s="1"/>
  <c r="H36" i="1"/>
  <c r="G36" i="1"/>
  <c r="A38" i="1"/>
  <c r="B37" i="1"/>
  <c r="D37" i="1"/>
  <c r="C37" i="1"/>
  <c r="E37" i="1" l="1"/>
  <c r="F37" i="1" s="1"/>
  <c r="H37" i="1"/>
  <c r="G37" i="1"/>
  <c r="A39" i="1"/>
  <c r="B38" i="1"/>
  <c r="D38" i="1"/>
  <c r="C38" i="1"/>
  <c r="E38" i="1" l="1"/>
  <c r="F38" i="1" s="1"/>
  <c r="H38" i="1"/>
  <c r="A40" i="1"/>
  <c r="D39" i="1"/>
  <c r="B39" i="1"/>
  <c r="C39" i="1"/>
  <c r="G38" i="1" l="1"/>
  <c r="E39" i="1"/>
  <c r="F39" i="1" s="1"/>
  <c r="G39" i="1"/>
  <c r="H39" i="1"/>
  <c r="A41" i="1"/>
  <c r="D40" i="1"/>
  <c r="B40" i="1"/>
  <c r="C40" i="1"/>
  <c r="E40" i="1" l="1"/>
  <c r="F40" i="1" s="1"/>
  <c r="G40" i="1"/>
  <c r="H40" i="1"/>
  <c r="A42" i="1"/>
  <c r="C41" i="1"/>
  <c r="B41" i="1"/>
  <c r="D41" i="1"/>
  <c r="E41" i="1" l="1"/>
  <c r="F41" i="1" s="1"/>
  <c r="G41" i="1"/>
  <c r="H41" i="1"/>
  <c r="A43" i="1"/>
  <c r="C42" i="1"/>
  <c r="B42" i="1"/>
  <c r="D42" i="1"/>
  <c r="E42" i="1" l="1"/>
  <c r="F42" i="1" s="1"/>
  <c r="G42" i="1"/>
  <c r="H42" i="1"/>
  <c r="A44" i="1"/>
  <c r="C43" i="1"/>
  <c r="B43" i="1"/>
  <c r="D43" i="1"/>
  <c r="E43" i="1" l="1"/>
  <c r="F43" i="1" s="1"/>
  <c r="H43" i="1"/>
  <c r="G43" i="1"/>
  <c r="A45" i="1"/>
  <c r="C44" i="1"/>
  <c r="B44" i="1"/>
  <c r="D44" i="1"/>
  <c r="E44" i="1" l="1"/>
  <c r="F44" i="1" s="1"/>
  <c r="H44" i="1"/>
  <c r="G44" i="1"/>
  <c r="A46" i="1"/>
  <c r="C45" i="1"/>
  <c r="D45" i="1"/>
  <c r="B45" i="1"/>
  <c r="E45" i="1" l="1"/>
  <c r="F45" i="1" s="1"/>
  <c r="H45" i="1"/>
  <c r="G45" i="1"/>
  <c r="A47" i="1"/>
  <c r="D46" i="1"/>
  <c r="C46" i="1"/>
  <c r="B46" i="1"/>
  <c r="E46" i="1" l="1"/>
  <c r="F46" i="1" s="1"/>
  <c r="H46" i="1"/>
  <c r="G46" i="1"/>
  <c r="A48" i="1"/>
  <c r="D47" i="1"/>
  <c r="B47" i="1"/>
  <c r="C47" i="1"/>
  <c r="E47" i="1" l="1"/>
  <c r="F47" i="1" s="1"/>
  <c r="G47" i="1"/>
  <c r="H47" i="1"/>
  <c r="A49" i="1"/>
  <c r="D48" i="1"/>
  <c r="B48" i="1"/>
  <c r="C48" i="1"/>
  <c r="E48" i="1" l="1"/>
  <c r="F48" i="1" s="1"/>
  <c r="H48" i="1"/>
  <c r="A50" i="1"/>
  <c r="B49" i="1"/>
  <c r="D49" i="1"/>
  <c r="C49" i="1"/>
  <c r="G48" i="1" l="1"/>
  <c r="E49" i="1"/>
  <c r="F49" i="1" s="1"/>
  <c r="G49" i="1"/>
  <c r="H49" i="1"/>
  <c r="A51" i="1"/>
  <c r="B50" i="1"/>
  <c r="D50" i="1"/>
  <c r="C50" i="1"/>
  <c r="E50" i="1" l="1"/>
  <c r="F50" i="1" s="1"/>
  <c r="G50" i="1"/>
  <c r="H50" i="1"/>
  <c r="A52" i="1"/>
  <c r="C51" i="1"/>
  <c r="B51" i="1"/>
  <c r="D51" i="1"/>
  <c r="E51" i="1" l="1"/>
  <c r="F51" i="1" s="1"/>
  <c r="G51" i="1"/>
  <c r="H51" i="1"/>
  <c r="A53" i="1"/>
  <c r="C52" i="1"/>
  <c r="B52" i="1"/>
  <c r="D52" i="1"/>
  <c r="E52" i="1" l="1"/>
  <c r="F52" i="1" s="1"/>
  <c r="H52" i="1"/>
  <c r="G52" i="1"/>
  <c r="A54" i="1"/>
  <c r="C53" i="1"/>
  <c r="B53" i="1"/>
  <c r="D53" i="1"/>
  <c r="E53" i="1" l="1"/>
  <c r="F53" i="1" s="1"/>
  <c r="H53" i="1"/>
  <c r="G53" i="1"/>
  <c r="A55" i="1"/>
  <c r="C54" i="1"/>
  <c r="B54" i="1"/>
  <c r="D54" i="1"/>
  <c r="E54" i="1" l="1"/>
  <c r="F54" i="1" s="1"/>
  <c r="G54" i="1"/>
  <c r="H54" i="1"/>
  <c r="A56" i="1"/>
  <c r="D55" i="1"/>
  <c r="B55" i="1"/>
  <c r="C55" i="1"/>
  <c r="E55" i="1" l="1"/>
  <c r="F55" i="1" s="1"/>
  <c r="G55" i="1"/>
  <c r="H55" i="1"/>
  <c r="A57" i="1"/>
  <c r="D56" i="1"/>
  <c r="C56" i="1"/>
  <c r="B56" i="1"/>
  <c r="E56" i="1" l="1"/>
  <c r="F56" i="1" s="1"/>
  <c r="H56" i="1"/>
  <c r="A58" i="1"/>
  <c r="B57" i="1"/>
  <c r="C57" i="1"/>
  <c r="D57" i="1"/>
  <c r="G56" i="1" l="1"/>
  <c r="E57" i="1"/>
  <c r="F57" i="1" s="1"/>
  <c r="G57" i="1"/>
  <c r="H57" i="1"/>
  <c r="A59" i="1"/>
  <c r="D58" i="1"/>
  <c r="B58" i="1"/>
  <c r="C58" i="1"/>
  <c r="E58" i="1" l="1"/>
  <c r="F58" i="1" s="1"/>
  <c r="G58" i="1"/>
  <c r="H58" i="1"/>
  <c r="A60" i="1"/>
  <c r="C59" i="1"/>
  <c r="D59" i="1"/>
  <c r="B59" i="1"/>
  <c r="E59" i="1" l="1"/>
  <c r="F59" i="1" s="1"/>
  <c r="H59" i="1"/>
  <c r="A61" i="1"/>
  <c r="C60" i="1"/>
  <c r="D60" i="1"/>
  <c r="B60" i="1"/>
  <c r="E60" i="1" l="1"/>
  <c r="F60" i="1" s="1"/>
  <c r="H60" i="1"/>
  <c r="G60" i="1"/>
  <c r="G59" i="1"/>
  <c r="A62" i="1"/>
  <c r="B61" i="1"/>
  <c r="D61" i="1"/>
  <c r="C61" i="1"/>
  <c r="E61" i="1" l="1"/>
  <c r="F61" i="1" s="1"/>
  <c r="H61" i="1"/>
  <c r="A63" i="1"/>
  <c r="C62" i="1"/>
  <c r="D62" i="1"/>
  <c r="B62" i="1"/>
  <c r="E62" i="1" l="1"/>
  <c r="F62" i="1" s="1"/>
  <c r="H62" i="1"/>
  <c r="G62" i="1"/>
  <c r="G61" i="1"/>
  <c r="A64" i="1"/>
  <c r="D63" i="1"/>
  <c r="B63" i="1"/>
  <c r="C63" i="1"/>
  <c r="E63" i="1" l="1"/>
  <c r="F63" i="1" s="1"/>
  <c r="G63" i="1"/>
  <c r="H63" i="1"/>
  <c r="A65" i="1"/>
  <c r="D64" i="1"/>
  <c r="C64" i="1"/>
  <c r="B64" i="1"/>
  <c r="E64" i="1" l="1"/>
  <c r="F64" i="1" s="1"/>
  <c r="G64" i="1"/>
  <c r="H64" i="1"/>
  <c r="A66" i="1"/>
  <c r="C65" i="1"/>
  <c r="D65" i="1"/>
  <c r="B65" i="1"/>
  <c r="E65" i="1" l="1"/>
  <c r="F65" i="1" s="1"/>
  <c r="H65" i="1"/>
  <c r="A67" i="1"/>
  <c r="C66" i="1"/>
  <c r="D66" i="1"/>
  <c r="B66" i="1"/>
  <c r="G65" i="1" l="1"/>
  <c r="E66" i="1"/>
  <c r="F66" i="1" s="1"/>
  <c r="G66" i="1"/>
  <c r="H66" i="1"/>
  <c r="A68" i="1"/>
  <c r="C67" i="1"/>
  <c r="B67" i="1"/>
  <c r="D67" i="1"/>
  <c r="E67" i="1" l="1"/>
  <c r="F67" i="1" s="1"/>
  <c r="H67" i="1"/>
  <c r="A69" i="1"/>
  <c r="C68" i="1"/>
  <c r="D68" i="1"/>
  <c r="B68" i="1"/>
  <c r="G67" i="1" l="1"/>
  <c r="E68" i="1"/>
  <c r="F68" i="1" s="1"/>
  <c r="H68" i="1"/>
  <c r="A70" i="1"/>
  <c r="D69" i="1"/>
  <c r="B69" i="1"/>
  <c r="C69" i="1"/>
  <c r="G68" i="1" l="1"/>
  <c r="E69" i="1"/>
  <c r="F69" i="1" s="1"/>
  <c r="H69" i="1"/>
  <c r="A71" i="1"/>
  <c r="D70" i="1"/>
  <c r="B70" i="1"/>
  <c r="C70" i="1"/>
  <c r="E70" i="1" l="1"/>
  <c r="F70" i="1" s="1"/>
  <c r="H70" i="1"/>
  <c r="G70" i="1"/>
  <c r="G69" i="1"/>
  <c r="A72" i="1"/>
  <c r="D71" i="1"/>
  <c r="B71" i="1"/>
  <c r="C71" i="1"/>
  <c r="E71" i="1" l="1"/>
  <c r="F71" i="1" s="1"/>
  <c r="G71" i="1"/>
  <c r="H71" i="1"/>
  <c r="A73" i="1"/>
  <c r="D72" i="1"/>
  <c r="B72" i="1"/>
  <c r="C72" i="1"/>
  <c r="E72" i="1" l="1"/>
  <c r="F72" i="1" s="1"/>
  <c r="G72" i="1"/>
  <c r="H72" i="1"/>
  <c r="A74" i="1"/>
  <c r="C73" i="1"/>
  <c r="D73" i="1"/>
  <c r="B73" i="1"/>
  <c r="E73" i="1" l="1"/>
  <c r="F73" i="1" s="1"/>
  <c r="G73" i="1"/>
  <c r="H73" i="1"/>
  <c r="A75" i="1"/>
  <c r="C74" i="1"/>
  <c r="D74" i="1"/>
  <c r="B74" i="1"/>
  <c r="E74" i="1" l="1"/>
  <c r="F74" i="1" s="1"/>
  <c r="G74" i="1"/>
  <c r="H74" i="1"/>
  <c r="A76" i="1"/>
  <c r="C75" i="1"/>
  <c r="B75" i="1"/>
  <c r="D75" i="1"/>
  <c r="E75" i="1" l="1"/>
  <c r="F75" i="1" s="1"/>
  <c r="G75" i="1"/>
  <c r="H75" i="1"/>
  <c r="A77" i="1"/>
  <c r="C76" i="1"/>
  <c r="B76" i="1"/>
  <c r="D76" i="1"/>
  <c r="E76" i="1" l="1"/>
  <c r="F76" i="1" s="1"/>
  <c r="H76" i="1"/>
  <c r="G76" i="1"/>
  <c r="A78" i="1"/>
  <c r="D77" i="1"/>
  <c r="B77" i="1"/>
  <c r="C77" i="1"/>
  <c r="E77" i="1" l="1"/>
  <c r="F77" i="1" s="1"/>
  <c r="H77" i="1"/>
  <c r="G77" i="1"/>
  <c r="A79" i="1"/>
  <c r="D78" i="1"/>
  <c r="B78" i="1"/>
  <c r="C78" i="1"/>
  <c r="E78" i="1" l="1"/>
  <c r="F78" i="1" s="1"/>
  <c r="H78" i="1"/>
  <c r="A80" i="1"/>
  <c r="D79" i="1"/>
  <c r="B79" i="1"/>
  <c r="C79" i="1"/>
  <c r="G78" i="1" l="1"/>
  <c r="E79" i="1"/>
  <c r="F79" i="1" s="1"/>
  <c r="G79" i="1"/>
  <c r="H79" i="1"/>
  <c r="A81" i="1"/>
  <c r="D80" i="1"/>
  <c r="B80" i="1"/>
  <c r="C80" i="1"/>
  <c r="E80" i="1" l="1"/>
  <c r="F80" i="1" s="1"/>
  <c r="G80" i="1"/>
  <c r="H80" i="1"/>
  <c r="A82" i="1"/>
  <c r="D81" i="1"/>
  <c r="B81" i="1"/>
  <c r="C81" i="1"/>
  <c r="E81" i="1" l="1"/>
  <c r="F81" i="1" s="1"/>
  <c r="H81" i="1"/>
  <c r="A83" i="1"/>
  <c r="D82" i="1"/>
  <c r="C82" i="1"/>
  <c r="B82" i="1"/>
  <c r="G81" i="1" l="1"/>
  <c r="E82" i="1"/>
  <c r="F82" i="1" s="1"/>
  <c r="G82" i="1"/>
  <c r="H82" i="1"/>
  <c r="A84" i="1"/>
  <c r="C83" i="1"/>
  <c r="D83" i="1"/>
  <c r="B83" i="1"/>
  <c r="E83" i="1" l="1"/>
  <c r="F83" i="1" s="1"/>
  <c r="G83" i="1"/>
  <c r="H83" i="1"/>
  <c r="A85" i="1"/>
  <c r="C84" i="1"/>
  <c r="B84" i="1"/>
  <c r="D84" i="1"/>
  <c r="E84" i="1" l="1"/>
  <c r="F84" i="1" s="1"/>
  <c r="H84" i="1"/>
  <c r="G84" i="1"/>
  <c r="A86" i="1"/>
  <c r="C85" i="1"/>
  <c r="B85" i="1"/>
  <c r="D85" i="1"/>
  <c r="E85" i="1" l="1"/>
  <c r="F85" i="1" s="1"/>
  <c r="H85" i="1"/>
  <c r="G85" i="1"/>
  <c r="A87" i="1"/>
  <c r="C86" i="1"/>
  <c r="B86" i="1"/>
  <c r="D86" i="1"/>
  <c r="E86" i="1" l="1"/>
  <c r="F86" i="1" s="1"/>
  <c r="H86" i="1"/>
  <c r="G86" i="1"/>
  <c r="A88" i="1"/>
  <c r="D87" i="1"/>
  <c r="B87" i="1"/>
  <c r="C87" i="1"/>
  <c r="E87" i="1" l="1"/>
  <c r="F87" i="1" s="1"/>
  <c r="H87" i="1"/>
  <c r="A89" i="1"/>
  <c r="D88" i="1"/>
  <c r="B88" i="1"/>
  <c r="C88" i="1"/>
  <c r="G87" i="1" l="1"/>
  <c r="E88" i="1"/>
  <c r="F88" i="1" s="1"/>
  <c r="G88" i="1"/>
  <c r="H88" i="1"/>
  <c r="A90" i="1"/>
  <c r="D89" i="1"/>
  <c r="B89" i="1"/>
  <c r="C89" i="1"/>
  <c r="E89" i="1" l="1"/>
  <c r="F89" i="1" s="1"/>
  <c r="G89" i="1"/>
  <c r="H89" i="1"/>
  <c r="A91" i="1"/>
  <c r="D90" i="1"/>
  <c r="B90" i="1"/>
  <c r="C90" i="1"/>
  <c r="E90" i="1" l="1"/>
  <c r="F90" i="1" s="1"/>
  <c r="G90" i="1"/>
  <c r="H90" i="1"/>
  <c r="A92" i="1"/>
  <c r="C91" i="1"/>
  <c r="D91" i="1"/>
  <c r="B91" i="1"/>
  <c r="E91" i="1" l="1"/>
  <c r="F91" i="1" s="1"/>
  <c r="H91" i="1"/>
  <c r="G91" i="1"/>
  <c r="A93" i="1"/>
  <c r="C92" i="1"/>
  <c r="D92" i="1"/>
  <c r="B92" i="1"/>
  <c r="E92" i="1" l="1"/>
  <c r="F92" i="1" s="1"/>
  <c r="H92" i="1"/>
  <c r="G92" i="1"/>
  <c r="A94" i="1"/>
  <c r="D93" i="1"/>
  <c r="B93" i="1"/>
  <c r="C93" i="1"/>
  <c r="E93" i="1" l="1"/>
  <c r="F93" i="1" s="1"/>
  <c r="H93" i="1"/>
  <c r="G93" i="1"/>
  <c r="A95" i="1"/>
  <c r="B94" i="1"/>
  <c r="C94" i="1"/>
  <c r="D94" i="1"/>
  <c r="E94" i="1" l="1"/>
  <c r="F94" i="1" s="1"/>
  <c r="G94" i="1"/>
  <c r="H94" i="1"/>
  <c r="A96" i="1"/>
  <c r="D95" i="1"/>
  <c r="B95" i="1"/>
  <c r="C95" i="1"/>
  <c r="E95" i="1" l="1"/>
  <c r="F95" i="1" s="1"/>
  <c r="G95" i="1"/>
  <c r="H95" i="1"/>
  <c r="A97" i="1"/>
  <c r="D96" i="1"/>
  <c r="C96" i="1"/>
  <c r="B96" i="1"/>
  <c r="E96" i="1" l="1"/>
  <c r="F96" i="1" s="1"/>
  <c r="G96" i="1"/>
  <c r="H96" i="1"/>
  <c r="A98" i="1"/>
  <c r="C97" i="1"/>
  <c r="B97" i="1"/>
  <c r="D97" i="1"/>
  <c r="E97" i="1" l="1"/>
  <c r="F97" i="1" s="1"/>
  <c r="G97" i="1"/>
  <c r="H97" i="1"/>
  <c r="A99" i="1"/>
  <c r="C98" i="1"/>
  <c r="B98" i="1"/>
  <c r="D98" i="1"/>
  <c r="E98" i="1" l="1"/>
  <c r="F98" i="1" s="1"/>
  <c r="G98" i="1"/>
  <c r="H98" i="1"/>
  <c r="A100" i="1"/>
  <c r="C99" i="1"/>
  <c r="D99" i="1"/>
  <c r="B99" i="1"/>
  <c r="E99" i="1" l="1"/>
  <c r="F99" i="1" s="1"/>
  <c r="G99" i="1"/>
  <c r="H99" i="1"/>
  <c r="A101" i="1"/>
  <c r="C100" i="1"/>
  <c r="D100" i="1"/>
  <c r="B100" i="1"/>
  <c r="E100" i="1" l="1"/>
  <c r="F100" i="1" s="1"/>
  <c r="H100" i="1"/>
  <c r="G100" i="1"/>
  <c r="A102" i="1"/>
  <c r="D101" i="1"/>
  <c r="C101" i="1"/>
  <c r="B101" i="1"/>
  <c r="E101" i="1" l="1"/>
  <c r="F101" i="1" s="1"/>
  <c r="H101" i="1"/>
  <c r="G101" i="1"/>
  <c r="A103" i="1"/>
  <c r="D102" i="1"/>
  <c r="B102" i="1"/>
  <c r="C102" i="1"/>
  <c r="E102" i="1" l="1"/>
  <c r="F102" i="1" s="1"/>
  <c r="H102" i="1"/>
  <c r="G102" i="1"/>
  <c r="A104" i="1"/>
  <c r="D103" i="1"/>
  <c r="B103" i="1"/>
  <c r="C103" i="1"/>
  <c r="E103" i="1" l="1"/>
  <c r="F103" i="1" s="1"/>
  <c r="G103" i="1"/>
  <c r="H103" i="1"/>
  <c r="A105" i="1"/>
  <c r="D104" i="1"/>
  <c r="B104" i="1"/>
  <c r="C104" i="1"/>
  <c r="E104" i="1" l="1"/>
  <c r="F104" i="1" s="1"/>
  <c r="G104" i="1"/>
  <c r="H104" i="1"/>
  <c r="A106" i="1"/>
  <c r="C105" i="1"/>
  <c r="B105" i="1"/>
  <c r="D105" i="1"/>
  <c r="E105" i="1" l="1"/>
  <c r="F105" i="1" s="1"/>
  <c r="G105" i="1"/>
  <c r="H105" i="1"/>
  <c r="A107" i="1"/>
  <c r="C106" i="1"/>
  <c r="B106" i="1"/>
  <c r="D106" i="1"/>
  <c r="E106" i="1" l="1"/>
  <c r="F106" i="1" s="1"/>
  <c r="G106" i="1"/>
  <c r="H106" i="1"/>
  <c r="A108" i="1"/>
  <c r="C107" i="1"/>
  <c r="B107" i="1"/>
  <c r="D107" i="1"/>
  <c r="E107" i="1" l="1"/>
  <c r="F107" i="1" s="1"/>
  <c r="H107" i="1"/>
  <c r="G107" i="1"/>
  <c r="A109" i="1"/>
  <c r="C108" i="1"/>
  <c r="B108" i="1"/>
  <c r="D108" i="1"/>
  <c r="E108" i="1" l="1"/>
  <c r="F108" i="1" s="1"/>
  <c r="H108" i="1"/>
  <c r="G108" i="1"/>
  <c r="A110" i="1"/>
  <c r="C109" i="1"/>
  <c r="B109" i="1"/>
  <c r="D109" i="1"/>
  <c r="E109" i="1" l="1"/>
  <c r="F109" i="1" s="1"/>
  <c r="G109" i="1"/>
  <c r="H109" i="1"/>
  <c r="A111" i="1"/>
  <c r="D110" i="1"/>
  <c r="C110" i="1"/>
  <c r="B110" i="1"/>
  <c r="E110" i="1" l="1"/>
  <c r="F110" i="1" s="1"/>
  <c r="H110" i="1"/>
  <c r="G110" i="1"/>
  <c r="D111" i="1"/>
  <c r="B111" i="1"/>
  <c r="C111" i="1"/>
  <c r="E111" i="1" l="1"/>
  <c r="F111" i="1" s="1"/>
  <c r="G111" i="1"/>
  <c r="G112" i="1" s="1"/>
  <c r="H111" i="1"/>
  <c r="H112" i="1" s="1"/>
</calcChain>
</file>

<file path=xl/sharedStrings.xml><?xml version="1.0" encoding="utf-8"?>
<sst xmlns="http://schemas.openxmlformats.org/spreadsheetml/2006/main" count="95" uniqueCount="73">
  <si>
    <t>Interest Rate Model Parameters</t>
  </si>
  <si>
    <t>Borrow Rate</t>
  </si>
  <si>
    <t>alpha</t>
  </si>
  <si>
    <t>beta</t>
  </si>
  <si>
    <t>Supply Rate</t>
  </si>
  <si>
    <t>gamma</t>
  </si>
  <si>
    <t>psi</t>
  </si>
  <si>
    <t>Utilization</t>
  </si>
  <si>
    <t>BR</t>
  </si>
  <si>
    <t>SR</t>
  </si>
  <si>
    <t>Polynomial</t>
  </si>
  <si>
    <t>OUR</t>
  </si>
  <si>
    <t>SR_Compund</t>
  </si>
  <si>
    <t>Rf</t>
  </si>
  <si>
    <t>SR_compund</t>
  </si>
  <si>
    <t>utilization</t>
  </si>
  <si>
    <t>fixed 5%</t>
  </si>
  <si>
    <t>Linear SR</t>
  </si>
  <si>
    <t>Tres cortes tasa de utilizacion optima</t>
  </si>
  <si>
    <t>Seconds per block</t>
  </si>
  <si>
    <t>Blocks per Minute</t>
  </si>
  <si>
    <t>Blocks per Hour</t>
  </si>
  <si>
    <t>Blocks per Day</t>
  </si>
  <si>
    <t>Blocks per Year</t>
  </si>
  <si>
    <t>X</t>
  </si>
  <si>
    <t>1/X</t>
  </si>
  <si>
    <t>target return</t>
  </si>
  <si>
    <t>years</t>
  </si>
  <si>
    <t>Year return compound</t>
  </si>
  <si>
    <t>taget return</t>
  </si>
  <si>
    <t>Tropycus</t>
  </si>
  <si>
    <t>anual</t>
  </si>
  <si>
    <t>Por Bloque</t>
  </si>
  <si>
    <t>Doble Compound</t>
  </si>
  <si>
    <t>Promedio Supply rate</t>
  </si>
  <si>
    <t>interes simple</t>
  </si>
  <si>
    <t>Compund y capitalizacion por Bloque</t>
  </si>
  <si>
    <t>Cada 20 bloques se capitaliza</t>
  </si>
  <si>
    <t>Datos Observados</t>
  </si>
  <si>
    <t>Variacion</t>
  </si>
  <si>
    <t>Dias</t>
  </si>
  <si>
    <t>Años</t>
  </si>
  <si>
    <t>anual return</t>
  </si>
  <si>
    <t>Market Liquidity</t>
  </si>
  <si>
    <t>#Suppliers</t>
  </si>
  <si>
    <t>#Borrowers</t>
  </si>
  <si>
    <t>Interest Paid/Day</t>
  </si>
  <si>
    <t>Reserves</t>
  </si>
  <si>
    <t>Reserve Factor</t>
  </si>
  <si>
    <t>Collateral Factor</t>
  </si>
  <si>
    <t>cETH Minted</t>
  </si>
  <si>
    <t>Xrate</t>
  </si>
  <si>
    <t>USD</t>
  </si>
  <si>
    <t>Price ETH</t>
  </si>
  <si>
    <t>ETH</t>
  </si>
  <si>
    <t>CETH</t>
  </si>
  <si>
    <t>Borrows</t>
  </si>
  <si>
    <t>Supply</t>
  </si>
  <si>
    <t>Cash</t>
  </si>
  <si>
    <t>Interest in ETH</t>
  </si>
  <si>
    <t>1/Xrate</t>
  </si>
  <si>
    <t>Xrate variation</t>
  </si>
  <si>
    <t>Todays cETH minted at initial exchange rate</t>
  </si>
  <si>
    <t>how much ETH would it be</t>
  </si>
  <si>
    <t>Xo</t>
  </si>
  <si>
    <t>Todays cETH is equivalent to what amount of ETH</t>
  </si>
  <si>
    <t>current supply</t>
  </si>
  <si>
    <t>ETH difference</t>
  </si>
  <si>
    <t>Optimal level of utilization</t>
  </si>
  <si>
    <t>for margin</t>
  </si>
  <si>
    <t>Margin</t>
  </si>
  <si>
    <t>Net Margin</t>
  </si>
  <si>
    <t>Compound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</si>
</sst>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000"/>
    <numFmt numFmtId="167" formatCode="_-* #,##0.00000000_-;\-* #,##0.00000000_-;_-* &quot;-&quot;??_-;_-@_-"/>
    <numFmt numFmtId="168" formatCode="0.00000000%"/>
    <numFmt numFmtId="169" formatCode="#,##0.0000000000000"/>
    <numFmt numFmtId="170" formatCode="_-&quot;$&quot;* #,##0_-;\-&quot;$&quot;* #,##0_-;_-&quot;$&quot;* &quot;-&quot;??_-;_-@_-"/>
    <numFmt numFmtId="171" formatCode="_-&quot;$&quot;* #,##0_-;\-&quot;$&quot;* #,##0_-;_-&quot;$&quot;* &quot;-&quot;??????????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0" borderId="0" xfId="0" applyNumberFormat="1"/>
    <xf numFmtId="0" fontId="0" fillId="3" borderId="0" xfId="0" applyFill="1"/>
    <xf numFmtId="10" fontId="0" fillId="0" borderId="0" xfId="3" applyNumberFormat="1" applyFont="1"/>
    <xf numFmtId="165" fontId="0" fillId="0" borderId="0" xfId="1" applyFont="1"/>
    <xf numFmtId="167" fontId="0" fillId="0" borderId="0" xfId="1" applyNumberFormat="1" applyFont="1"/>
    <xf numFmtId="168" fontId="0" fillId="0" borderId="0" xfId="3" applyNumberFormat="1" applyFont="1"/>
    <xf numFmtId="14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164" fontId="0" fillId="0" borderId="0" xfId="2" applyNumberFormat="1" applyFont="1"/>
    <xf numFmtId="170" fontId="0" fillId="0" borderId="0" xfId="0" applyNumberFormat="1"/>
    <xf numFmtId="171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Parameters!$B$11</c:f>
              <c:strCache>
                <c:ptCount val="1"/>
                <c:pt idx="0">
                  <c:v>BR</c:v>
                </c:pt>
              </c:strCache>
            </c:strRef>
          </c:tx>
          <c:marker>
            <c:symbol val="none"/>
          </c:marker>
          <c:cat>
            <c:numRef>
              <c:f>Parameters!$A$12:$A$111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Parameters!$B$12:$B$111</c:f>
              <c:numCache>
                <c:formatCode>General</c:formatCode>
                <c:ptCount val="100"/>
                <c:pt idx="0">
                  <c:v>0.10200000000000001</c:v>
                </c:pt>
                <c:pt idx="1">
                  <c:v>0.10400000000000001</c:v>
                </c:pt>
                <c:pt idx="2">
                  <c:v>0.10600000000000001</c:v>
                </c:pt>
                <c:pt idx="3">
                  <c:v>0.10800000000000001</c:v>
                </c:pt>
                <c:pt idx="4">
                  <c:v>0.11000000000000001</c:v>
                </c:pt>
                <c:pt idx="5">
                  <c:v>0.112</c:v>
                </c:pt>
                <c:pt idx="6">
                  <c:v>0.114</c:v>
                </c:pt>
                <c:pt idx="7">
                  <c:v>0.11600000000000001</c:v>
                </c:pt>
                <c:pt idx="8">
                  <c:v>0.11800000000000001</c:v>
                </c:pt>
                <c:pt idx="9">
                  <c:v>0.12000000000000001</c:v>
                </c:pt>
                <c:pt idx="10">
                  <c:v>0.122</c:v>
                </c:pt>
                <c:pt idx="11">
                  <c:v>0.124</c:v>
                </c:pt>
                <c:pt idx="12">
                  <c:v>0.126</c:v>
                </c:pt>
                <c:pt idx="13">
                  <c:v>0.128</c:v>
                </c:pt>
                <c:pt idx="14">
                  <c:v>0.13</c:v>
                </c:pt>
                <c:pt idx="15">
                  <c:v>0.13200000000000001</c:v>
                </c:pt>
                <c:pt idx="16">
                  <c:v>0.13400000000000001</c:v>
                </c:pt>
                <c:pt idx="17">
                  <c:v>0.13600000000000001</c:v>
                </c:pt>
                <c:pt idx="18">
                  <c:v>0.13800000000000001</c:v>
                </c:pt>
                <c:pt idx="19">
                  <c:v>0.14000000000000001</c:v>
                </c:pt>
                <c:pt idx="20">
                  <c:v>0.14200000000000002</c:v>
                </c:pt>
                <c:pt idx="21">
                  <c:v>0.14400000000000002</c:v>
                </c:pt>
                <c:pt idx="22">
                  <c:v>0.14600000000000002</c:v>
                </c:pt>
                <c:pt idx="23">
                  <c:v>0.14800000000000002</c:v>
                </c:pt>
                <c:pt idx="24">
                  <c:v>0.15000000000000002</c:v>
                </c:pt>
                <c:pt idx="25">
                  <c:v>0.15200000000000002</c:v>
                </c:pt>
                <c:pt idx="26">
                  <c:v>0.15400000000000003</c:v>
                </c:pt>
                <c:pt idx="27">
                  <c:v>0.15600000000000003</c:v>
                </c:pt>
                <c:pt idx="28">
                  <c:v>0.15800000000000003</c:v>
                </c:pt>
                <c:pt idx="29">
                  <c:v>0.16000000000000003</c:v>
                </c:pt>
                <c:pt idx="30">
                  <c:v>0.16200000000000003</c:v>
                </c:pt>
                <c:pt idx="31">
                  <c:v>0.16400000000000003</c:v>
                </c:pt>
                <c:pt idx="32">
                  <c:v>0.16600000000000004</c:v>
                </c:pt>
                <c:pt idx="33">
                  <c:v>0.16800000000000004</c:v>
                </c:pt>
                <c:pt idx="34">
                  <c:v>0.17000000000000004</c:v>
                </c:pt>
                <c:pt idx="35">
                  <c:v>0.17200000000000004</c:v>
                </c:pt>
                <c:pt idx="36">
                  <c:v>0.17400000000000004</c:v>
                </c:pt>
                <c:pt idx="37">
                  <c:v>0.17600000000000005</c:v>
                </c:pt>
                <c:pt idx="38">
                  <c:v>0.17800000000000005</c:v>
                </c:pt>
                <c:pt idx="39">
                  <c:v>0.18000000000000005</c:v>
                </c:pt>
                <c:pt idx="40">
                  <c:v>0.18200000000000005</c:v>
                </c:pt>
                <c:pt idx="41">
                  <c:v>0.18400000000000005</c:v>
                </c:pt>
                <c:pt idx="42">
                  <c:v>0.18600000000000005</c:v>
                </c:pt>
                <c:pt idx="43">
                  <c:v>0.18800000000000006</c:v>
                </c:pt>
                <c:pt idx="44">
                  <c:v>0.19000000000000006</c:v>
                </c:pt>
                <c:pt idx="45">
                  <c:v>0.19200000000000006</c:v>
                </c:pt>
                <c:pt idx="46">
                  <c:v>0.19400000000000006</c:v>
                </c:pt>
                <c:pt idx="47">
                  <c:v>0.19600000000000006</c:v>
                </c:pt>
                <c:pt idx="48">
                  <c:v>0.19800000000000006</c:v>
                </c:pt>
                <c:pt idx="49">
                  <c:v>0.20000000000000007</c:v>
                </c:pt>
                <c:pt idx="50">
                  <c:v>0.20200000000000007</c:v>
                </c:pt>
                <c:pt idx="51">
                  <c:v>0.20400000000000007</c:v>
                </c:pt>
                <c:pt idx="52">
                  <c:v>0.20600000000000007</c:v>
                </c:pt>
                <c:pt idx="53">
                  <c:v>0.20800000000000007</c:v>
                </c:pt>
                <c:pt idx="54">
                  <c:v>0.21000000000000008</c:v>
                </c:pt>
                <c:pt idx="55">
                  <c:v>0.21200000000000008</c:v>
                </c:pt>
                <c:pt idx="56">
                  <c:v>0.21400000000000008</c:v>
                </c:pt>
                <c:pt idx="57">
                  <c:v>0.21600000000000008</c:v>
                </c:pt>
                <c:pt idx="58">
                  <c:v>0.21800000000000008</c:v>
                </c:pt>
                <c:pt idx="59">
                  <c:v>0.22000000000000008</c:v>
                </c:pt>
                <c:pt idx="60">
                  <c:v>0.22200000000000009</c:v>
                </c:pt>
                <c:pt idx="61">
                  <c:v>0.22400000000000009</c:v>
                </c:pt>
                <c:pt idx="62">
                  <c:v>0.22600000000000009</c:v>
                </c:pt>
                <c:pt idx="63">
                  <c:v>0.22800000000000009</c:v>
                </c:pt>
                <c:pt idx="64">
                  <c:v>0.23000000000000009</c:v>
                </c:pt>
                <c:pt idx="65">
                  <c:v>0.2320000000000001</c:v>
                </c:pt>
                <c:pt idx="66">
                  <c:v>0.2340000000000001</c:v>
                </c:pt>
                <c:pt idx="67">
                  <c:v>0.2360000000000001</c:v>
                </c:pt>
                <c:pt idx="68">
                  <c:v>0.2380000000000001</c:v>
                </c:pt>
                <c:pt idx="69">
                  <c:v>0.2400000000000001</c:v>
                </c:pt>
                <c:pt idx="70">
                  <c:v>0.2420000000000001</c:v>
                </c:pt>
                <c:pt idx="71">
                  <c:v>0.24400000000000011</c:v>
                </c:pt>
                <c:pt idx="72">
                  <c:v>0.24600000000000011</c:v>
                </c:pt>
                <c:pt idx="73">
                  <c:v>0.24800000000000011</c:v>
                </c:pt>
                <c:pt idx="74">
                  <c:v>0.25000000000000011</c:v>
                </c:pt>
                <c:pt idx="75">
                  <c:v>0.25200000000000011</c:v>
                </c:pt>
                <c:pt idx="76">
                  <c:v>0.25400000000000011</c:v>
                </c:pt>
                <c:pt idx="77">
                  <c:v>0.25600000000000012</c:v>
                </c:pt>
                <c:pt idx="78">
                  <c:v>0.25800000000000012</c:v>
                </c:pt>
                <c:pt idx="79">
                  <c:v>0.26000000000000012</c:v>
                </c:pt>
                <c:pt idx="80">
                  <c:v>0.26200000000000012</c:v>
                </c:pt>
                <c:pt idx="81">
                  <c:v>0.26400000000000012</c:v>
                </c:pt>
                <c:pt idx="82">
                  <c:v>0.26600000000000013</c:v>
                </c:pt>
                <c:pt idx="83">
                  <c:v>0.26800000000000013</c:v>
                </c:pt>
                <c:pt idx="84">
                  <c:v>0.27000000000000013</c:v>
                </c:pt>
                <c:pt idx="85">
                  <c:v>0.27200000000000013</c:v>
                </c:pt>
                <c:pt idx="86">
                  <c:v>0.27400000000000013</c:v>
                </c:pt>
                <c:pt idx="87">
                  <c:v>0.27600000000000013</c:v>
                </c:pt>
                <c:pt idx="88">
                  <c:v>0.27800000000000014</c:v>
                </c:pt>
                <c:pt idx="89">
                  <c:v>0.28000000000000014</c:v>
                </c:pt>
                <c:pt idx="90">
                  <c:v>0.28200000000000014</c:v>
                </c:pt>
                <c:pt idx="91">
                  <c:v>0.28400000000000014</c:v>
                </c:pt>
                <c:pt idx="92">
                  <c:v>0.28600000000000014</c:v>
                </c:pt>
                <c:pt idx="93">
                  <c:v>0.28800000000000014</c:v>
                </c:pt>
                <c:pt idx="94">
                  <c:v>0.29000000000000015</c:v>
                </c:pt>
                <c:pt idx="95">
                  <c:v>0.29200000000000015</c:v>
                </c:pt>
                <c:pt idx="96">
                  <c:v>0.29400000000000015</c:v>
                </c:pt>
                <c:pt idx="97">
                  <c:v>0.29600000000000015</c:v>
                </c:pt>
                <c:pt idx="98">
                  <c:v>0.29800000000000015</c:v>
                </c:pt>
                <c:pt idx="99">
                  <c:v>0.30000000000000016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589-ADC3-0B406B13A2DA}"/>
            </c:ext>
          </c:extLst>
        </c:ser>
        <c:ser>
          <c:idx val="2"/>
          <c:order val="1"/>
          <c:tx>
            <c:strRef>
              <c:f>Parameters!$C$11</c:f>
              <c:strCache>
                <c:ptCount val="1"/>
                <c:pt idx="0">
                  <c:v>SR</c:v>
                </c:pt>
              </c:strCache>
            </c:strRef>
          </c:tx>
          <c:marker>
            <c:symbol val="none"/>
          </c:marker>
          <c:cat>
            <c:numRef>
              <c:f>Parameters!$A$12:$A$111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Parameters!$C$12:$C$111</c:f>
              <c:numCache>
                <c:formatCode>General</c:formatCode>
                <c:ptCount val="100"/>
                <c:pt idx="0">
                  <c:v>5.0500000000000003E-2</c:v>
                </c:pt>
                <c:pt idx="1">
                  <c:v>5.1000000000000004E-2</c:v>
                </c:pt>
                <c:pt idx="2">
                  <c:v>5.1500000000000004E-2</c:v>
                </c:pt>
                <c:pt idx="3">
                  <c:v>5.2000000000000005E-2</c:v>
                </c:pt>
                <c:pt idx="4">
                  <c:v>5.2500000000000005E-2</c:v>
                </c:pt>
                <c:pt idx="5">
                  <c:v>5.3000000000000005E-2</c:v>
                </c:pt>
                <c:pt idx="6">
                  <c:v>5.3500000000000006E-2</c:v>
                </c:pt>
                <c:pt idx="7">
                  <c:v>5.4000000000000006E-2</c:v>
                </c:pt>
                <c:pt idx="8">
                  <c:v>5.45E-2</c:v>
                </c:pt>
                <c:pt idx="9">
                  <c:v>5.5E-2</c:v>
                </c:pt>
                <c:pt idx="10">
                  <c:v>5.5500000000000001E-2</c:v>
                </c:pt>
                <c:pt idx="11">
                  <c:v>5.6000000000000001E-2</c:v>
                </c:pt>
                <c:pt idx="12">
                  <c:v>5.6500000000000002E-2</c:v>
                </c:pt>
                <c:pt idx="13">
                  <c:v>5.7000000000000002E-2</c:v>
                </c:pt>
                <c:pt idx="14">
                  <c:v>5.7500000000000002E-2</c:v>
                </c:pt>
                <c:pt idx="15">
                  <c:v>5.8000000000000003E-2</c:v>
                </c:pt>
                <c:pt idx="16">
                  <c:v>5.8500000000000003E-2</c:v>
                </c:pt>
                <c:pt idx="17">
                  <c:v>5.9000000000000004E-2</c:v>
                </c:pt>
                <c:pt idx="18">
                  <c:v>5.9500000000000004E-2</c:v>
                </c:pt>
                <c:pt idx="19">
                  <c:v>6.0000000000000005E-2</c:v>
                </c:pt>
                <c:pt idx="20">
                  <c:v>6.0500000000000005E-2</c:v>
                </c:pt>
                <c:pt idx="21">
                  <c:v>6.1000000000000006E-2</c:v>
                </c:pt>
                <c:pt idx="22">
                  <c:v>6.1500000000000006E-2</c:v>
                </c:pt>
                <c:pt idx="23">
                  <c:v>6.2000000000000006E-2</c:v>
                </c:pt>
                <c:pt idx="24">
                  <c:v>6.25E-2</c:v>
                </c:pt>
                <c:pt idx="25">
                  <c:v>6.3E-2</c:v>
                </c:pt>
                <c:pt idx="26">
                  <c:v>6.3500000000000001E-2</c:v>
                </c:pt>
                <c:pt idx="27">
                  <c:v>6.4000000000000001E-2</c:v>
                </c:pt>
                <c:pt idx="28">
                  <c:v>6.4500000000000002E-2</c:v>
                </c:pt>
                <c:pt idx="29">
                  <c:v>6.5000000000000002E-2</c:v>
                </c:pt>
                <c:pt idx="30">
                  <c:v>6.5500000000000003E-2</c:v>
                </c:pt>
                <c:pt idx="31">
                  <c:v>6.6000000000000003E-2</c:v>
                </c:pt>
                <c:pt idx="32">
                  <c:v>6.6500000000000004E-2</c:v>
                </c:pt>
                <c:pt idx="33">
                  <c:v>6.7000000000000004E-2</c:v>
                </c:pt>
                <c:pt idx="34">
                  <c:v>6.7500000000000004E-2</c:v>
                </c:pt>
                <c:pt idx="35">
                  <c:v>6.8000000000000005E-2</c:v>
                </c:pt>
                <c:pt idx="36">
                  <c:v>6.8500000000000005E-2</c:v>
                </c:pt>
                <c:pt idx="37">
                  <c:v>6.9000000000000006E-2</c:v>
                </c:pt>
                <c:pt idx="38">
                  <c:v>6.9500000000000006E-2</c:v>
                </c:pt>
                <c:pt idx="39">
                  <c:v>7.0000000000000007E-2</c:v>
                </c:pt>
                <c:pt idx="40">
                  <c:v>7.0500000000000007E-2</c:v>
                </c:pt>
                <c:pt idx="41">
                  <c:v>7.1000000000000008E-2</c:v>
                </c:pt>
                <c:pt idx="42">
                  <c:v>7.1500000000000008E-2</c:v>
                </c:pt>
                <c:pt idx="43">
                  <c:v>7.2000000000000008E-2</c:v>
                </c:pt>
                <c:pt idx="44">
                  <c:v>7.2500000000000009E-2</c:v>
                </c:pt>
                <c:pt idx="45">
                  <c:v>7.3000000000000009E-2</c:v>
                </c:pt>
                <c:pt idx="46">
                  <c:v>7.350000000000001E-2</c:v>
                </c:pt>
                <c:pt idx="47">
                  <c:v>7.400000000000001E-2</c:v>
                </c:pt>
                <c:pt idx="48">
                  <c:v>7.4500000000000011E-2</c:v>
                </c:pt>
                <c:pt idx="49">
                  <c:v>7.5000000000000011E-2</c:v>
                </c:pt>
                <c:pt idx="50">
                  <c:v>7.5500000000000012E-2</c:v>
                </c:pt>
                <c:pt idx="51">
                  <c:v>7.6000000000000012E-2</c:v>
                </c:pt>
                <c:pt idx="52">
                  <c:v>7.6500000000000012E-2</c:v>
                </c:pt>
                <c:pt idx="53">
                  <c:v>7.7000000000000013E-2</c:v>
                </c:pt>
                <c:pt idx="54">
                  <c:v>7.7500000000000013E-2</c:v>
                </c:pt>
                <c:pt idx="55">
                  <c:v>7.8000000000000014E-2</c:v>
                </c:pt>
                <c:pt idx="56">
                  <c:v>7.8500000000000014E-2</c:v>
                </c:pt>
                <c:pt idx="57">
                  <c:v>7.9000000000000015E-2</c:v>
                </c:pt>
                <c:pt idx="58">
                  <c:v>7.9500000000000015E-2</c:v>
                </c:pt>
                <c:pt idx="59">
                  <c:v>8.0000000000000016E-2</c:v>
                </c:pt>
                <c:pt idx="60">
                  <c:v>8.0500000000000016E-2</c:v>
                </c:pt>
                <c:pt idx="61">
                  <c:v>8.1000000000000016E-2</c:v>
                </c:pt>
                <c:pt idx="62">
                  <c:v>8.1500000000000017E-2</c:v>
                </c:pt>
                <c:pt idx="63">
                  <c:v>8.2000000000000017E-2</c:v>
                </c:pt>
                <c:pt idx="64">
                  <c:v>8.2500000000000018E-2</c:v>
                </c:pt>
                <c:pt idx="65">
                  <c:v>8.3000000000000018E-2</c:v>
                </c:pt>
                <c:pt idx="66">
                  <c:v>8.3500000000000019E-2</c:v>
                </c:pt>
                <c:pt idx="67">
                  <c:v>8.4000000000000019E-2</c:v>
                </c:pt>
                <c:pt idx="68">
                  <c:v>8.450000000000002E-2</c:v>
                </c:pt>
                <c:pt idx="69">
                  <c:v>8.500000000000002E-2</c:v>
                </c:pt>
                <c:pt idx="70">
                  <c:v>8.550000000000002E-2</c:v>
                </c:pt>
                <c:pt idx="71">
                  <c:v>8.6000000000000021E-2</c:v>
                </c:pt>
                <c:pt idx="72">
                  <c:v>8.6500000000000021E-2</c:v>
                </c:pt>
                <c:pt idx="73">
                  <c:v>8.7000000000000022E-2</c:v>
                </c:pt>
                <c:pt idx="74">
                  <c:v>8.7500000000000022E-2</c:v>
                </c:pt>
                <c:pt idx="75">
                  <c:v>8.8000000000000023E-2</c:v>
                </c:pt>
                <c:pt idx="76">
                  <c:v>8.8500000000000023E-2</c:v>
                </c:pt>
                <c:pt idx="77">
                  <c:v>8.9000000000000024E-2</c:v>
                </c:pt>
                <c:pt idx="78">
                  <c:v>8.9500000000000024E-2</c:v>
                </c:pt>
                <c:pt idx="79">
                  <c:v>9.0000000000000024E-2</c:v>
                </c:pt>
                <c:pt idx="80">
                  <c:v>9.0500000000000025E-2</c:v>
                </c:pt>
                <c:pt idx="81">
                  <c:v>9.1000000000000025E-2</c:v>
                </c:pt>
                <c:pt idx="82">
                  <c:v>9.1500000000000026E-2</c:v>
                </c:pt>
                <c:pt idx="83">
                  <c:v>9.2000000000000026E-2</c:v>
                </c:pt>
                <c:pt idx="84">
                  <c:v>9.2500000000000027E-2</c:v>
                </c:pt>
                <c:pt idx="85">
                  <c:v>9.3000000000000027E-2</c:v>
                </c:pt>
                <c:pt idx="86">
                  <c:v>9.3500000000000028E-2</c:v>
                </c:pt>
                <c:pt idx="87">
                  <c:v>9.4000000000000028E-2</c:v>
                </c:pt>
                <c:pt idx="88">
                  <c:v>9.4500000000000028E-2</c:v>
                </c:pt>
                <c:pt idx="89">
                  <c:v>9.5000000000000029E-2</c:v>
                </c:pt>
                <c:pt idx="90">
                  <c:v>9.5500000000000029E-2</c:v>
                </c:pt>
                <c:pt idx="91">
                  <c:v>9.600000000000003E-2</c:v>
                </c:pt>
                <c:pt idx="92">
                  <c:v>9.650000000000003E-2</c:v>
                </c:pt>
                <c:pt idx="93">
                  <c:v>9.7000000000000031E-2</c:v>
                </c:pt>
                <c:pt idx="94">
                  <c:v>9.7500000000000031E-2</c:v>
                </c:pt>
                <c:pt idx="95">
                  <c:v>9.8000000000000032E-2</c:v>
                </c:pt>
                <c:pt idx="96">
                  <c:v>9.8500000000000032E-2</c:v>
                </c:pt>
                <c:pt idx="97">
                  <c:v>9.9000000000000032E-2</c:v>
                </c:pt>
                <c:pt idx="98">
                  <c:v>9.9500000000000033E-2</c:v>
                </c:pt>
                <c:pt idx="99">
                  <c:v>0.10000000000000003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F-4589-ADC3-0B406B13A2DA}"/>
            </c:ext>
          </c:extLst>
        </c:ser>
        <c:ser>
          <c:idx val="3"/>
          <c:order val="2"/>
          <c:tx>
            <c:strRef>
              <c:f>Parameters!$D$11</c:f>
              <c:strCache>
                <c:ptCount val="1"/>
                <c:pt idx="0">
                  <c:v>Polynomial</c:v>
                </c:pt>
              </c:strCache>
            </c:strRef>
          </c:tx>
          <c:marker>
            <c:symbol val="none"/>
          </c:marker>
          <c:cat>
            <c:numRef>
              <c:f>Parameters!$A$12:$A$111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Parameters!$D$12:$D$111</c:f>
              <c:numCache>
                <c:formatCode>General</c:formatCode>
                <c:ptCount val="100"/>
                <c:pt idx="0">
                  <c:v>5.0520000000000002E-2</c:v>
                </c:pt>
                <c:pt idx="1">
                  <c:v>5.108E-2</c:v>
                </c:pt>
                <c:pt idx="2">
                  <c:v>5.1680000000000004E-2</c:v>
                </c:pt>
                <c:pt idx="3">
                  <c:v>5.2320000000000005E-2</c:v>
                </c:pt>
                <c:pt idx="4">
                  <c:v>5.3000000000000005E-2</c:v>
                </c:pt>
                <c:pt idx="5">
                  <c:v>5.3720000000000004E-2</c:v>
                </c:pt>
                <c:pt idx="6">
                  <c:v>5.4480000000000008E-2</c:v>
                </c:pt>
                <c:pt idx="7">
                  <c:v>5.528000000000001E-2</c:v>
                </c:pt>
                <c:pt idx="8">
                  <c:v>5.6120000000000003E-2</c:v>
                </c:pt>
                <c:pt idx="9">
                  <c:v>5.7000000000000002E-2</c:v>
                </c:pt>
                <c:pt idx="10">
                  <c:v>5.7919999999999999E-2</c:v>
                </c:pt>
                <c:pt idx="11">
                  <c:v>5.8880000000000002E-2</c:v>
                </c:pt>
                <c:pt idx="12">
                  <c:v>5.9880000000000003E-2</c:v>
                </c:pt>
                <c:pt idx="13">
                  <c:v>6.0920000000000002E-2</c:v>
                </c:pt>
                <c:pt idx="14">
                  <c:v>6.2E-2</c:v>
                </c:pt>
                <c:pt idx="15">
                  <c:v>6.3120000000000009E-2</c:v>
                </c:pt>
                <c:pt idx="16">
                  <c:v>6.4280000000000004E-2</c:v>
                </c:pt>
                <c:pt idx="17">
                  <c:v>6.548000000000001E-2</c:v>
                </c:pt>
                <c:pt idx="18">
                  <c:v>6.6720000000000002E-2</c:v>
                </c:pt>
                <c:pt idx="19">
                  <c:v>6.8000000000000005E-2</c:v>
                </c:pt>
                <c:pt idx="20">
                  <c:v>6.9320000000000007E-2</c:v>
                </c:pt>
                <c:pt idx="21">
                  <c:v>7.0680000000000007E-2</c:v>
                </c:pt>
                <c:pt idx="22">
                  <c:v>7.2080000000000005E-2</c:v>
                </c:pt>
                <c:pt idx="23">
                  <c:v>7.3520000000000016E-2</c:v>
                </c:pt>
                <c:pt idx="24">
                  <c:v>7.5000000000000011E-2</c:v>
                </c:pt>
                <c:pt idx="25">
                  <c:v>7.6520000000000005E-2</c:v>
                </c:pt>
                <c:pt idx="26">
                  <c:v>7.8080000000000011E-2</c:v>
                </c:pt>
                <c:pt idx="27">
                  <c:v>7.9680000000000015E-2</c:v>
                </c:pt>
                <c:pt idx="28">
                  <c:v>8.1320000000000017E-2</c:v>
                </c:pt>
                <c:pt idx="29">
                  <c:v>8.3000000000000018E-2</c:v>
                </c:pt>
                <c:pt idx="30">
                  <c:v>8.4720000000000018E-2</c:v>
                </c:pt>
                <c:pt idx="31">
                  <c:v>8.6480000000000015E-2</c:v>
                </c:pt>
                <c:pt idx="32">
                  <c:v>8.8280000000000025E-2</c:v>
                </c:pt>
                <c:pt idx="33">
                  <c:v>9.012000000000002E-2</c:v>
                </c:pt>
                <c:pt idx="34">
                  <c:v>9.2000000000000026E-2</c:v>
                </c:pt>
                <c:pt idx="35">
                  <c:v>9.3920000000000031E-2</c:v>
                </c:pt>
                <c:pt idx="36">
                  <c:v>9.5880000000000035E-2</c:v>
                </c:pt>
                <c:pt idx="37">
                  <c:v>9.7880000000000036E-2</c:v>
                </c:pt>
                <c:pt idx="38">
                  <c:v>9.9920000000000037E-2</c:v>
                </c:pt>
                <c:pt idx="39">
                  <c:v>0.10200000000000004</c:v>
                </c:pt>
                <c:pt idx="40">
                  <c:v>0.10412000000000005</c:v>
                </c:pt>
                <c:pt idx="41">
                  <c:v>0.10628000000000004</c:v>
                </c:pt>
                <c:pt idx="42">
                  <c:v>0.10848000000000005</c:v>
                </c:pt>
                <c:pt idx="43">
                  <c:v>0.11072000000000004</c:v>
                </c:pt>
                <c:pt idx="44">
                  <c:v>0.11300000000000004</c:v>
                </c:pt>
                <c:pt idx="45">
                  <c:v>0.11532000000000006</c:v>
                </c:pt>
                <c:pt idx="46">
                  <c:v>0.11768000000000006</c:v>
                </c:pt>
                <c:pt idx="47">
                  <c:v>0.12008000000000006</c:v>
                </c:pt>
                <c:pt idx="48">
                  <c:v>0.12252000000000007</c:v>
                </c:pt>
                <c:pt idx="49">
                  <c:v>0.12500000000000006</c:v>
                </c:pt>
                <c:pt idx="50">
                  <c:v>0.12752000000000005</c:v>
                </c:pt>
                <c:pt idx="51">
                  <c:v>0.13008000000000006</c:v>
                </c:pt>
                <c:pt idx="52">
                  <c:v>0.13268000000000008</c:v>
                </c:pt>
                <c:pt idx="53">
                  <c:v>0.13532000000000008</c:v>
                </c:pt>
                <c:pt idx="54">
                  <c:v>0.13800000000000007</c:v>
                </c:pt>
                <c:pt idx="55">
                  <c:v>0.14072000000000007</c:v>
                </c:pt>
                <c:pt idx="56">
                  <c:v>0.14348000000000008</c:v>
                </c:pt>
                <c:pt idx="57">
                  <c:v>0.14628000000000008</c:v>
                </c:pt>
                <c:pt idx="58">
                  <c:v>0.14912000000000009</c:v>
                </c:pt>
                <c:pt idx="59">
                  <c:v>0.15200000000000008</c:v>
                </c:pt>
                <c:pt idx="60">
                  <c:v>0.15492000000000011</c:v>
                </c:pt>
                <c:pt idx="61">
                  <c:v>0.1578800000000001</c:v>
                </c:pt>
                <c:pt idx="62">
                  <c:v>0.16088000000000011</c:v>
                </c:pt>
                <c:pt idx="63">
                  <c:v>0.16392000000000012</c:v>
                </c:pt>
                <c:pt idx="64">
                  <c:v>0.16700000000000012</c:v>
                </c:pt>
                <c:pt idx="65">
                  <c:v>0.1701200000000001</c:v>
                </c:pt>
                <c:pt idx="66">
                  <c:v>0.17328000000000013</c:v>
                </c:pt>
                <c:pt idx="67">
                  <c:v>0.17648000000000014</c:v>
                </c:pt>
                <c:pt idx="68">
                  <c:v>0.17972000000000013</c:v>
                </c:pt>
                <c:pt idx="69">
                  <c:v>0.18300000000000013</c:v>
                </c:pt>
                <c:pt idx="70">
                  <c:v>0.18632000000000015</c:v>
                </c:pt>
                <c:pt idx="71">
                  <c:v>0.18968000000000015</c:v>
                </c:pt>
                <c:pt idx="72">
                  <c:v>0.19308000000000014</c:v>
                </c:pt>
                <c:pt idx="73">
                  <c:v>0.19652000000000014</c:v>
                </c:pt>
                <c:pt idx="74">
                  <c:v>0.20000000000000018</c:v>
                </c:pt>
                <c:pt idx="75">
                  <c:v>0.20352000000000015</c:v>
                </c:pt>
                <c:pt idx="76">
                  <c:v>0.20708000000000018</c:v>
                </c:pt>
                <c:pt idx="77">
                  <c:v>0.21068000000000017</c:v>
                </c:pt>
                <c:pt idx="78">
                  <c:v>0.21432000000000018</c:v>
                </c:pt>
                <c:pt idx="79">
                  <c:v>0.21800000000000019</c:v>
                </c:pt>
                <c:pt idx="80">
                  <c:v>0.22172000000000019</c:v>
                </c:pt>
                <c:pt idx="81">
                  <c:v>0.22548000000000018</c:v>
                </c:pt>
                <c:pt idx="82">
                  <c:v>0.22928000000000021</c:v>
                </c:pt>
                <c:pt idx="83">
                  <c:v>0.23312000000000022</c:v>
                </c:pt>
                <c:pt idx="84">
                  <c:v>0.23700000000000021</c:v>
                </c:pt>
                <c:pt idx="85">
                  <c:v>0.24092000000000022</c:v>
                </c:pt>
                <c:pt idx="86">
                  <c:v>0.24488000000000021</c:v>
                </c:pt>
                <c:pt idx="87">
                  <c:v>0.24888000000000024</c:v>
                </c:pt>
                <c:pt idx="88">
                  <c:v>0.25292000000000026</c:v>
                </c:pt>
                <c:pt idx="89">
                  <c:v>0.25700000000000023</c:v>
                </c:pt>
                <c:pt idx="90">
                  <c:v>0.26112000000000024</c:v>
                </c:pt>
                <c:pt idx="91">
                  <c:v>0.26528000000000024</c:v>
                </c:pt>
                <c:pt idx="92">
                  <c:v>0.26948000000000027</c:v>
                </c:pt>
                <c:pt idx="93">
                  <c:v>0.2737200000000003</c:v>
                </c:pt>
                <c:pt idx="94">
                  <c:v>0.27800000000000025</c:v>
                </c:pt>
                <c:pt idx="95">
                  <c:v>0.28232000000000029</c:v>
                </c:pt>
                <c:pt idx="96">
                  <c:v>0.28668000000000027</c:v>
                </c:pt>
                <c:pt idx="97">
                  <c:v>0.29108000000000028</c:v>
                </c:pt>
                <c:pt idx="98">
                  <c:v>0.29552000000000034</c:v>
                </c:pt>
                <c:pt idx="99">
                  <c:v>0.30000000000000032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0F-4589-ADC3-0B406B13A2DA}"/>
            </c:ext>
          </c:extLst>
        </c:ser>
        <c:ser>
          <c:idx val="0"/>
          <c:order val="3"/>
          <c:tx>
            <c:strRef>
              <c:f>Parameters!$E$11</c:f>
              <c:strCache>
                <c:ptCount val="1"/>
                <c:pt idx="0">
                  <c:v>SR_Compund</c:v>
                </c:pt>
              </c:strCache>
            </c:strRef>
          </c:tx>
          <c:marker>
            <c:symbol val="none"/>
          </c:marker>
          <c:cat>
            <c:numRef>
              <c:f>Parameters!$A$12:$A$111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cat>
          <c:val>
            <c:numRef>
              <c:f>Parameters!$E$12:$E$111</c:f>
              <c:numCache>
                <c:formatCode>General</c:formatCode>
                <c:ptCount val="100"/>
                <c:pt idx="0">
                  <c:v>8.160000000000001E-4</c:v>
                </c:pt>
                <c:pt idx="1">
                  <c:v>1.6640000000000003E-3</c:v>
                </c:pt>
                <c:pt idx="2">
                  <c:v>2.5440000000000003E-3</c:v>
                </c:pt>
                <c:pt idx="3">
                  <c:v>3.4560000000000007E-3</c:v>
                </c:pt>
                <c:pt idx="4">
                  <c:v>4.4000000000000011E-3</c:v>
                </c:pt>
                <c:pt idx="5">
                  <c:v>5.3760000000000006E-3</c:v>
                </c:pt>
                <c:pt idx="6">
                  <c:v>6.3840000000000008E-3</c:v>
                </c:pt>
                <c:pt idx="7">
                  <c:v>7.424E-3</c:v>
                </c:pt>
                <c:pt idx="8">
                  <c:v>8.4960000000000018E-3</c:v>
                </c:pt>
                <c:pt idx="9">
                  <c:v>9.6000000000000009E-3</c:v>
                </c:pt>
                <c:pt idx="10">
                  <c:v>1.0735999999999999E-2</c:v>
                </c:pt>
                <c:pt idx="11">
                  <c:v>1.1903999999999998E-2</c:v>
                </c:pt>
                <c:pt idx="12">
                  <c:v>1.3103999999999999E-2</c:v>
                </c:pt>
                <c:pt idx="13">
                  <c:v>1.4336E-2</c:v>
                </c:pt>
                <c:pt idx="14">
                  <c:v>1.5600000000000001E-2</c:v>
                </c:pt>
                <c:pt idx="15">
                  <c:v>1.6896000000000001E-2</c:v>
                </c:pt>
                <c:pt idx="16">
                  <c:v>1.8224000000000001E-2</c:v>
                </c:pt>
                <c:pt idx="17">
                  <c:v>1.9584000000000004E-2</c:v>
                </c:pt>
                <c:pt idx="18">
                  <c:v>2.0976000000000009E-2</c:v>
                </c:pt>
                <c:pt idx="19">
                  <c:v>2.2400000000000007E-2</c:v>
                </c:pt>
                <c:pt idx="20">
                  <c:v>2.3856000000000009E-2</c:v>
                </c:pt>
                <c:pt idx="21">
                  <c:v>2.5344000000000012E-2</c:v>
                </c:pt>
                <c:pt idx="22">
                  <c:v>2.6864000000000013E-2</c:v>
                </c:pt>
                <c:pt idx="23">
                  <c:v>2.8416000000000014E-2</c:v>
                </c:pt>
                <c:pt idx="24">
                  <c:v>3.0000000000000013E-2</c:v>
                </c:pt>
                <c:pt idx="25">
                  <c:v>3.1616000000000012E-2</c:v>
                </c:pt>
                <c:pt idx="26">
                  <c:v>3.3264000000000016E-2</c:v>
                </c:pt>
                <c:pt idx="27">
                  <c:v>3.4944000000000017E-2</c:v>
                </c:pt>
                <c:pt idx="28">
                  <c:v>3.6656000000000015E-2</c:v>
                </c:pt>
                <c:pt idx="29">
                  <c:v>3.8400000000000024E-2</c:v>
                </c:pt>
                <c:pt idx="30">
                  <c:v>4.0176000000000024E-2</c:v>
                </c:pt>
                <c:pt idx="31">
                  <c:v>4.1984000000000028E-2</c:v>
                </c:pt>
                <c:pt idx="32">
                  <c:v>4.382400000000003E-2</c:v>
                </c:pt>
                <c:pt idx="33">
                  <c:v>4.5696000000000035E-2</c:v>
                </c:pt>
                <c:pt idx="34">
                  <c:v>4.7600000000000031E-2</c:v>
                </c:pt>
                <c:pt idx="35">
                  <c:v>4.9536000000000038E-2</c:v>
                </c:pt>
                <c:pt idx="36">
                  <c:v>5.1504000000000043E-2</c:v>
                </c:pt>
                <c:pt idx="37">
                  <c:v>5.3504000000000045E-2</c:v>
                </c:pt>
                <c:pt idx="38">
                  <c:v>5.5536000000000044E-2</c:v>
                </c:pt>
                <c:pt idx="39">
                  <c:v>5.760000000000004E-2</c:v>
                </c:pt>
                <c:pt idx="40">
                  <c:v>5.9696000000000055E-2</c:v>
                </c:pt>
                <c:pt idx="41">
                  <c:v>6.1824000000000046E-2</c:v>
                </c:pt>
                <c:pt idx="42">
                  <c:v>6.3984000000000055E-2</c:v>
                </c:pt>
                <c:pt idx="43">
                  <c:v>6.6176000000000054E-2</c:v>
                </c:pt>
                <c:pt idx="44">
                  <c:v>6.8400000000000058E-2</c:v>
                </c:pt>
                <c:pt idx="45">
                  <c:v>7.0656000000000066E-2</c:v>
                </c:pt>
                <c:pt idx="46">
                  <c:v>7.2944000000000064E-2</c:v>
                </c:pt>
                <c:pt idx="47">
                  <c:v>7.5264000000000067E-2</c:v>
                </c:pt>
                <c:pt idx="48">
                  <c:v>7.7616000000000074E-2</c:v>
                </c:pt>
                <c:pt idx="49">
                  <c:v>8.0000000000000071E-2</c:v>
                </c:pt>
                <c:pt idx="50">
                  <c:v>8.2416000000000073E-2</c:v>
                </c:pt>
                <c:pt idx="51">
                  <c:v>8.4864000000000078E-2</c:v>
                </c:pt>
                <c:pt idx="52">
                  <c:v>8.7344000000000074E-2</c:v>
                </c:pt>
                <c:pt idx="53">
                  <c:v>8.9856000000000089E-2</c:v>
                </c:pt>
                <c:pt idx="54">
                  <c:v>9.2400000000000093E-2</c:v>
                </c:pt>
                <c:pt idx="55">
                  <c:v>9.4976000000000088E-2</c:v>
                </c:pt>
                <c:pt idx="56">
                  <c:v>9.7584000000000087E-2</c:v>
                </c:pt>
                <c:pt idx="57">
                  <c:v>0.10022400000000009</c:v>
                </c:pt>
                <c:pt idx="58">
                  <c:v>0.1028960000000001</c:v>
                </c:pt>
                <c:pt idx="59">
                  <c:v>0.1056000000000001</c:v>
                </c:pt>
                <c:pt idx="60">
                  <c:v>0.1083360000000001</c:v>
                </c:pt>
                <c:pt idx="61">
                  <c:v>0.11110400000000009</c:v>
                </c:pt>
                <c:pt idx="62">
                  <c:v>0.11390400000000012</c:v>
                </c:pt>
                <c:pt idx="63">
                  <c:v>0.11673600000000012</c:v>
                </c:pt>
                <c:pt idx="64">
                  <c:v>0.11960000000000011</c:v>
                </c:pt>
                <c:pt idx="65">
                  <c:v>0.12249600000000012</c:v>
                </c:pt>
                <c:pt idx="66">
                  <c:v>0.12542400000000012</c:v>
                </c:pt>
                <c:pt idx="67">
                  <c:v>0.12838400000000014</c:v>
                </c:pt>
                <c:pt idx="68">
                  <c:v>0.13137600000000013</c:v>
                </c:pt>
                <c:pt idx="69">
                  <c:v>0.13440000000000016</c:v>
                </c:pt>
                <c:pt idx="70">
                  <c:v>0.13745600000000013</c:v>
                </c:pt>
                <c:pt idx="71">
                  <c:v>0.14054400000000014</c:v>
                </c:pt>
                <c:pt idx="72">
                  <c:v>0.14366400000000015</c:v>
                </c:pt>
                <c:pt idx="73">
                  <c:v>0.14681600000000014</c:v>
                </c:pt>
                <c:pt idx="74">
                  <c:v>0.15000000000000016</c:v>
                </c:pt>
                <c:pt idx="75">
                  <c:v>0.15321600000000016</c:v>
                </c:pt>
                <c:pt idx="76">
                  <c:v>0.15646400000000016</c:v>
                </c:pt>
                <c:pt idx="77">
                  <c:v>0.15974400000000019</c:v>
                </c:pt>
                <c:pt idx="78">
                  <c:v>0.1630560000000002</c:v>
                </c:pt>
                <c:pt idx="79">
                  <c:v>0.16640000000000019</c:v>
                </c:pt>
                <c:pt idx="80">
                  <c:v>0.1697760000000002</c:v>
                </c:pt>
                <c:pt idx="81">
                  <c:v>0.1731840000000002</c:v>
                </c:pt>
                <c:pt idx="82">
                  <c:v>0.17662400000000023</c:v>
                </c:pt>
                <c:pt idx="83">
                  <c:v>0.1800960000000002</c:v>
                </c:pt>
                <c:pt idx="84">
                  <c:v>0.18360000000000021</c:v>
                </c:pt>
                <c:pt idx="85">
                  <c:v>0.18713600000000022</c:v>
                </c:pt>
                <c:pt idx="86">
                  <c:v>0.19070400000000021</c:v>
                </c:pt>
                <c:pt idx="87">
                  <c:v>0.19430400000000023</c:v>
                </c:pt>
                <c:pt idx="88">
                  <c:v>0.19793600000000022</c:v>
                </c:pt>
                <c:pt idx="89">
                  <c:v>0.20160000000000022</c:v>
                </c:pt>
                <c:pt idx="90">
                  <c:v>0.20529600000000026</c:v>
                </c:pt>
                <c:pt idx="91">
                  <c:v>0.20902400000000024</c:v>
                </c:pt>
                <c:pt idx="92">
                  <c:v>0.21278400000000028</c:v>
                </c:pt>
                <c:pt idx="93">
                  <c:v>0.21657600000000024</c:v>
                </c:pt>
                <c:pt idx="94">
                  <c:v>0.22040000000000026</c:v>
                </c:pt>
                <c:pt idx="95">
                  <c:v>0.22425600000000029</c:v>
                </c:pt>
                <c:pt idx="96">
                  <c:v>0.22814400000000026</c:v>
                </c:pt>
                <c:pt idx="97">
                  <c:v>0.23206400000000027</c:v>
                </c:pt>
                <c:pt idx="98">
                  <c:v>0.23601600000000028</c:v>
                </c:pt>
                <c:pt idx="99">
                  <c:v>0.24000000000000032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0F-4589-ADC3-0B406B13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875200"/>
        <c:axId val="165985024"/>
      </c:lineChart>
      <c:catAx>
        <c:axId val="3898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985024"/>
        <c:crosses val="autoZero"/>
        <c:auto val="1"/>
        <c:lblAlgn val="ctr"/>
        <c:lblOffset val="100"/>
        <c:noMultiLvlLbl val="0"/>
      </c:catAx>
      <c:valAx>
        <c:axId val="1659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8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0.35672</cdr:x>
      <cdr:y>0.02202</cdr:y>
    </cdr:from>
    <cdr:to>
      <cdr:x>0.35926</cdr:x>
      <cdr:y>0.93653</cdr:y>
    </cdr:to>
    <cdr:cxnSp macro="">
      <cdr:nvCxnSpPr>
        <cdr:cNvPr id="3" name="2 Conector recto">
          <a:extLst xmlns:a="http://schemas.openxmlformats.org/drawingml/2006/main">
            <a:ext uri="{FF2B5EF4-FFF2-40B4-BE49-F238E27FC236}">
              <a16:creationId xmlns:a16="http://schemas.microsoft.com/office/drawing/2014/main" id="{8EA4AEA1-C139-4B59-8009-BFA8B4776361}"/>
            </a:ext>
          </a:extLst>
        </cdr:cNvPr>
        <cdr:cNvCxnSpPr/>
      </cdr:nvCxnSpPr>
      <cdr:spPr>
        <a:xfrm xmlns:a="http://schemas.openxmlformats.org/drawingml/2006/main" flipV="1">
          <a:off x="3315093" y="133546"/>
          <a:ext cx="23567" cy="554610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0.42857</cdr:x>
      <cdr:y>0.02202</cdr:y>
    </cdr:from>
    <cdr:to>
      <cdr:x>0.43111</cdr:x>
      <cdr:y>0.93653</cdr:y>
    </cdr:to>
    <cdr:cxnSp macro="">
      <cdr:nvCxnSpPr>
        <cdr:cNvPr id="5" name="4 Conector recto">
          <a:extLst xmlns:a="http://schemas.openxmlformats.org/drawingml/2006/main">
            <a:ext uri="{FF2B5EF4-FFF2-40B4-BE49-F238E27FC236}">
              <a16:creationId xmlns:a16="http://schemas.microsoft.com/office/drawing/2014/main" id="{E5790C3A-26F3-4F42-899D-AAFF20461FF5}"/>
            </a:ext>
          </a:extLst>
        </cdr:cNvPr>
        <cdr:cNvCxnSpPr/>
      </cdr:nvCxnSpPr>
      <cdr:spPr>
        <a:xfrm xmlns:a="http://schemas.openxmlformats.org/drawingml/2006/main" flipH="1">
          <a:off x="3982825" y="133546"/>
          <a:ext cx="23567" cy="5546103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0.32967</cdr:x>
      <cdr:y>0.02073</cdr:y>
    </cdr:from>
    <cdr:to>
      <cdr:x>0.33474</cdr:x>
      <cdr:y>0.93912</cdr:y>
    </cdr:to>
    <cdr:cxnSp macro="">
      <cdr:nvCxnSpPr>
        <cdr:cNvPr id="8" name="7 Conector recto">
          <a:extLst xmlns:a="http://schemas.openxmlformats.org/drawingml/2006/main">
            <a:ext uri="{FF2B5EF4-FFF2-40B4-BE49-F238E27FC236}">
              <a16:creationId xmlns:a16="http://schemas.microsoft.com/office/drawing/2014/main" id="{7FBE1B5C-D714-4729-A57F-62DA46BFE2BE}"/>
            </a:ext>
          </a:extLst>
        </cdr:cNvPr>
        <cdr:cNvCxnSpPr/>
      </cdr:nvCxnSpPr>
      <cdr:spPr>
        <a:xfrm xmlns:a="http://schemas.openxmlformats.org/drawingml/2006/main" flipV="1">
          <a:off x="3063711" y="125691"/>
          <a:ext cx="47134" cy="556967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tabSelected="1" workbookViewId="0">
      <selection activeCell="G8" sqref="G8"/>
    </sheetView>
  </sheetViews>
  <sheetFormatPr defaultColWidth="11.42578125" defaultRowHeight="15" x14ac:dyDescent="0.25"/>
  <cols>
    <col min="6" max="6" width="16.85546875" customWidth="1"/>
    <col min="9" max="9" width="19.85546875" customWidth="1"/>
  </cols>
  <sheetData>
    <row r="1" spans="1:10" x14ac:dyDescent="0.25">
      <c r="A1" t="s">
        <v>0</v>
      </c>
      <c r="E1" t="s">
        <v>15</v>
      </c>
    </row>
    <row r="2" spans="1:10" x14ac:dyDescent="0.25">
      <c r="A2" t="s">
        <v>1</v>
      </c>
      <c r="D2" t="s">
        <v>11</v>
      </c>
      <c r="E2">
        <f>((B8-B3)+SQRT(POWER(B3-B8,2)+4*B4*B7))/(2*B4)</f>
        <v>0.39038820320220768</v>
      </c>
      <c r="I2" t="s">
        <v>68</v>
      </c>
    </row>
    <row r="3" spans="1:10" x14ac:dyDescent="0.25">
      <c r="A3" t="s">
        <v>2</v>
      </c>
      <c r="B3">
        <v>0.1</v>
      </c>
      <c r="I3" t="s">
        <v>69</v>
      </c>
      <c r="J3">
        <f>(B4-B3)/(2*B4)</f>
        <v>0.25</v>
      </c>
    </row>
    <row r="4" spans="1:10" x14ac:dyDescent="0.25">
      <c r="A4" t="s">
        <v>3</v>
      </c>
      <c r="B4">
        <v>0.2</v>
      </c>
      <c r="D4" t="s">
        <v>14</v>
      </c>
      <c r="F4" t="s">
        <v>18</v>
      </c>
    </row>
    <row r="5" spans="1:10" x14ac:dyDescent="0.25">
      <c r="D5" t="s">
        <v>16</v>
      </c>
      <c r="E5">
        <f>((-B3)+SQRT(POWER(B3,2)-4*B4*(-B7/(1-B9))))/(2*B4)</f>
        <v>0.36237243569579453</v>
      </c>
      <c r="I5" t="s">
        <v>72</v>
      </c>
      <c r="J5">
        <f>0.5*(((1/(1-B9))-(B3/B4)))</f>
        <v>0.375</v>
      </c>
    </row>
    <row r="6" spans="1:10" x14ac:dyDescent="0.25">
      <c r="A6" t="s">
        <v>4</v>
      </c>
    </row>
    <row r="7" spans="1:10" x14ac:dyDescent="0.25">
      <c r="A7" t="s">
        <v>5</v>
      </c>
      <c r="B7">
        <v>0.05</v>
      </c>
      <c r="D7" t="s">
        <v>14</v>
      </c>
    </row>
    <row r="8" spans="1:10" x14ac:dyDescent="0.25">
      <c r="A8" t="s">
        <v>6</v>
      </c>
      <c r="B8">
        <v>0.05</v>
      </c>
      <c r="D8" t="s">
        <v>17</v>
      </c>
      <c r="E8">
        <f>(-(B3-(B8/(1-B9)))+SQRT(POWER(B3-(B8/(1-B9)),2)-4*B4*(-B7/(1-B9))))/(2*B4)</f>
        <v>0.47307366085053293</v>
      </c>
    </row>
    <row r="9" spans="1:10" x14ac:dyDescent="0.25">
      <c r="A9" t="s">
        <v>13</v>
      </c>
      <c r="B9">
        <v>0.2</v>
      </c>
    </row>
    <row r="11" spans="1:10" x14ac:dyDescent="0.25">
      <c r="A11" t="s">
        <v>7</v>
      </c>
      <c r="B11" t="s">
        <v>8</v>
      </c>
      <c r="C11" t="s">
        <v>9</v>
      </c>
      <c r="D11" t="s">
        <v>10</v>
      </c>
      <c r="E11" t="s">
        <v>12</v>
      </c>
      <c r="F11" t="s">
        <v>33</v>
      </c>
      <c r="G11" t="s">
        <v>70</v>
      </c>
      <c r="H11" t="s">
        <v>71</v>
      </c>
    </row>
    <row r="12" spans="1:10" x14ac:dyDescent="0.25">
      <c r="A12" s="8">
        <v>0.01</v>
      </c>
      <c r="B12" s="8">
        <f>$B$3+$B$4*A12</f>
        <v>0.10200000000000001</v>
      </c>
      <c r="C12" s="8">
        <f>$B$7+$B$8*A12</f>
        <v>5.0500000000000003E-2</v>
      </c>
      <c r="D12" s="8">
        <f>$B$7+($B$3-$B$8)*A12+$B$4*POWER(A12,2)</f>
        <v>5.0520000000000002E-2</v>
      </c>
      <c r="E12" s="8">
        <f>B12*A12*(1-$B$9)</f>
        <v>8.160000000000001E-4</v>
      </c>
      <c r="F12" s="8">
        <f>E12*2</f>
        <v>1.6320000000000002E-3</v>
      </c>
      <c r="G12">
        <f>B12-E12</f>
        <v>0.10118400000000001</v>
      </c>
      <c r="H12">
        <f>B12*(1-A12)</f>
        <v>0.10098</v>
      </c>
    </row>
    <row r="13" spans="1:10" x14ac:dyDescent="0.25">
      <c r="A13" s="8">
        <f>A12+0.01</f>
        <v>0.02</v>
      </c>
      <c r="B13" s="8">
        <f t="shared" ref="B13:B76" si="0">$B$3+$B$4*A13</f>
        <v>0.10400000000000001</v>
      </c>
      <c r="C13" s="8">
        <f t="shared" ref="C13:C76" si="1">$B$7+$B$8*A13</f>
        <v>5.1000000000000004E-2</v>
      </c>
      <c r="D13" s="8">
        <f t="shared" ref="D13:D76" si="2">$B$7+($B$3-$B$8)*A13+$B$4*POWER(A13,2)</f>
        <v>5.108E-2</v>
      </c>
      <c r="E13" s="8">
        <f t="shared" ref="E13:E76" si="3">B13*A13*(1-$B$9)</f>
        <v>1.6640000000000003E-3</v>
      </c>
      <c r="F13" s="8">
        <f t="shared" ref="F13:F76" si="4">E13*2</f>
        <v>3.3280000000000007E-3</v>
      </c>
      <c r="G13">
        <f t="shared" ref="G13:G76" si="5">B13-E13</f>
        <v>0.10233600000000001</v>
      </c>
      <c r="H13">
        <f t="shared" ref="H13:H76" si="6">B13*(1-A13)</f>
        <v>0.10192000000000001</v>
      </c>
    </row>
    <row r="14" spans="1:10" x14ac:dyDescent="0.25">
      <c r="A14" s="8">
        <f t="shared" ref="A14:A77" si="7">A13+0.01</f>
        <v>0.03</v>
      </c>
      <c r="B14" s="8">
        <f t="shared" si="0"/>
        <v>0.10600000000000001</v>
      </c>
      <c r="C14" s="8">
        <f t="shared" si="1"/>
        <v>5.1500000000000004E-2</v>
      </c>
      <c r="D14" s="8">
        <f t="shared" si="2"/>
        <v>5.1680000000000004E-2</v>
      </c>
      <c r="E14" s="8">
        <f t="shared" si="3"/>
        <v>2.5440000000000003E-3</v>
      </c>
      <c r="F14" s="8">
        <f t="shared" si="4"/>
        <v>5.0880000000000005E-3</v>
      </c>
      <c r="G14">
        <f t="shared" si="5"/>
        <v>0.10345600000000001</v>
      </c>
      <c r="H14">
        <f t="shared" si="6"/>
        <v>0.10282000000000001</v>
      </c>
    </row>
    <row r="15" spans="1:10" x14ac:dyDescent="0.25">
      <c r="A15" s="8">
        <f t="shared" si="7"/>
        <v>0.04</v>
      </c>
      <c r="B15" s="8">
        <f t="shared" si="0"/>
        <v>0.10800000000000001</v>
      </c>
      <c r="C15" s="8">
        <f t="shared" si="1"/>
        <v>5.2000000000000005E-2</v>
      </c>
      <c r="D15" s="8">
        <f t="shared" si="2"/>
        <v>5.2320000000000005E-2</v>
      </c>
      <c r="E15" s="8">
        <f t="shared" si="3"/>
        <v>3.4560000000000007E-3</v>
      </c>
      <c r="F15" s="8">
        <f t="shared" si="4"/>
        <v>6.9120000000000015E-3</v>
      </c>
      <c r="G15">
        <f t="shared" si="5"/>
        <v>0.10454400000000001</v>
      </c>
      <c r="H15">
        <f t="shared" si="6"/>
        <v>0.10368000000000001</v>
      </c>
    </row>
    <row r="16" spans="1:10" x14ac:dyDescent="0.25">
      <c r="A16" s="8">
        <f t="shared" si="7"/>
        <v>0.05</v>
      </c>
      <c r="B16" s="8">
        <f t="shared" si="0"/>
        <v>0.11000000000000001</v>
      </c>
      <c r="C16" s="8">
        <f t="shared" si="1"/>
        <v>5.2500000000000005E-2</v>
      </c>
      <c r="D16" s="8">
        <f t="shared" si="2"/>
        <v>5.3000000000000005E-2</v>
      </c>
      <c r="E16" s="8">
        <f t="shared" si="3"/>
        <v>4.4000000000000011E-3</v>
      </c>
      <c r="F16" s="8">
        <f t="shared" si="4"/>
        <v>8.8000000000000023E-3</v>
      </c>
      <c r="G16">
        <f t="shared" si="5"/>
        <v>0.10560000000000001</v>
      </c>
      <c r="H16">
        <f t="shared" si="6"/>
        <v>0.10450000000000001</v>
      </c>
    </row>
    <row r="17" spans="1:8" x14ac:dyDescent="0.25">
      <c r="A17" s="8">
        <f t="shared" si="7"/>
        <v>6.0000000000000005E-2</v>
      </c>
      <c r="B17" s="8">
        <f t="shared" si="0"/>
        <v>0.112</v>
      </c>
      <c r="C17" s="8">
        <f t="shared" si="1"/>
        <v>5.3000000000000005E-2</v>
      </c>
      <c r="D17" s="8">
        <f t="shared" si="2"/>
        <v>5.3720000000000004E-2</v>
      </c>
      <c r="E17" s="8">
        <f t="shared" si="3"/>
        <v>5.3760000000000006E-3</v>
      </c>
      <c r="F17" s="8">
        <f t="shared" si="4"/>
        <v>1.0752000000000001E-2</v>
      </c>
      <c r="G17">
        <f t="shared" si="5"/>
        <v>0.106624</v>
      </c>
      <c r="H17">
        <f t="shared" si="6"/>
        <v>0.10528</v>
      </c>
    </row>
    <row r="18" spans="1:8" x14ac:dyDescent="0.25">
      <c r="A18" s="8">
        <f t="shared" si="7"/>
        <v>7.0000000000000007E-2</v>
      </c>
      <c r="B18" s="8">
        <f t="shared" si="0"/>
        <v>0.114</v>
      </c>
      <c r="C18" s="8">
        <f t="shared" si="1"/>
        <v>5.3500000000000006E-2</v>
      </c>
      <c r="D18" s="8">
        <f t="shared" si="2"/>
        <v>5.4480000000000008E-2</v>
      </c>
      <c r="E18" s="8">
        <f t="shared" si="3"/>
        <v>6.3840000000000008E-3</v>
      </c>
      <c r="F18" s="8">
        <f t="shared" si="4"/>
        <v>1.2768000000000002E-2</v>
      </c>
      <c r="G18">
        <f t="shared" si="5"/>
        <v>0.107616</v>
      </c>
      <c r="H18">
        <f t="shared" si="6"/>
        <v>0.10602</v>
      </c>
    </row>
    <row r="19" spans="1:8" x14ac:dyDescent="0.25">
      <c r="A19" s="8">
        <f t="shared" si="7"/>
        <v>0.08</v>
      </c>
      <c r="B19" s="8">
        <f t="shared" si="0"/>
        <v>0.11600000000000001</v>
      </c>
      <c r="C19" s="8">
        <f t="shared" si="1"/>
        <v>5.4000000000000006E-2</v>
      </c>
      <c r="D19" s="8">
        <f t="shared" si="2"/>
        <v>5.528000000000001E-2</v>
      </c>
      <c r="E19" s="8">
        <f t="shared" si="3"/>
        <v>7.424E-3</v>
      </c>
      <c r="F19" s="8">
        <f t="shared" si="4"/>
        <v>1.4848E-2</v>
      </c>
      <c r="G19">
        <f t="shared" si="5"/>
        <v>0.10857600000000001</v>
      </c>
      <c r="H19">
        <f t="shared" si="6"/>
        <v>0.10672000000000001</v>
      </c>
    </row>
    <row r="20" spans="1:8" x14ac:dyDescent="0.25">
      <c r="A20" s="8">
        <f t="shared" si="7"/>
        <v>0.09</v>
      </c>
      <c r="B20" s="8">
        <f t="shared" si="0"/>
        <v>0.11800000000000001</v>
      </c>
      <c r="C20" s="8">
        <f t="shared" si="1"/>
        <v>5.45E-2</v>
      </c>
      <c r="D20" s="8">
        <f t="shared" si="2"/>
        <v>5.6120000000000003E-2</v>
      </c>
      <c r="E20" s="8">
        <f t="shared" si="3"/>
        <v>8.4960000000000018E-3</v>
      </c>
      <c r="F20" s="8">
        <f t="shared" si="4"/>
        <v>1.6992000000000004E-2</v>
      </c>
      <c r="G20">
        <f t="shared" si="5"/>
        <v>0.109504</v>
      </c>
      <c r="H20">
        <f t="shared" si="6"/>
        <v>0.10738000000000002</v>
      </c>
    </row>
    <row r="21" spans="1:8" x14ac:dyDescent="0.25">
      <c r="A21" s="8">
        <f t="shared" si="7"/>
        <v>9.9999999999999992E-2</v>
      </c>
      <c r="B21" s="8">
        <f t="shared" si="0"/>
        <v>0.12000000000000001</v>
      </c>
      <c r="C21" s="8">
        <f t="shared" si="1"/>
        <v>5.5E-2</v>
      </c>
      <c r="D21" s="8">
        <f t="shared" si="2"/>
        <v>5.7000000000000002E-2</v>
      </c>
      <c r="E21" s="8">
        <f t="shared" si="3"/>
        <v>9.6000000000000009E-3</v>
      </c>
      <c r="F21" s="8">
        <f t="shared" si="4"/>
        <v>1.9200000000000002E-2</v>
      </c>
      <c r="G21">
        <f t="shared" si="5"/>
        <v>0.11040000000000001</v>
      </c>
      <c r="H21">
        <f t="shared" si="6"/>
        <v>0.10800000000000001</v>
      </c>
    </row>
    <row r="22" spans="1:8" x14ac:dyDescent="0.25">
      <c r="A22" s="8">
        <f t="shared" si="7"/>
        <v>0.10999999999999999</v>
      </c>
      <c r="B22" s="8">
        <f t="shared" si="0"/>
        <v>0.122</v>
      </c>
      <c r="C22" s="8">
        <f t="shared" si="1"/>
        <v>5.5500000000000001E-2</v>
      </c>
      <c r="D22" s="8">
        <f t="shared" si="2"/>
        <v>5.7919999999999999E-2</v>
      </c>
      <c r="E22" s="8">
        <f t="shared" si="3"/>
        <v>1.0735999999999999E-2</v>
      </c>
      <c r="F22" s="8">
        <f t="shared" si="4"/>
        <v>2.1471999999999998E-2</v>
      </c>
      <c r="G22">
        <f t="shared" si="5"/>
        <v>0.111264</v>
      </c>
      <c r="H22">
        <f t="shared" si="6"/>
        <v>0.10858</v>
      </c>
    </row>
    <row r="23" spans="1:8" x14ac:dyDescent="0.25">
      <c r="A23" s="8">
        <f t="shared" si="7"/>
        <v>0.11999999999999998</v>
      </c>
      <c r="B23" s="8">
        <f t="shared" si="0"/>
        <v>0.124</v>
      </c>
      <c r="C23" s="8">
        <f t="shared" si="1"/>
        <v>5.6000000000000001E-2</v>
      </c>
      <c r="D23" s="8">
        <f t="shared" si="2"/>
        <v>5.8880000000000002E-2</v>
      </c>
      <c r="E23" s="8">
        <f t="shared" si="3"/>
        <v>1.1903999999999998E-2</v>
      </c>
      <c r="F23" s="8">
        <f t="shared" si="4"/>
        <v>2.3807999999999996E-2</v>
      </c>
      <c r="G23">
        <f t="shared" si="5"/>
        <v>0.112096</v>
      </c>
      <c r="H23">
        <f t="shared" si="6"/>
        <v>0.10911999999999999</v>
      </c>
    </row>
    <row r="24" spans="1:8" x14ac:dyDescent="0.25">
      <c r="A24" s="8">
        <f t="shared" si="7"/>
        <v>0.12999999999999998</v>
      </c>
      <c r="B24" s="8">
        <f t="shared" si="0"/>
        <v>0.126</v>
      </c>
      <c r="C24" s="8">
        <f t="shared" si="1"/>
        <v>5.6500000000000002E-2</v>
      </c>
      <c r="D24" s="8">
        <f t="shared" si="2"/>
        <v>5.9880000000000003E-2</v>
      </c>
      <c r="E24" s="8">
        <f t="shared" si="3"/>
        <v>1.3103999999999999E-2</v>
      </c>
      <c r="F24" s="8">
        <f t="shared" si="4"/>
        <v>2.6207999999999999E-2</v>
      </c>
      <c r="G24">
        <f t="shared" si="5"/>
        <v>0.112896</v>
      </c>
      <c r="H24">
        <f t="shared" si="6"/>
        <v>0.10962</v>
      </c>
    </row>
    <row r="25" spans="1:8" x14ac:dyDescent="0.25">
      <c r="A25" s="8">
        <f t="shared" si="7"/>
        <v>0.13999999999999999</v>
      </c>
      <c r="B25" s="8">
        <f t="shared" si="0"/>
        <v>0.128</v>
      </c>
      <c r="C25" s="8">
        <f t="shared" si="1"/>
        <v>5.7000000000000002E-2</v>
      </c>
      <c r="D25" s="8">
        <f t="shared" si="2"/>
        <v>6.0920000000000002E-2</v>
      </c>
      <c r="E25" s="8">
        <f t="shared" si="3"/>
        <v>1.4336E-2</v>
      </c>
      <c r="F25" s="8">
        <f t="shared" si="4"/>
        <v>2.8672E-2</v>
      </c>
      <c r="G25">
        <f t="shared" si="5"/>
        <v>0.113664</v>
      </c>
      <c r="H25">
        <f t="shared" si="6"/>
        <v>0.11008</v>
      </c>
    </row>
    <row r="26" spans="1:8" x14ac:dyDescent="0.25">
      <c r="A26" s="8">
        <f t="shared" si="7"/>
        <v>0.15</v>
      </c>
      <c r="B26" s="8">
        <f t="shared" si="0"/>
        <v>0.13</v>
      </c>
      <c r="C26" s="8">
        <f t="shared" si="1"/>
        <v>5.7500000000000002E-2</v>
      </c>
      <c r="D26" s="8">
        <f t="shared" si="2"/>
        <v>6.2E-2</v>
      </c>
      <c r="E26" s="8">
        <f t="shared" si="3"/>
        <v>1.5600000000000001E-2</v>
      </c>
      <c r="F26" s="8">
        <f t="shared" si="4"/>
        <v>3.1200000000000002E-2</v>
      </c>
      <c r="G26">
        <f t="shared" si="5"/>
        <v>0.1144</v>
      </c>
      <c r="H26">
        <f t="shared" si="6"/>
        <v>0.1105</v>
      </c>
    </row>
    <row r="27" spans="1:8" x14ac:dyDescent="0.25">
      <c r="A27">
        <f t="shared" si="7"/>
        <v>0.16</v>
      </c>
      <c r="B27">
        <f t="shared" si="0"/>
        <v>0.13200000000000001</v>
      </c>
      <c r="C27">
        <f t="shared" si="1"/>
        <v>5.8000000000000003E-2</v>
      </c>
      <c r="D27">
        <f t="shared" si="2"/>
        <v>6.3120000000000009E-2</v>
      </c>
      <c r="E27">
        <f t="shared" si="3"/>
        <v>1.6896000000000001E-2</v>
      </c>
      <c r="F27">
        <f t="shared" si="4"/>
        <v>3.3792000000000003E-2</v>
      </c>
      <c r="G27">
        <f t="shared" si="5"/>
        <v>0.11510400000000001</v>
      </c>
      <c r="H27">
        <f t="shared" si="6"/>
        <v>0.11088000000000001</v>
      </c>
    </row>
    <row r="28" spans="1:8" x14ac:dyDescent="0.25">
      <c r="A28">
        <f t="shared" si="7"/>
        <v>0.17</v>
      </c>
      <c r="B28">
        <f t="shared" si="0"/>
        <v>0.13400000000000001</v>
      </c>
      <c r="C28">
        <f t="shared" si="1"/>
        <v>5.8500000000000003E-2</v>
      </c>
      <c r="D28">
        <f t="shared" si="2"/>
        <v>6.4280000000000004E-2</v>
      </c>
      <c r="E28">
        <f t="shared" si="3"/>
        <v>1.8224000000000001E-2</v>
      </c>
      <c r="F28">
        <f t="shared" si="4"/>
        <v>3.6448000000000001E-2</v>
      </c>
      <c r="G28">
        <f t="shared" si="5"/>
        <v>0.115776</v>
      </c>
      <c r="H28">
        <f t="shared" si="6"/>
        <v>0.11122</v>
      </c>
    </row>
    <row r="29" spans="1:8" x14ac:dyDescent="0.25">
      <c r="A29">
        <f t="shared" si="7"/>
        <v>0.18000000000000002</v>
      </c>
      <c r="B29">
        <f t="shared" si="0"/>
        <v>0.13600000000000001</v>
      </c>
      <c r="C29">
        <f t="shared" si="1"/>
        <v>5.9000000000000004E-2</v>
      </c>
      <c r="D29">
        <f t="shared" si="2"/>
        <v>6.548000000000001E-2</v>
      </c>
      <c r="E29">
        <f t="shared" si="3"/>
        <v>1.9584000000000004E-2</v>
      </c>
      <c r="F29">
        <f t="shared" si="4"/>
        <v>3.9168000000000008E-2</v>
      </c>
      <c r="G29">
        <f t="shared" si="5"/>
        <v>0.11641600000000001</v>
      </c>
      <c r="H29">
        <f t="shared" si="6"/>
        <v>0.11152000000000001</v>
      </c>
    </row>
    <row r="30" spans="1:8" x14ac:dyDescent="0.25">
      <c r="A30">
        <f t="shared" si="7"/>
        <v>0.19000000000000003</v>
      </c>
      <c r="B30">
        <f t="shared" si="0"/>
        <v>0.13800000000000001</v>
      </c>
      <c r="C30">
        <f t="shared" si="1"/>
        <v>5.9500000000000004E-2</v>
      </c>
      <c r="D30">
        <f t="shared" si="2"/>
        <v>6.6720000000000002E-2</v>
      </c>
      <c r="E30">
        <f t="shared" si="3"/>
        <v>2.0976000000000009E-2</v>
      </c>
      <c r="F30">
        <f t="shared" si="4"/>
        <v>4.1952000000000017E-2</v>
      </c>
      <c r="G30">
        <f t="shared" si="5"/>
        <v>0.117024</v>
      </c>
      <c r="H30">
        <f t="shared" si="6"/>
        <v>0.11178</v>
      </c>
    </row>
    <row r="31" spans="1:8" x14ac:dyDescent="0.25">
      <c r="A31">
        <f t="shared" si="7"/>
        <v>0.20000000000000004</v>
      </c>
      <c r="B31">
        <f t="shared" si="0"/>
        <v>0.14000000000000001</v>
      </c>
      <c r="C31">
        <f t="shared" si="1"/>
        <v>6.0000000000000005E-2</v>
      </c>
      <c r="D31">
        <f t="shared" si="2"/>
        <v>6.8000000000000005E-2</v>
      </c>
      <c r="E31">
        <f t="shared" si="3"/>
        <v>2.2400000000000007E-2</v>
      </c>
      <c r="F31">
        <f t="shared" si="4"/>
        <v>4.4800000000000013E-2</v>
      </c>
      <c r="G31">
        <f t="shared" si="5"/>
        <v>0.11760000000000001</v>
      </c>
      <c r="H31">
        <f t="shared" si="6"/>
        <v>0.112</v>
      </c>
    </row>
    <row r="32" spans="1:8" x14ac:dyDescent="0.25">
      <c r="A32">
        <f t="shared" si="7"/>
        <v>0.21000000000000005</v>
      </c>
      <c r="B32">
        <f t="shared" si="0"/>
        <v>0.14200000000000002</v>
      </c>
      <c r="C32">
        <f t="shared" si="1"/>
        <v>6.0500000000000005E-2</v>
      </c>
      <c r="D32">
        <f t="shared" si="2"/>
        <v>6.9320000000000007E-2</v>
      </c>
      <c r="E32">
        <f t="shared" si="3"/>
        <v>2.3856000000000009E-2</v>
      </c>
      <c r="F32">
        <f t="shared" si="4"/>
        <v>4.7712000000000018E-2</v>
      </c>
      <c r="G32">
        <f t="shared" si="5"/>
        <v>0.118144</v>
      </c>
      <c r="H32">
        <f t="shared" si="6"/>
        <v>0.11218</v>
      </c>
    </row>
    <row r="33" spans="1:8" x14ac:dyDescent="0.25">
      <c r="A33">
        <f t="shared" si="7"/>
        <v>0.22000000000000006</v>
      </c>
      <c r="B33">
        <f t="shared" si="0"/>
        <v>0.14400000000000002</v>
      </c>
      <c r="C33">
        <f t="shared" si="1"/>
        <v>6.1000000000000006E-2</v>
      </c>
      <c r="D33">
        <f t="shared" si="2"/>
        <v>7.0680000000000007E-2</v>
      </c>
      <c r="E33">
        <f t="shared" si="3"/>
        <v>2.5344000000000012E-2</v>
      </c>
      <c r="F33">
        <f t="shared" si="4"/>
        <v>5.0688000000000025E-2</v>
      </c>
      <c r="G33">
        <f t="shared" si="5"/>
        <v>0.11865600000000001</v>
      </c>
      <c r="H33">
        <f t="shared" si="6"/>
        <v>0.11232</v>
      </c>
    </row>
    <row r="34" spans="1:8" x14ac:dyDescent="0.25">
      <c r="A34">
        <f t="shared" si="7"/>
        <v>0.23000000000000007</v>
      </c>
      <c r="B34">
        <f t="shared" si="0"/>
        <v>0.14600000000000002</v>
      </c>
      <c r="C34">
        <f t="shared" si="1"/>
        <v>6.1500000000000006E-2</v>
      </c>
      <c r="D34">
        <f t="shared" si="2"/>
        <v>7.2080000000000005E-2</v>
      </c>
      <c r="E34">
        <f t="shared" si="3"/>
        <v>2.6864000000000013E-2</v>
      </c>
      <c r="F34">
        <f t="shared" si="4"/>
        <v>5.3728000000000026E-2</v>
      </c>
      <c r="G34">
        <f t="shared" si="5"/>
        <v>0.11913600000000001</v>
      </c>
      <c r="H34">
        <f t="shared" si="6"/>
        <v>0.11242000000000001</v>
      </c>
    </row>
    <row r="35" spans="1:8" x14ac:dyDescent="0.25">
      <c r="A35">
        <f t="shared" si="7"/>
        <v>0.24000000000000007</v>
      </c>
      <c r="B35">
        <f t="shared" si="0"/>
        <v>0.14800000000000002</v>
      </c>
      <c r="C35">
        <f t="shared" si="1"/>
        <v>6.2000000000000006E-2</v>
      </c>
      <c r="D35">
        <f t="shared" si="2"/>
        <v>7.3520000000000016E-2</v>
      </c>
      <c r="E35">
        <f t="shared" si="3"/>
        <v>2.8416000000000014E-2</v>
      </c>
      <c r="F35">
        <f t="shared" si="4"/>
        <v>5.6832000000000028E-2</v>
      </c>
      <c r="G35">
        <f t="shared" si="5"/>
        <v>0.11958400000000001</v>
      </c>
      <c r="H35">
        <f t="shared" si="6"/>
        <v>0.11248</v>
      </c>
    </row>
    <row r="36" spans="1:8" x14ac:dyDescent="0.25">
      <c r="A36">
        <f t="shared" si="7"/>
        <v>0.25000000000000006</v>
      </c>
      <c r="B36">
        <f t="shared" si="0"/>
        <v>0.15000000000000002</v>
      </c>
      <c r="C36">
        <f t="shared" si="1"/>
        <v>6.25E-2</v>
      </c>
      <c r="D36">
        <f t="shared" si="2"/>
        <v>7.5000000000000011E-2</v>
      </c>
      <c r="E36">
        <f t="shared" si="3"/>
        <v>3.0000000000000013E-2</v>
      </c>
      <c r="F36">
        <f t="shared" si="4"/>
        <v>6.0000000000000026E-2</v>
      </c>
      <c r="G36">
        <f t="shared" si="5"/>
        <v>0.12000000000000001</v>
      </c>
      <c r="H36" s="5">
        <f t="shared" si="6"/>
        <v>0.11250000000000002</v>
      </c>
    </row>
    <row r="37" spans="1:8" x14ac:dyDescent="0.25">
      <c r="A37">
        <f t="shared" si="7"/>
        <v>0.26000000000000006</v>
      </c>
      <c r="B37">
        <f t="shared" si="0"/>
        <v>0.15200000000000002</v>
      </c>
      <c r="C37">
        <f t="shared" si="1"/>
        <v>6.3E-2</v>
      </c>
      <c r="D37">
        <f t="shared" si="2"/>
        <v>7.6520000000000005E-2</v>
      </c>
      <c r="E37">
        <f t="shared" si="3"/>
        <v>3.1616000000000012E-2</v>
      </c>
      <c r="F37">
        <f t="shared" si="4"/>
        <v>6.3232000000000024E-2</v>
      </c>
      <c r="G37">
        <f t="shared" si="5"/>
        <v>0.12038400000000002</v>
      </c>
      <c r="H37">
        <f t="shared" si="6"/>
        <v>0.11248000000000001</v>
      </c>
    </row>
    <row r="38" spans="1:8" x14ac:dyDescent="0.25">
      <c r="A38">
        <f t="shared" si="7"/>
        <v>0.27000000000000007</v>
      </c>
      <c r="B38">
        <f t="shared" si="0"/>
        <v>0.15400000000000003</v>
      </c>
      <c r="C38">
        <f t="shared" si="1"/>
        <v>6.3500000000000001E-2</v>
      </c>
      <c r="D38">
        <f t="shared" si="2"/>
        <v>7.8080000000000011E-2</v>
      </c>
      <c r="E38">
        <f t="shared" si="3"/>
        <v>3.3264000000000016E-2</v>
      </c>
      <c r="F38">
        <f t="shared" si="4"/>
        <v>6.6528000000000032E-2</v>
      </c>
      <c r="G38">
        <f t="shared" si="5"/>
        <v>0.12073600000000001</v>
      </c>
      <c r="H38">
        <f t="shared" si="6"/>
        <v>0.11242000000000002</v>
      </c>
    </row>
    <row r="39" spans="1:8" x14ac:dyDescent="0.25">
      <c r="A39">
        <f t="shared" si="7"/>
        <v>0.28000000000000008</v>
      </c>
      <c r="B39">
        <f t="shared" si="0"/>
        <v>0.15600000000000003</v>
      </c>
      <c r="C39">
        <f t="shared" si="1"/>
        <v>6.4000000000000001E-2</v>
      </c>
      <c r="D39">
        <f t="shared" si="2"/>
        <v>7.9680000000000015E-2</v>
      </c>
      <c r="E39">
        <f t="shared" si="3"/>
        <v>3.4944000000000017E-2</v>
      </c>
      <c r="F39">
        <f t="shared" si="4"/>
        <v>6.9888000000000033E-2</v>
      </c>
      <c r="G39">
        <f t="shared" si="5"/>
        <v>0.12105600000000001</v>
      </c>
      <c r="H39">
        <f t="shared" si="6"/>
        <v>0.11232000000000002</v>
      </c>
    </row>
    <row r="40" spans="1:8" x14ac:dyDescent="0.25">
      <c r="A40">
        <f t="shared" si="7"/>
        <v>0.29000000000000009</v>
      </c>
      <c r="B40">
        <f t="shared" si="0"/>
        <v>0.15800000000000003</v>
      </c>
      <c r="C40">
        <f t="shared" si="1"/>
        <v>6.4500000000000002E-2</v>
      </c>
      <c r="D40">
        <f t="shared" si="2"/>
        <v>8.1320000000000017E-2</v>
      </c>
      <c r="E40">
        <f t="shared" si="3"/>
        <v>3.6656000000000015E-2</v>
      </c>
      <c r="F40">
        <f t="shared" si="4"/>
        <v>7.331200000000003E-2</v>
      </c>
      <c r="G40">
        <f t="shared" si="5"/>
        <v>0.12134400000000001</v>
      </c>
      <c r="H40">
        <f t="shared" si="6"/>
        <v>0.11218000000000002</v>
      </c>
    </row>
    <row r="41" spans="1:8" x14ac:dyDescent="0.25">
      <c r="A41">
        <f t="shared" si="7"/>
        <v>0.3000000000000001</v>
      </c>
      <c r="B41">
        <f t="shared" si="0"/>
        <v>0.16000000000000003</v>
      </c>
      <c r="C41">
        <f t="shared" si="1"/>
        <v>6.5000000000000002E-2</v>
      </c>
      <c r="D41">
        <f t="shared" si="2"/>
        <v>8.3000000000000018E-2</v>
      </c>
      <c r="E41">
        <f t="shared" si="3"/>
        <v>3.8400000000000024E-2</v>
      </c>
      <c r="F41">
        <f t="shared" si="4"/>
        <v>7.6800000000000049E-2</v>
      </c>
      <c r="G41">
        <f t="shared" si="5"/>
        <v>0.12160000000000001</v>
      </c>
      <c r="H41">
        <f t="shared" si="6"/>
        <v>0.11200000000000002</v>
      </c>
    </row>
    <row r="42" spans="1:8" x14ac:dyDescent="0.25">
      <c r="A42">
        <f t="shared" si="7"/>
        <v>0.31000000000000011</v>
      </c>
      <c r="B42">
        <f t="shared" si="0"/>
        <v>0.16200000000000003</v>
      </c>
      <c r="C42">
        <f t="shared" si="1"/>
        <v>6.5500000000000003E-2</v>
      </c>
      <c r="D42">
        <f t="shared" si="2"/>
        <v>8.4720000000000018E-2</v>
      </c>
      <c r="E42">
        <f t="shared" si="3"/>
        <v>4.0176000000000024E-2</v>
      </c>
      <c r="F42">
        <f t="shared" si="4"/>
        <v>8.0352000000000048E-2</v>
      </c>
      <c r="G42">
        <f t="shared" si="5"/>
        <v>0.12182400000000002</v>
      </c>
      <c r="H42">
        <f t="shared" si="6"/>
        <v>0.11178000000000002</v>
      </c>
    </row>
    <row r="43" spans="1:8" x14ac:dyDescent="0.25">
      <c r="A43">
        <f t="shared" si="7"/>
        <v>0.32000000000000012</v>
      </c>
      <c r="B43">
        <f t="shared" si="0"/>
        <v>0.16400000000000003</v>
      </c>
      <c r="C43">
        <f t="shared" si="1"/>
        <v>6.6000000000000003E-2</v>
      </c>
      <c r="D43">
        <f t="shared" si="2"/>
        <v>8.6480000000000015E-2</v>
      </c>
      <c r="E43">
        <f t="shared" si="3"/>
        <v>4.1984000000000028E-2</v>
      </c>
      <c r="F43">
        <f t="shared" si="4"/>
        <v>8.3968000000000056E-2</v>
      </c>
      <c r="G43">
        <f t="shared" si="5"/>
        <v>0.12201600000000001</v>
      </c>
      <c r="H43">
        <f t="shared" si="6"/>
        <v>0.11152000000000001</v>
      </c>
    </row>
    <row r="44" spans="1:8" x14ac:dyDescent="0.25">
      <c r="A44">
        <f t="shared" si="7"/>
        <v>0.33000000000000013</v>
      </c>
      <c r="B44">
        <f t="shared" si="0"/>
        <v>0.16600000000000004</v>
      </c>
      <c r="C44">
        <f t="shared" si="1"/>
        <v>6.6500000000000004E-2</v>
      </c>
      <c r="D44">
        <f t="shared" si="2"/>
        <v>8.8280000000000025E-2</v>
      </c>
      <c r="E44">
        <f t="shared" si="3"/>
        <v>4.382400000000003E-2</v>
      </c>
      <c r="F44">
        <f t="shared" si="4"/>
        <v>8.7648000000000059E-2</v>
      </c>
      <c r="G44">
        <f t="shared" si="5"/>
        <v>0.12217600000000001</v>
      </c>
      <c r="H44">
        <f t="shared" si="6"/>
        <v>0.11122000000000001</v>
      </c>
    </row>
    <row r="45" spans="1:8" x14ac:dyDescent="0.25">
      <c r="A45">
        <f t="shared" si="7"/>
        <v>0.34000000000000014</v>
      </c>
      <c r="B45">
        <f t="shared" si="0"/>
        <v>0.16800000000000004</v>
      </c>
      <c r="C45">
        <f t="shared" si="1"/>
        <v>6.7000000000000004E-2</v>
      </c>
      <c r="D45">
        <f t="shared" si="2"/>
        <v>9.012000000000002E-2</v>
      </c>
      <c r="E45">
        <f t="shared" si="3"/>
        <v>4.5696000000000035E-2</v>
      </c>
      <c r="F45">
        <f t="shared" si="4"/>
        <v>9.139200000000007E-2</v>
      </c>
      <c r="G45">
        <f t="shared" si="5"/>
        <v>0.122304</v>
      </c>
      <c r="H45">
        <f t="shared" si="6"/>
        <v>0.11088000000000001</v>
      </c>
    </row>
    <row r="46" spans="1:8" x14ac:dyDescent="0.25">
      <c r="A46">
        <f t="shared" si="7"/>
        <v>0.35000000000000014</v>
      </c>
      <c r="B46">
        <f t="shared" si="0"/>
        <v>0.17000000000000004</v>
      </c>
      <c r="C46">
        <f t="shared" si="1"/>
        <v>6.7500000000000004E-2</v>
      </c>
      <c r="D46">
        <f t="shared" si="2"/>
        <v>9.2000000000000026E-2</v>
      </c>
      <c r="E46">
        <f t="shared" si="3"/>
        <v>4.7600000000000031E-2</v>
      </c>
      <c r="F46">
        <f t="shared" si="4"/>
        <v>9.5200000000000062E-2</v>
      </c>
      <c r="G46">
        <f t="shared" si="5"/>
        <v>0.12240000000000001</v>
      </c>
      <c r="H46">
        <f t="shared" si="6"/>
        <v>0.11050000000000001</v>
      </c>
    </row>
    <row r="47" spans="1:8" x14ac:dyDescent="0.25">
      <c r="A47">
        <f t="shared" si="7"/>
        <v>0.36000000000000015</v>
      </c>
      <c r="B47">
        <f t="shared" si="0"/>
        <v>0.17200000000000004</v>
      </c>
      <c r="C47">
        <f t="shared" si="1"/>
        <v>6.8000000000000005E-2</v>
      </c>
      <c r="D47">
        <f t="shared" si="2"/>
        <v>9.3920000000000031E-2</v>
      </c>
      <c r="E47">
        <f t="shared" si="3"/>
        <v>4.9536000000000038E-2</v>
      </c>
      <c r="F47">
        <f t="shared" si="4"/>
        <v>9.9072000000000077E-2</v>
      </c>
      <c r="G47">
        <f t="shared" si="5"/>
        <v>0.122464</v>
      </c>
      <c r="H47">
        <f t="shared" si="6"/>
        <v>0.11008000000000001</v>
      </c>
    </row>
    <row r="48" spans="1:8" x14ac:dyDescent="0.25">
      <c r="A48">
        <f t="shared" si="7"/>
        <v>0.37000000000000016</v>
      </c>
      <c r="B48">
        <f t="shared" si="0"/>
        <v>0.17400000000000004</v>
      </c>
      <c r="C48">
        <f t="shared" si="1"/>
        <v>6.8500000000000005E-2</v>
      </c>
      <c r="D48">
        <f t="shared" si="2"/>
        <v>9.5880000000000035E-2</v>
      </c>
      <c r="E48">
        <f t="shared" si="3"/>
        <v>5.1504000000000043E-2</v>
      </c>
      <c r="F48">
        <f t="shared" si="4"/>
        <v>0.10300800000000009</v>
      </c>
      <c r="G48" s="5">
        <f t="shared" si="5"/>
        <v>0.12249599999999999</v>
      </c>
      <c r="H48">
        <f t="shared" si="6"/>
        <v>0.10962000000000001</v>
      </c>
    </row>
    <row r="49" spans="1:8" x14ac:dyDescent="0.25">
      <c r="A49">
        <f t="shared" si="7"/>
        <v>0.38000000000000017</v>
      </c>
      <c r="B49">
        <f t="shared" si="0"/>
        <v>0.17600000000000005</v>
      </c>
      <c r="C49">
        <f t="shared" si="1"/>
        <v>6.9000000000000006E-2</v>
      </c>
      <c r="D49">
        <f t="shared" si="2"/>
        <v>9.7880000000000036E-2</v>
      </c>
      <c r="E49">
        <f t="shared" si="3"/>
        <v>5.3504000000000045E-2</v>
      </c>
      <c r="F49">
        <f t="shared" si="4"/>
        <v>0.10700800000000009</v>
      </c>
      <c r="G49" s="5">
        <f t="shared" si="5"/>
        <v>0.12249599999999999</v>
      </c>
      <c r="H49">
        <f t="shared" si="6"/>
        <v>0.10912000000000001</v>
      </c>
    </row>
    <row r="50" spans="1:8" x14ac:dyDescent="0.25">
      <c r="A50">
        <f t="shared" si="7"/>
        <v>0.39000000000000018</v>
      </c>
      <c r="B50">
        <f t="shared" si="0"/>
        <v>0.17800000000000005</v>
      </c>
      <c r="C50">
        <f t="shared" si="1"/>
        <v>6.9500000000000006E-2</v>
      </c>
      <c r="D50">
        <f t="shared" si="2"/>
        <v>9.9920000000000037E-2</v>
      </c>
      <c r="E50">
        <f t="shared" si="3"/>
        <v>5.5536000000000044E-2</v>
      </c>
      <c r="F50">
        <f t="shared" si="4"/>
        <v>0.11107200000000009</v>
      </c>
      <c r="G50">
        <f t="shared" si="5"/>
        <v>0.122464</v>
      </c>
      <c r="H50">
        <f t="shared" si="6"/>
        <v>0.10858000000000001</v>
      </c>
    </row>
    <row r="51" spans="1:8" x14ac:dyDescent="0.25">
      <c r="A51">
        <f t="shared" si="7"/>
        <v>0.40000000000000019</v>
      </c>
      <c r="B51">
        <f t="shared" si="0"/>
        <v>0.18000000000000005</v>
      </c>
      <c r="C51">
        <f t="shared" si="1"/>
        <v>7.0000000000000007E-2</v>
      </c>
      <c r="D51">
        <f t="shared" si="2"/>
        <v>0.10200000000000004</v>
      </c>
      <c r="E51">
        <f t="shared" si="3"/>
        <v>5.760000000000004E-2</v>
      </c>
      <c r="F51">
        <f t="shared" si="4"/>
        <v>0.11520000000000008</v>
      </c>
      <c r="G51">
        <f t="shared" si="5"/>
        <v>0.12240000000000001</v>
      </c>
      <c r="H51">
        <f t="shared" si="6"/>
        <v>0.108</v>
      </c>
    </row>
    <row r="52" spans="1:8" x14ac:dyDescent="0.25">
      <c r="A52">
        <f t="shared" si="7"/>
        <v>0.4100000000000002</v>
      </c>
      <c r="B52">
        <f t="shared" si="0"/>
        <v>0.18200000000000005</v>
      </c>
      <c r="C52">
        <f t="shared" si="1"/>
        <v>7.0500000000000007E-2</v>
      </c>
      <c r="D52">
        <f t="shared" si="2"/>
        <v>0.10412000000000005</v>
      </c>
      <c r="E52">
        <f t="shared" si="3"/>
        <v>5.9696000000000055E-2</v>
      </c>
      <c r="F52">
        <f t="shared" si="4"/>
        <v>0.11939200000000011</v>
      </c>
      <c r="G52">
        <f t="shared" si="5"/>
        <v>0.122304</v>
      </c>
      <c r="H52">
        <f t="shared" si="6"/>
        <v>0.10738</v>
      </c>
    </row>
    <row r="53" spans="1:8" x14ac:dyDescent="0.25">
      <c r="A53">
        <f t="shared" si="7"/>
        <v>0.42000000000000021</v>
      </c>
      <c r="B53">
        <f t="shared" si="0"/>
        <v>0.18400000000000005</v>
      </c>
      <c r="C53">
        <f t="shared" si="1"/>
        <v>7.1000000000000008E-2</v>
      </c>
      <c r="D53">
        <f t="shared" si="2"/>
        <v>0.10628000000000004</v>
      </c>
      <c r="E53">
        <f t="shared" si="3"/>
        <v>6.1824000000000046E-2</v>
      </c>
      <c r="F53">
        <f t="shared" si="4"/>
        <v>0.12364800000000009</v>
      </c>
      <c r="G53">
        <f t="shared" si="5"/>
        <v>0.12217600000000001</v>
      </c>
      <c r="H53">
        <f t="shared" si="6"/>
        <v>0.10672000000000001</v>
      </c>
    </row>
    <row r="54" spans="1:8" x14ac:dyDescent="0.25">
      <c r="A54">
        <f t="shared" si="7"/>
        <v>0.43000000000000022</v>
      </c>
      <c r="B54">
        <f t="shared" si="0"/>
        <v>0.18600000000000005</v>
      </c>
      <c r="C54">
        <f t="shared" si="1"/>
        <v>7.1500000000000008E-2</v>
      </c>
      <c r="D54">
        <f t="shared" si="2"/>
        <v>0.10848000000000005</v>
      </c>
      <c r="E54">
        <f t="shared" si="3"/>
        <v>6.3984000000000055E-2</v>
      </c>
      <c r="F54">
        <f t="shared" si="4"/>
        <v>0.12796800000000011</v>
      </c>
      <c r="G54">
        <f t="shared" si="5"/>
        <v>0.122016</v>
      </c>
      <c r="H54">
        <f t="shared" si="6"/>
        <v>0.10602</v>
      </c>
    </row>
    <row r="55" spans="1:8" x14ac:dyDescent="0.25">
      <c r="A55">
        <f t="shared" si="7"/>
        <v>0.44000000000000022</v>
      </c>
      <c r="B55">
        <f t="shared" si="0"/>
        <v>0.18800000000000006</v>
      </c>
      <c r="C55">
        <f t="shared" si="1"/>
        <v>7.2000000000000008E-2</v>
      </c>
      <c r="D55">
        <f t="shared" si="2"/>
        <v>0.11072000000000004</v>
      </c>
      <c r="E55">
        <f t="shared" si="3"/>
        <v>6.6176000000000054E-2</v>
      </c>
      <c r="F55">
        <f t="shared" si="4"/>
        <v>0.13235200000000011</v>
      </c>
      <c r="G55">
        <f t="shared" si="5"/>
        <v>0.121824</v>
      </c>
      <c r="H55">
        <f t="shared" si="6"/>
        <v>0.10528</v>
      </c>
    </row>
    <row r="56" spans="1:8" x14ac:dyDescent="0.25">
      <c r="A56">
        <f t="shared" si="7"/>
        <v>0.45000000000000023</v>
      </c>
      <c r="B56">
        <f t="shared" si="0"/>
        <v>0.19000000000000006</v>
      </c>
      <c r="C56">
        <f t="shared" si="1"/>
        <v>7.2500000000000009E-2</v>
      </c>
      <c r="D56">
        <f t="shared" si="2"/>
        <v>0.11300000000000004</v>
      </c>
      <c r="E56">
        <f t="shared" si="3"/>
        <v>6.8400000000000058E-2</v>
      </c>
      <c r="F56">
        <f t="shared" si="4"/>
        <v>0.13680000000000012</v>
      </c>
      <c r="G56">
        <f t="shared" si="5"/>
        <v>0.1216</v>
      </c>
      <c r="H56">
        <f t="shared" si="6"/>
        <v>0.1045</v>
      </c>
    </row>
    <row r="57" spans="1:8" x14ac:dyDescent="0.25">
      <c r="A57">
        <f t="shared" si="7"/>
        <v>0.46000000000000024</v>
      </c>
      <c r="B57">
        <f t="shared" si="0"/>
        <v>0.19200000000000006</v>
      </c>
      <c r="C57">
        <f t="shared" si="1"/>
        <v>7.3000000000000009E-2</v>
      </c>
      <c r="D57">
        <f t="shared" si="2"/>
        <v>0.11532000000000006</v>
      </c>
      <c r="E57">
        <f t="shared" si="3"/>
        <v>7.0656000000000066E-2</v>
      </c>
      <c r="F57">
        <f t="shared" si="4"/>
        <v>0.14131200000000013</v>
      </c>
      <c r="G57">
        <f t="shared" si="5"/>
        <v>0.12134399999999999</v>
      </c>
      <c r="H57">
        <f t="shared" si="6"/>
        <v>0.10367999999999999</v>
      </c>
    </row>
    <row r="58" spans="1:8" x14ac:dyDescent="0.25">
      <c r="A58">
        <f t="shared" si="7"/>
        <v>0.47000000000000025</v>
      </c>
      <c r="B58">
        <f t="shared" si="0"/>
        <v>0.19400000000000006</v>
      </c>
      <c r="C58">
        <f t="shared" si="1"/>
        <v>7.350000000000001E-2</v>
      </c>
      <c r="D58">
        <f t="shared" si="2"/>
        <v>0.11768000000000006</v>
      </c>
      <c r="E58">
        <f t="shared" si="3"/>
        <v>7.2944000000000064E-2</v>
      </c>
      <c r="F58">
        <f t="shared" si="4"/>
        <v>0.14588800000000013</v>
      </c>
      <c r="G58">
        <f t="shared" si="5"/>
        <v>0.121056</v>
      </c>
      <c r="H58">
        <f t="shared" si="6"/>
        <v>0.10281999999999999</v>
      </c>
    </row>
    <row r="59" spans="1:8" x14ac:dyDescent="0.25">
      <c r="A59">
        <f t="shared" si="7"/>
        <v>0.48000000000000026</v>
      </c>
      <c r="B59">
        <f t="shared" si="0"/>
        <v>0.19600000000000006</v>
      </c>
      <c r="C59">
        <f t="shared" si="1"/>
        <v>7.400000000000001E-2</v>
      </c>
      <c r="D59">
        <f t="shared" si="2"/>
        <v>0.12008000000000006</v>
      </c>
      <c r="E59">
        <f t="shared" si="3"/>
        <v>7.5264000000000067E-2</v>
      </c>
      <c r="F59">
        <f t="shared" si="4"/>
        <v>0.15052800000000013</v>
      </c>
      <c r="G59">
        <f t="shared" si="5"/>
        <v>0.120736</v>
      </c>
      <c r="H59">
        <f t="shared" si="6"/>
        <v>0.10192</v>
      </c>
    </row>
    <row r="60" spans="1:8" x14ac:dyDescent="0.25">
      <c r="A60">
        <f t="shared" si="7"/>
        <v>0.49000000000000027</v>
      </c>
      <c r="B60">
        <f t="shared" si="0"/>
        <v>0.19800000000000006</v>
      </c>
      <c r="C60">
        <f t="shared" si="1"/>
        <v>7.4500000000000011E-2</v>
      </c>
      <c r="D60">
        <f t="shared" si="2"/>
        <v>0.12252000000000007</v>
      </c>
      <c r="E60">
        <f t="shared" si="3"/>
        <v>7.7616000000000074E-2</v>
      </c>
      <c r="F60">
        <f t="shared" si="4"/>
        <v>0.15523200000000015</v>
      </c>
      <c r="G60">
        <f t="shared" si="5"/>
        <v>0.12038399999999999</v>
      </c>
      <c r="H60">
        <f t="shared" si="6"/>
        <v>0.10097999999999999</v>
      </c>
    </row>
    <row r="61" spans="1:8" x14ac:dyDescent="0.25">
      <c r="A61">
        <f t="shared" si="7"/>
        <v>0.50000000000000022</v>
      </c>
      <c r="B61">
        <f t="shared" si="0"/>
        <v>0.20000000000000007</v>
      </c>
      <c r="C61">
        <f t="shared" si="1"/>
        <v>7.5000000000000011E-2</v>
      </c>
      <c r="D61">
        <f t="shared" si="2"/>
        <v>0.12500000000000006</v>
      </c>
      <c r="E61">
        <f t="shared" si="3"/>
        <v>8.0000000000000071E-2</v>
      </c>
      <c r="F61">
        <f t="shared" si="4"/>
        <v>0.16000000000000014</v>
      </c>
      <c r="G61">
        <f t="shared" si="5"/>
        <v>0.12</v>
      </c>
      <c r="H61">
        <f t="shared" si="6"/>
        <v>9.9999999999999992E-2</v>
      </c>
    </row>
    <row r="62" spans="1:8" x14ac:dyDescent="0.25">
      <c r="A62">
        <f t="shared" si="7"/>
        <v>0.51000000000000023</v>
      </c>
      <c r="B62">
        <f t="shared" si="0"/>
        <v>0.20200000000000007</v>
      </c>
      <c r="C62">
        <f t="shared" si="1"/>
        <v>7.5500000000000012E-2</v>
      </c>
      <c r="D62">
        <f t="shared" si="2"/>
        <v>0.12752000000000005</v>
      </c>
      <c r="E62">
        <f t="shared" si="3"/>
        <v>8.2416000000000073E-2</v>
      </c>
      <c r="F62">
        <f t="shared" si="4"/>
        <v>0.16483200000000015</v>
      </c>
      <c r="G62">
        <f t="shared" si="5"/>
        <v>0.119584</v>
      </c>
      <c r="H62">
        <f t="shared" si="6"/>
        <v>9.8979999999999985E-2</v>
      </c>
    </row>
    <row r="63" spans="1:8" x14ac:dyDescent="0.25">
      <c r="A63">
        <f t="shared" si="7"/>
        <v>0.52000000000000024</v>
      </c>
      <c r="B63">
        <f t="shared" si="0"/>
        <v>0.20400000000000007</v>
      </c>
      <c r="C63">
        <f t="shared" si="1"/>
        <v>7.6000000000000012E-2</v>
      </c>
      <c r="D63">
        <f t="shared" si="2"/>
        <v>0.13008000000000006</v>
      </c>
      <c r="E63">
        <f t="shared" si="3"/>
        <v>8.4864000000000078E-2</v>
      </c>
      <c r="F63">
        <f t="shared" si="4"/>
        <v>0.16972800000000016</v>
      </c>
      <c r="G63">
        <f t="shared" si="5"/>
        <v>0.11913599999999999</v>
      </c>
      <c r="H63">
        <f t="shared" si="6"/>
        <v>9.7919999999999979E-2</v>
      </c>
    </row>
    <row r="64" spans="1:8" x14ac:dyDescent="0.25">
      <c r="A64">
        <f t="shared" si="7"/>
        <v>0.53000000000000025</v>
      </c>
      <c r="B64">
        <f t="shared" si="0"/>
        <v>0.20600000000000007</v>
      </c>
      <c r="C64">
        <f t="shared" si="1"/>
        <v>7.6500000000000012E-2</v>
      </c>
      <c r="D64">
        <f t="shared" si="2"/>
        <v>0.13268000000000008</v>
      </c>
      <c r="E64">
        <f t="shared" si="3"/>
        <v>8.7344000000000074E-2</v>
      </c>
      <c r="F64">
        <f t="shared" si="4"/>
        <v>0.17468800000000015</v>
      </c>
      <c r="G64">
        <f t="shared" si="5"/>
        <v>0.118656</v>
      </c>
      <c r="H64">
        <f t="shared" si="6"/>
        <v>9.6819999999999989E-2</v>
      </c>
    </row>
    <row r="65" spans="1:8" x14ac:dyDescent="0.25">
      <c r="A65">
        <f t="shared" si="7"/>
        <v>0.54000000000000026</v>
      </c>
      <c r="B65">
        <f t="shared" si="0"/>
        <v>0.20800000000000007</v>
      </c>
      <c r="C65">
        <f t="shared" si="1"/>
        <v>7.7000000000000013E-2</v>
      </c>
      <c r="D65">
        <f t="shared" si="2"/>
        <v>0.13532000000000008</v>
      </c>
      <c r="E65">
        <f t="shared" si="3"/>
        <v>8.9856000000000089E-2</v>
      </c>
      <c r="F65">
        <f t="shared" si="4"/>
        <v>0.17971200000000018</v>
      </c>
      <c r="G65">
        <f t="shared" si="5"/>
        <v>0.11814399999999999</v>
      </c>
      <c r="H65">
        <f t="shared" si="6"/>
        <v>9.5679999999999973E-2</v>
      </c>
    </row>
    <row r="66" spans="1:8" x14ac:dyDescent="0.25">
      <c r="A66">
        <f t="shared" si="7"/>
        <v>0.55000000000000027</v>
      </c>
      <c r="B66">
        <f t="shared" si="0"/>
        <v>0.21000000000000008</v>
      </c>
      <c r="C66">
        <f t="shared" si="1"/>
        <v>7.7500000000000013E-2</v>
      </c>
      <c r="D66">
        <f t="shared" si="2"/>
        <v>0.13800000000000007</v>
      </c>
      <c r="E66">
        <f t="shared" si="3"/>
        <v>9.2400000000000093E-2</v>
      </c>
      <c r="F66">
        <f t="shared" si="4"/>
        <v>0.18480000000000019</v>
      </c>
      <c r="G66">
        <f t="shared" si="5"/>
        <v>0.11759999999999998</v>
      </c>
      <c r="H66">
        <f t="shared" si="6"/>
        <v>9.4499999999999973E-2</v>
      </c>
    </row>
    <row r="67" spans="1:8" x14ac:dyDescent="0.25">
      <c r="A67">
        <f t="shared" si="7"/>
        <v>0.56000000000000028</v>
      </c>
      <c r="B67">
        <f t="shared" si="0"/>
        <v>0.21200000000000008</v>
      </c>
      <c r="C67">
        <f t="shared" si="1"/>
        <v>7.8000000000000014E-2</v>
      </c>
      <c r="D67">
        <f t="shared" si="2"/>
        <v>0.14072000000000007</v>
      </c>
      <c r="E67">
        <f t="shared" si="3"/>
        <v>9.4976000000000088E-2</v>
      </c>
      <c r="F67">
        <f t="shared" si="4"/>
        <v>0.18995200000000018</v>
      </c>
      <c r="G67">
        <f t="shared" si="5"/>
        <v>0.11702399999999999</v>
      </c>
      <c r="H67">
        <f t="shared" si="6"/>
        <v>9.3279999999999974E-2</v>
      </c>
    </row>
    <row r="68" spans="1:8" x14ac:dyDescent="0.25">
      <c r="A68">
        <f t="shared" si="7"/>
        <v>0.57000000000000028</v>
      </c>
      <c r="B68">
        <f t="shared" si="0"/>
        <v>0.21400000000000008</v>
      </c>
      <c r="C68">
        <f t="shared" si="1"/>
        <v>7.8500000000000014E-2</v>
      </c>
      <c r="D68">
        <f t="shared" si="2"/>
        <v>0.14348000000000008</v>
      </c>
      <c r="E68">
        <f t="shared" si="3"/>
        <v>9.7584000000000087E-2</v>
      </c>
      <c r="F68">
        <f t="shared" si="4"/>
        <v>0.19516800000000017</v>
      </c>
      <c r="G68">
        <f t="shared" si="5"/>
        <v>0.11641599999999999</v>
      </c>
      <c r="H68">
        <f t="shared" si="6"/>
        <v>9.2019999999999977E-2</v>
      </c>
    </row>
    <row r="69" spans="1:8" x14ac:dyDescent="0.25">
      <c r="A69">
        <f t="shared" si="7"/>
        <v>0.58000000000000029</v>
      </c>
      <c r="B69">
        <f t="shared" si="0"/>
        <v>0.21600000000000008</v>
      </c>
      <c r="C69">
        <f t="shared" si="1"/>
        <v>7.9000000000000015E-2</v>
      </c>
      <c r="D69">
        <f t="shared" si="2"/>
        <v>0.14628000000000008</v>
      </c>
      <c r="E69">
        <f t="shared" si="3"/>
        <v>0.10022400000000009</v>
      </c>
      <c r="F69">
        <f t="shared" si="4"/>
        <v>0.20044800000000018</v>
      </c>
      <c r="G69">
        <f t="shared" si="5"/>
        <v>0.11577599999999999</v>
      </c>
      <c r="H69">
        <f t="shared" si="6"/>
        <v>9.0719999999999967E-2</v>
      </c>
    </row>
    <row r="70" spans="1:8" x14ac:dyDescent="0.25">
      <c r="A70">
        <f t="shared" si="7"/>
        <v>0.5900000000000003</v>
      </c>
      <c r="B70">
        <f t="shared" si="0"/>
        <v>0.21800000000000008</v>
      </c>
      <c r="C70">
        <f t="shared" si="1"/>
        <v>7.9500000000000015E-2</v>
      </c>
      <c r="D70">
        <f t="shared" si="2"/>
        <v>0.14912000000000009</v>
      </c>
      <c r="E70">
        <f t="shared" si="3"/>
        <v>0.1028960000000001</v>
      </c>
      <c r="F70">
        <f t="shared" si="4"/>
        <v>0.2057920000000002</v>
      </c>
      <c r="G70">
        <f t="shared" si="5"/>
        <v>0.11510399999999998</v>
      </c>
      <c r="H70">
        <f t="shared" si="6"/>
        <v>8.9379999999999973E-2</v>
      </c>
    </row>
    <row r="71" spans="1:8" x14ac:dyDescent="0.25">
      <c r="A71">
        <f t="shared" si="7"/>
        <v>0.60000000000000031</v>
      </c>
      <c r="B71">
        <f t="shared" si="0"/>
        <v>0.22000000000000008</v>
      </c>
      <c r="C71">
        <f t="shared" si="1"/>
        <v>8.0000000000000016E-2</v>
      </c>
      <c r="D71">
        <f t="shared" si="2"/>
        <v>0.15200000000000008</v>
      </c>
      <c r="E71">
        <f t="shared" si="3"/>
        <v>0.1056000000000001</v>
      </c>
      <c r="F71">
        <f t="shared" si="4"/>
        <v>0.21120000000000019</v>
      </c>
      <c r="G71">
        <f t="shared" si="5"/>
        <v>0.11439999999999999</v>
      </c>
      <c r="H71">
        <f t="shared" si="6"/>
        <v>8.7999999999999967E-2</v>
      </c>
    </row>
    <row r="72" spans="1:8" x14ac:dyDescent="0.25">
      <c r="A72">
        <f t="shared" si="7"/>
        <v>0.61000000000000032</v>
      </c>
      <c r="B72">
        <f t="shared" si="0"/>
        <v>0.22200000000000009</v>
      </c>
      <c r="C72">
        <f t="shared" si="1"/>
        <v>8.0500000000000016E-2</v>
      </c>
      <c r="D72">
        <f t="shared" si="2"/>
        <v>0.15492000000000011</v>
      </c>
      <c r="E72">
        <f t="shared" si="3"/>
        <v>0.1083360000000001</v>
      </c>
      <c r="F72">
        <f t="shared" si="4"/>
        <v>0.2166720000000002</v>
      </c>
      <c r="G72">
        <f t="shared" si="5"/>
        <v>0.11366399999999999</v>
      </c>
      <c r="H72">
        <f t="shared" si="6"/>
        <v>8.6579999999999963E-2</v>
      </c>
    </row>
    <row r="73" spans="1:8" x14ac:dyDescent="0.25">
      <c r="A73">
        <f t="shared" si="7"/>
        <v>0.62000000000000033</v>
      </c>
      <c r="B73">
        <f t="shared" si="0"/>
        <v>0.22400000000000009</v>
      </c>
      <c r="C73">
        <f t="shared" si="1"/>
        <v>8.1000000000000016E-2</v>
      </c>
      <c r="D73">
        <f t="shared" si="2"/>
        <v>0.1578800000000001</v>
      </c>
      <c r="E73">
        <f t="shared" si="3"/>
        <v>0.11110400000000009</v>
      </c>
      <c r="F73">
        <f t="shared" si="4"/>
        <v>0.22220800000000018</v>
      </c>
      <c r="G73">
        <f t="shared" si="5"/>
        <v>0.112896</v>
      </c>
      <c r="H73">
        <f t="shared" si="6"/>
        <v>8.511999999999996E-2</v>
      </c>
    </row>
    <row r="74" spans="1:8" x14ac:dyDescent="0.25">
      <c r="A74">
        <f t="shared" si="7"/>
        <v>0.63000000000000034</v>
      </c>
      <c r="B74">
        <f t="shared" si="0"/>
        <v>0.22600000000000009</v>
      </c>
      <c r="C74">
        <f t="shared" si="1"/>
        <v>8.1500000000000017E-2</v>
      </c>
      <c r="D74">
        <f t="shared" si="2"/>
        <v>0.16088000000000011</v>
      </c>
      <c r="E74">
        <f t="shared" si="3"/>
        <v>0.11390400000000012</v>
      </c>
      <c r="F74">
        <f t="shared" si="4"/>
        <v>0.22780800000000023</v>
      </c>
      <c r="G74">
        <f t="shared" si="5"/>
        <v>0.11209599999999997</v>
      </c>
      <c r="H74">
        <f t="shared" si="6"/>
        <v>8.3619999999999958E-2</v>
      </c>
    </row>
    <row r="75" spans="1:8" x14ac:dyDescent="0.25">
      <c r="A75">
        <f t="shared" si="7"/>
        <v>0.64000000000000035</v>
      </c>
      <c r="B75">
        <f t="shared" si="0"/>
        <v>0.22800000000000009</v>
      </c>
      <c r="C75">
        <f t="shared" si="1"/>
        <v>8.2000000000000017E-2</v>
      </c>
      <c r="D75">
        <f t="shared" si="2"/>
        <v>0.16392000000000012</v>
      </c>
      <c r="E75">
        <f t="shared" si="3"/>
        <v>0.11673600000000012</v>
      </c>
      <c r="F75">
        <f t="shared" si="4"/>
        <v>0.23347200000000023</v>
      </c>
      <c r="G75">
        <f t="shared" si="5"/>
        <v>0.11126399999999997</v>
      </c>
      <c r="H75">
        <f t="shared" si="6"/>
        <v>8.2079999999999959E-2</v>
      </c>
    </row>
    <row r="76" spans="1:8" x14ac:dyDescent="0.25">
      <c r="A76">
        <f t="shared" si="7"/>
        <v>0.65000000000000036</v>
      </c>
      <c r="B76">
        <f t="shared" si="0"/>
        <v>0.23000000000000009</v>
      </c>
      <c r="C76">
        <f t="shared" si="1"/>
        <v>8.2500000000000018E-2</v>
      </c>
      <c r="D76">
        <f t="shared" si="2"/>
        <v>0.16700000000000012</v>
      </c>
      <c r="E76">
        <f t="shared" si="3"/>
        <v>0.11960000000000011</v>
      </c>
      <c r="F76">
        <f t="shared" si="4"/>
        <v>0.23920000000000022</v>
      </c>
      <c r="G76">
        <f t="shared" si="5"/>
        <v>0.11039999999999998</v>
      </c>
      <c r="H76">
        <f t="shared" si="6"/>
        <v>8.0499999999999947E-2</v>
      </c>
    </row>
    <row r="77" spans="1:8" x14ac:dyDescent="0.25">
      <c r="A77">
        <f t="shared" si="7"/>
        <v>0.66000000000000036</v>
      </c>
      <c r="B77">
        <f t="shared" ref="B77:B111" si="8">$B$3+$B$4*A77</f>
        <v>0.2320000000000001</v>
      </c>
      <c r="C77">
        <f t="shared" ref="C77:C111" si="9">$B$7+$B$8*A77</f>
        <v>8.3000000000000018E-2</v>
      </c>
      <c r="D77">
        <f t="shared" ref="D77:D111" si="10">$B$7+($B$3-$B$8)*A77+$B$4*POWER(A77,2)</f>
        <v>0.1701200000000001</v>
      </c>
      <c r="E77">
        <f t="shared" ref="E77:E111" si="11">B77*A77*(1-$B$9)</f>
        <v>0.12249600000000012</v>
      </c>
      <c r="F77">
        <f t="shared" ref="F77:F111" si="12">E77*2</f>
        <v>0.24499200000000024</v>
      </c>
      <c r="G77">
        <f t="shared" ref="G77:G111" si="13">B77-E77</f>
        <v>0.10950399999999998</v>
      </c>
      <c r="H77">
        <f t="shared" ref="H77:H111" si="14">B77*(1-A77)</f>
        <v>7.887999999999995E-2</v>
      </c>
    </row>
    <row r="78" spans="1:8" x14ac:dyDescent="0.25">
      <c r="A78">
        <f t="shared" ref="A78:A111" si="15">A77+0.01</f>
        <v>0.67000000000000037</v>
      </c>
      <c r="B78">
        <f t="shared" si="8"/>
        <v>0.2340000000000001</v>
      </c>
      <c r="C78">
        <f t="shared" si="9"/>
        <v>8.3500000000000019E-2</v>
      </c>
      <c r="D78">
        <f t="shared" si="10"/>
        <v>0.17328000000000013</v>
      </c>
      <c r="E78">
        <f t="shared" si="11"/>
        <v>0.12542400000000012</v>
      </c>
      <c r="F78">
        <f t="shared" si="12"/>
        <v>0.25084800000000024</v>
      </c>
      <c r="G78">
        <f t="shared" si="13"/>
        <v>0.10857599999999998</v>
      </c>
      <c r="H78">
        <f t="shared" si="14"/>
        <v>7.7219999999999941E-2</v>
      </c>
    </row>
    <row r="79" spans="1:8" x14ac:dyDescent="0.25">
      <c r="A79">
        <f t="shared" si="15"/>
        <v>0.68000000000000038</v>
      </c>
      <c r="B79">
        <f t="shared" si="8"/>
        <v>0.2360000000000001</v>
      </c>
      <c r="C79">
        <f t="shared" si="9"/>
        <v>8.4000000000000019E-2</v>
      </c>
      <c r="D79">
        <f t="shared" si="10"/>
        <v>0.17648000000000014</v>
      </c>
      <c r="E79">
        <f t="shared" si="11"/>
        <v>0.12838400000000014</v>
      </c>
      <c r="F79">
        <f t="shared" si="12"/>
        <v>0.25676800000000027</v>
      </c>
      <c r="G79">
        <f t="shared" si="13"/>
        <v>0.10761599999999996</v>
      </c>
      <c r="H79">
        <f t="shared" si="14"/>
        <v>7.5519999999999948E-2</v>
      </c>
    </row>
    <row r="80" spans="1:8" x14ac:dyDescent="0.25">
      <c r="A80">
        <f t="shared" si="15"/>
        <v>0.69000000000000039</v>
      </c>
      <c r="B80">
        <f t="shared" si="8"/>
        <v>0.2380000000000001</v>
      </c>
      <c r="C80">
        <f t="shared" si="9"/>
        <v>8.450000000000002E-2</v>
      </c>
      <c r="D80">
        <f t="shared" si="10"/>
        <v>0.17972000000000013</v>
      </c>
      <c r="E80">
        <f t="shared" si="11"/>
        <v>0.13137600000000013</v>
      </c>
      <c r="F80">
        <f t="shared" si="12"/>
        <v>0.26275200000000026</v>
      </c>
      <c r="G80">
        <f t="shared" si="13"/>
        <v>0.10662399999999997</v>
      </c>
      <c r="H80">
        <f t="shared" si="14"/>
        <v>7.3779999999999943E-2</v>
      </c>
    </row>
    <row r="81" spans="1:8" x14ac:dyDescent="0.25">
      <c r="A81">
        <f t="shared" si="15"/>
        <v>0.7000000000000004</v>
      </c>
      <c r="B81">
        <f t="shared" si="8"/>
        <v>0.2400000000000001</v>
      </c>
      <c r="C81">
        <f t="shared" si="9"/>
        <v>8.500000000000002E-2</v>
      </c>
      <c r="D81">
        <f t="shared" si="10"/>
        <v>0.18300000000000013</v>
      </c>
      <c r="E81">
        <f t="shared" si="11"/>
        <v>0.13440000000000016</v>
      </c>
      <c r="F81">
        <f t="shared" si="12"/>
        <v>0.26880000000000032</v>
      </c>
      <c r="G81">
        <f t="shared" si="13"/>
        <v>0.10559999999999994</v>
      </c>
      <c r="H81">
        <f t="shared" si="14"/>
        <v>7.1999999999999939E-2</v>
      </c>
    </row>
    <row r="82" spans="1:8" x14ac:dyDescent="0.25">
      <c r="A82">
        <f t="shared" si="15"/>
        <v>0.71000000000000041</v>
      </c>
      <c r="B82">
        <f t="shared" si="8"/>
        <v>0.2420000000000001</v>
      </c>
      <c r="C82">
        <f t="shared" si="9"/>
        <v>8.550000000000002E-2</v>
      </c>
      <c r="D82">
        <f t="shared" si="10"/>
        <v>0.18632000000000015</v>
      </c>
      <c r="E82">
        <f t="shared" si="11"/>
        <v>0.13745600000000013</v>
      </c>
      <c r="F82">
        <f t="shared" si="12"/>
        <v>0.27491200000000027</v>
      </c>
      <c r="G82">
        <f t="shared" si="13"/>
        <v>0.10454399999999997</v>
      </c>
      <c r="H82">
        <f t="shared" si="14"/>
        <v>7.0179999999999937E-2</v>
      </c>
    </row>
    <row r="83" spans="1:8" x14ac:dyDescent="0.25">
      <c r="A83">
        <f t="shared" si="15"/>
        <v>0.72000000000000042</v>
      </c>
      <c r="B83">
        <f t="shared" si="8"/>
        <v>0.24400000000000011</v>
      </c>
      <c r="C83">
        <f t="shared" si="9"/>
        <v>8.6000000000000021E-2</v>
      </c>
      <c r="D83">
        <f t="shared" si="10"/>
        <v>0.18968000000000015</v>
      </c>
      <c r="E83">
        <f t="shared" si="11"/>
        <v>0.14054400000000014</v>
      </c>
      <c r="F83">
        <f t="shared" si="12"/>
        <v>0.28108800000000028</v>
      </c>
      <c r="G83">
        <f t="shared" si="13"/>
        <v>0.10345599999999996</v>
      </c>
      <c r="H83">
        <f t="shared" si="14"/>
        <v>6.8319999999999922E-2</v>
      </c>
    </row>
    <row r="84" spans="1:8" x14ac:dyDescent="0.25">
      <c r="A84">
        <f t="shared" si="15"/>
        <v>0.73000000000000043</v>
      </c>
      <c r="B84">
        <f t="shared" si="8"/>
        <v>0.24600000000000011</v>
      </c>
      <c r="C84">
        <f t="shared" si="9"/>
        <v>8.6500000000000021E-2</v>
      </c>
      <c r="D84">
        <f t="shared" si="10"/>
        <v>0.19308000000000014</v>
      </c>
      <c r="E84">
        <f t="shared" si="11"/>
        <v>0.14366400000000015</v>
      </c>
      <c r="F84">
        <f t="shared" si="12"/>
        <v>0.28732800000000031</v>
      </c>
      <c r="G84">
        <f t="shared" si="13"/>
        <v>0.10233599999999995</v>
      </c>
      <c r="H84">
        <f t="shared" si="14"/>
        <v>6.6419999999999924E-2</v>
      </c>
    </row>
    <row r="85" spans="1:8" x14ac:dyDescent="0.25">
      <c r="A85">
        <f t="shared" si="15"/>
        <v>0.74000000000000044</v>
      </c>
      <c r="B85">
        <f t="shared" si="8"/>
        <v>0.24800000000000011</v>
      </c>
      <c r="C85">
        <f t="shared" si="9"/>
        <v>8.7000000000000022E-2</v>
      </c>
      <c r="D85">
        <f t="shared" si="10"/>
        <v>0.19652000000000014</v>
      </c>
      <c r="E85">
        <f t="shared" si="11"/>
        <v>0.14681600000000014</v>
      </c>
      <c r="F85">
        <f t="shared" si="12"/>
        <v>0.29363200000000028</v>
      </c>
      <c r="G85">
        <f t="shared" si="13"/>
        <v>0.10118399999999997</v>
      </c>
      <c r="H85">
        <f t="shared" si="14"/>
        <v>6.4479999999999926E-2</v>
      </c>
    </row>
    <row r="86" spans="1:8" x14ac:dyDescent="0.25">
      <c r="A86">
        <f t="shared" si="15"/>
        <v>0.75000000000000044</v>
      </c>
      <c r="B86">
        <f t="shared" si="8"/>
        <v>0.25000000000000011</v>
      </c>
      <c r="C86">
        <f t="shared" si="9"/>
        <v>8.7500000000000022E-2</v>
      </c>
      <c r="D86">
        <f t="shared" si="10"/>
        <v>0.20000000000000018</v>
      </c>
      <c r="E86">
        <f t="shared" si="11"/>
        <v>0.15000000000000016</v>
      </c>
      <c r="F86">
        <f t="shared" si="12"/>
        <v>0.30000000000000032</v>
      </c>
      <c r="G86">
        <f t="shared" si="13"/>
        <v>9.999999999999995E-2</v>
      </c>
      <c r="H86">
        <f t="shared" si="14"/>
        <v>6.2499999999999917E-2</v>
      </c>
    </row>
    <row r="87" spans="1:8" x14ac:dyDescent="0.25">
      <c r="A87">
        <f t="shared" si="15"/>
        <v>0.76000000000000045</v>
      </c>
      <c r="B87">
        <f t="shared" si="8"/>
        <v>0.25200000000000011</v>
      </c>
      <c r="C87">
        <f t="shared" si="9"/>
        <v>8.8000000000000023E-2</v>
      </c>
      <c r="D87">
        <f t="shared" si="10"/>
        <v>0.20352000000000015</v>
      </c>
      <c r="E87">
        <f t="shared" si="11"/>
        <v>0.15321600000000016</v>
      </c>
      <c r="F87">
        <f t="shared" si="12"/>
        <v>0.30643200000000032</v>
      </c>
      <c r="G87">
        <f t="shared" si="13"/>
        <v>9.8783999999999955E-2</v>
      </c>
      <c r="H87">
        <f t="shared" si="14"/>
        <v>6.0479999999999916E-2</v>
      </c>
    </row>
    <row r="88" spans="1:8" x14ac:dyDescent="0.25">
      <c r="A88">
        <f t="shared" si="15"/>
        <v>0.77000000000000046</v>
      </c>
      <c r="B88">
        <f t="shared" si="8"/>
        <v>0.25400000000000011</v>
      </c>
      <c r="C88">
        <f t="shared" si="9"/>
        <v>8.8500000000000023E-2</v>
      </c>
      <c r="D88">
        <f t="shared" si="10"/>
        <v>0.20708000000000018</v>
      </c>
      <c r="E88">
        <f t="shared" si="11"/>
        <v>0.15646400000000016</v>
      </c>
      <c r="F88">
        <f t="shared" si="12"/>
        <v>0.31292800000000032</v>
      </c>
      <c r="G88">
        <f t="shared" si="13"/>
        <v>9.7535999999999956E-2</v>
      </c>
      <c r="H88">
        <f t="shared" si="14"/>
        <v>5.841999999999991E-2</v>
      </c>
    </row>
    <row r="89" spans="1:8" x14ac:dyDescent="0.25">
      <c r="A89">
        <f t="shared" si="15"/>
        <v>0.78000000000000047</v>
      </c>
      <c r="B89">
        <f t="shared" si="8"/>
        <v>0.25600000000000012</v>
      </c>
      <c r="C89">
        <f t="shared" si="9"/>
        <v>8.9000000000000024E-2</v>
      </c>
      <c r="D89">
        <f t="shared" si="10"/>
        <v>0.21068000000000017</v>
      </c>
      <c r="E89">
        <f t="shared" si="11"/>
        <v>0.15974400000000019</v>
      </c>
      <c r="F89">
        <f t="shared" si="12"/>
        <v>0.31948800000000038</v>
      </c>
      <c r="G89">
        <f t="shared" si="13"/>
        <v>9.6255999999999925E-2</v>
      </c>
      <c r="H89">
        <f t="shared" si="14"/>
        <v>5.6319999999999905E-2</v>
      </c>
    </row>
    <row r="90" spans="1:8" x14ac:dyDescent="0.25">
      <c r="A90">
        <f t="shared" si="15"/>
        <v>0.79000000000000048</v>
      </c>
      <c r="B90">
        <f t="shared" si="8"/>
        <v>0.25800000000000012</v>
      </c>
      <c r="C90">
        <f t="shared" si="9"/>
        <v>8.9500000000000024E-2</v>
      </c>
      <c r="D90">
        <f t="shared" si="10"/>
        <v>0.21432000000000018</v>
      </c>
      <c r="E90">
        <f t="shared" si="11"/>
        <v>0.1630560000000002</v>
      </c>
      <c r="F90">
        <f t="shared" si="12"/>
        <v>0.3261120000000004</v>
      </c>
      <c r="G90">
        <f t="shared" si="13"/>
        <v>9.4943999999999917E-2</v>
      </c>
      <c r="H90">
        <f t="shared" si="14"/>
        <v>5.4179999999999902E-2</v>
      </c>
    </row>
    <row r="91" spans="1:8" x14ac:dyDescent="0.25">
      <c r="A91">
        <f t="shared" si="15"/>
        <v>0.80000000000000049</v>
      </c>
      <c r="B91">
        <f t="shared" si="8"/>
        <v>0.26000000000000012</v>
      </c>
      <c r="C91">
        <f t="shared" si="9"/>
        <v>9.0000000000000024E-2</v>
      </c>
      <c r="D91">
        <f t="shared" si="10"/>
        <v>0.21800000000000019</v>
      </c>
      <c r="E91">
        <f t="shared" si="11"/>
        <v>0.16640000000000019</v>
      </c>
      <c r="F91">
        <f t="shared" si="12"/>
        <v>0.33280000000000037</v>
      </c>
      <c r="G91">
        <f t="shared" si="13"/>
        <v>9.3599999999999933E-2</v>
      </c>
      <c r="H91">
        <f t="shared" si="14"/>
        <v>5.1999999999999894E-2</v>
      </c>
    </row>
    <row r="92" spans="1:8" x14ac:dyDescent="0.25">
      <c r="A92">
        <f t="shared" si="15"/>
        <v>0.8100000000000005</v>
      </c>
      <c r="B92">
        <f t="shared" si="8"/>
        <v>0.26200000000000012</v>
      </c>
      <c r="C92">
        <f t="shared" si="9"/>
        <v>9.0500000000000025E-2</v>
      </c>
      <c r="D92">
        <f t="shared" si="10"/>
        <v>0.22172000000000019</v>
      </c>
      <c r="E92">
        <f t="shared" si="11"/>
        <v>0.1697760000000002</v>
      </c>
      <c r="F92">
        <f t="shared" si="12"/>
        <v>0.33955200000000041</v>
      </c>
      <c r="G92">
        <f t="shared" si="13"/>
        <v>9.2223999999999917E-2</v>
      </c>
      <c r="H92">
        <f t="shared" si="14"/>
        <v>4.9779999999999894E-2</v>
      </c>
    </row>
    <row r="93" spans="1:8" x14ac:dyDescent="0.25">
      <c r="A93">
        <f t="shared" si="15"/>
        <v>0.82000000000000051</v>
      </c>
      <c r="B93">
        <f t="shared" si="8"/>
        <v>0.26400000000000012</v>
      </c>
      <c r="C93">
        <f t="shared" si="9"/>
        <v>9.1000000000000025E-2</v>
      </c>
      <c r="D93">
        <f t="shared" si="10"/>
        <v>0.22548000000000018</v>
      </c>
      <c r="E93">
        <f t="shared" si="11"/>
        <v>0.1731840000000002</v>
      </c>
      <c r="F93">
        <f t="shared" si="12"/>
        <v>0.3463680000000004</v>
      </c>
      <c r="G93">
        <f t="shared" si="13"/>
        <v>9.0815999999999925E-2</v>
      </c>
      <c r="H93">
        <f t="shared" si="14"/>
        <v>4.7519999999999889E-2</v>
      </c>
    </row>
    <row r="94" spans="1:8" x14ac:dyDescent="0.25">
      <c r="A94">
        <f t="shared" si="15"/>
        <v>0.83000000000000052</v>
      </c>
      <c r="B94">
        <f t="shared" si="8"/>
        <v>0.26600000000000013</v>
      </c>
      <c r="C94">
        <f t="shared" si="9"/>
        <v>9.1500000000000026E-2</v>
      </c>
      <c r="D94">
        <f t="shared" si="10"/>
        <v>0.22928000000000021</v>
      </c>
      <c r="E94">
        <f t="shared" si="11"/>
        <v>0.17662400000000023</v>
      </c>
      <c r="F94">
        <f t="shared" si="12"/>
        <v>0.35324800000000045</v>
      </c>
      <c r="G94">
        <f t="shared" si="13"/>
        <v>8.93759999999999E-2</v>
      </c>
      <c r="H94">
        <f t="shared" si="14"/>
        <v>4.5219999999999885E-2</v>
      </c>
    </row>
    <row r="95" spans="1:8" x14ac:dyDescent="0.25">
      <c r="A95">
        <f t="shared" si="15"/>
        <v>0.84000000000000052</v>
      </c>
      <c r="B95">
        <f t="shared" si="8"/>
        <v>0.26800000000000013</v>
      </c>
      <c r="C95">
        <f t="shared" si="9"/>
        <v>9.2000000000000026E-2</v>
      </c>
      <c r="D95">
        <f t="shared" si="10"/>
        <v>0.23312000000000022</v>
      </c>
      <c r="E95">
        <f t="shared" si="11"/>
        <v>0.1800960000000002</v>
      </c>
      <c r="F95">
        <f t="shared" si="12"/>
        <v>0.3601920000000004</v>
      </c>
      <c r="G95">
        <f t="shared" si="13"/>
        <v>8.7903999999999927E-2</v>
      </c>
      <c r="H95">
        <f t="shared" si="14"/>
        <v>4.2879999999999877E-2</v>
      </c>
    </row>
    <row r="96" spans="1:8" x14ac:dyDescent="0.25">
      <c r="A96">
        <f t="shared" si="15"/>
        <v>0.85000000000000053</v>
      </c>
      <c r="B96">
        <f t="shared" si="8"/>
        <v>0.27000000000000013</v>
      </c>
      <c r="C96">
        <f t="shared" si="9"/>
        <v>9.2500000000000027E-2</v>
      </c>
      <c r="D96">
        <f t="shared" si="10"/>
        <v>0.23700000000000021</v>
      </c>
      <c r="E96">
        <f t="shared" si="11"/>
        <v>0.18360000000000021</v>
      </c>
      <c r="F96">
        <f t="shared" si="12"/>
        <v>0.36720000000000041</v>
      </c>
      <c r="G96">
        <f t="shared" si="13"/>
        <v>8.6399999999999921E-2</v>
      </c>
      <c r="H96">
        <f t="shared" si="14"/>
        <v>4.0499999999999876E-2</v>
      </c>
    </row>
    <row r="97" spans="1:8" x14ac:dyDescent="0.25">
      <c r="A97">
        <f t="shared" si="15"/>
        <v>0.86000000000000054</v>
      </c>
      <c r="B97">
        <f t="shared" si="8"/>
        <v>0.27200000000000013</v>
      </c>
      <c r="C97">
        <f t="shared" si="9"/>
        <v>9.3000000000000027E-2</v>
      </c>
      <c r="D97">
        <f t="shared" si="10"/>
        <v>0.24092000000000022</v>
      </c>
      <c r="E97">
        <f t="shared" si="11"/>
        <v>0.18713600000000022</v>
      </c>
      <c r="F97">
        <f t="shared" si="12"/>
        <v>0.37427200000000044</v>
      </c>
      <c r="G97">
        <f t="shared" si="13"/>
        <v>8.4863999999999912E-2</v>
      </c>
      <c r="H97">
        <f t="shared" si="14"/>
        <v>3.8079999999999871E-2</v>
      </c>
    </row>
    <row r="98" spans="1:8" x14ac:dyDescent="0.25">
      <c r="A98">
        <f t="shared" si="15"/>
        <v>0.87000000000000055</v>
      </c>
      <c r="B98">
        <f t="shared" si="8"/>
        <v>0.27400000000000013</v>
      </c>
      <c r="C98">
        <f t="shared" si="9"/>
        <v>9.3500000000000028E-2</v>
      </c>
      <c r="D98">
        <f t="shared" si="10"/>
        <v>0.24488000000000021</v>
      </c>
      <c r="E98">
        <f t="shared" si="11"/>
        <v>0.19070400000000021</v>
      </c>
      <c r="F98">
        <f t="shared" si="12"/>
        <v>0.38140800000000041</v>
      </c>
      <c r="G98">
        <f t="shared" si="13"/>
        <v>8.3295999999999926E-2</v>
      </c>
      <c r="H98">
        <f t="shared" si="14"/>
        <v>3.5619999999999867E-2</v>
      </c>
    </row>
    <row r="99" spans="1:8" x14ac:dyDescent="0.25">
      <c r="A99">
        <f t="shared" si="15"/>
        <v>0.88000000000000056</v>
      </c>
      <c r="B99">
        <f t="shared" si="8"/>
        <v>0.27600000000000013</v>
      </c>
      <c r="C99">
        <f t="shared" si="9"/>
        <v>9.4000000000000028E-2</v>
      </c>
      <c r="D99">
        <f t="shared" si="10"/>
        <v>0.24888000000000024</v>
      </c>
      <c r="E99">
        <f t="shared" si="11"/>
        <v>0.19430400000000023</v>
      </c>
      <c r="F99">
        <f t="shared" si="12"/>
        <v>0.38860800000000045</v>
      </c>
      <c r="G99">
        <f t="shared" si="13"/>
        <v>8.1695999999999908E-2</v>
      </c>
      <c r="H99">
        <f t="shared" si="14"/>
        <v>3.3119999999999865E-2</v>
      </c>
    </row>
    <row r="100" spans="1:8" x14ac:dyDescent="0.25">
      <c r="A100">
        <f t="shared" si="15"/>
        <v>0.89000000000000057</v>
      </c>
      <c r="B100">
        <f t="shared" si="8"/>
        <v>0.27800000000000014</v>
      </c>
      <c r="C100">
        <f t="shared" si="9"/>
        <v>9.4500000000000028E-2</v>
      </c>
      <c r="D100">
        <f t="shared" si="10"/>
        <v>0.25292000000000026</v>
      </c>
      <c r="E100">
        <f t="shared" si="11"/>
        <v>0.19793600000000022</v>
      </c>
      <c r="F100">
        <f t="shared" si="12"/>
        <v>0.39587200000000045</v>
      </c>
      <c r="G100">
        <f t="shared" si="13"/>
        <v>8.0063999999999913E-2</v>
      </c>
      <c r="H100">
        <f t="shared" si="14"/>
        <v>3.0579999999999857E-2</v>
      </c>
    </row>
    <row r="101" spans="1:8" x14ac:dyDescent="0.25">
      <c r="A101">
        <f t="shared" si="15"/>
        <v>0.90000000000000058</v>
      </c>
      <c r="B101">
        <f t="shared" si="8"/>
        <v>0.28000000000000014</v>
      </c>
      <c r="C101">
        <f t="shared" si="9"/>
        <v>9.5000000000000029E-2</v>
      </c>
      <c r="D101">
        <f t="shared" si="10"/>
        <v>0.25700000000000023</v>
      </c>
      <c r="E101">
        <f t="shared" si="11"/>
        <v>0.20160000000000022</v>
      </c>
      <c r="F101">
        <f t="shared" si="12"/>
        <v>0.40320000000000045</v>
      </c>
      <c r="G101">
        <f t="shared" si="13"/>
        <v>7.8399999999999914E-2</v>
      </c>
      <c r="H101">
        <f t="shared" si="14"/>
        <v>2.7999999999999851E-2</v>
      </c>
    </row>
    <row r="102" spans="1:8" x14ac:dyDescent="0.25">
      <c r="A102">
        <f t="shared" si="15"/>
        <v>0.91000000000000059</v>
      </c>
      <c r="B102">
        <f t="shared" si="8"/>
        <v>0.28200000000000014</v>
      </c>
      <c r="C102">
        <f t="shared" si="9"/>
        <v>9.5500000000000029E-2</v>
      </c>
      <c r="D102">
        <f t="shared" si="10"/>
        <v>0.26112000000000024</v>
      </c>
      <c r="E102">
        <f t="shared" si="11"/>
        <v>0.20529600000000026</v>
      </c>
      <c r="F102">
        <f t="shared" si="12"/>
        <v>0.41059200000000051</v>
      </c>
      <c r="G102">
        <f t="shared" si="13"/>
        <v>7.6703999999999883E-2</v>
      </c>
      <c r="H102">
        <f t="shared" si="14"/>
        <v>2.5379999999999847E-2</v>
      </c>
    </row>
    <row r="103" spans="1:8" x14ac:dyDescent="0.25">
      <c r="A103">
        <f t="shared" si="15"/>
        <v>0.9200000000000006</v>
      </c>
      <c r="B103">
        <f t="shared" si="8"/>
        <v>0.28400000000000014</v>
      </c>
      <c r="C103">
        <f t="shared" si="9"/>
        <v>9.600000000000003E-2</v>
      </c>
      <c r="D103">
        <f t="shared" si="10"/>
        <v>0.26528000000000024</v>
      </c>
      <c r="E103">
        <f t="shared" si="11"/>
        <v>0.20902400000000024</v>
      </c>
      <c r="F103">
        <f t="shared" si="12"/>
        <v>0.41804800000000047</v>
      </c>
      <c r="G103">
        <f t="shared" si="13"/>
        <v>7.4975999999999904E-2</v>
      </c>
      <c r="H103">
        <f t="shared" si="14"/>
        <v>2.2719999999999841E-2</v>
      </c>
    </row>
    <row r="104" spans="1:8" x14ac:dyDescent="0.25">
      <c r="A104">
        <f t="shared" si="15"/>
        <v>0.9300000000000006</v>
      </c>
      <c r="B104">
        <f t="shared" si="8"/>
        <v>0.28600000000000014</v>
      </c>
      <c r="C104">
        <f t="shared" si="9"/>
        <v>9.650000000000003E-2</v>
      </c>
      <c r="D104">
        <f t="shared" si="10"/>
        <v>0.26948000000000027</v>
      </c>
      <c r="E104">
        <f t="shared" si="11"/>
        <v>0.21278400000000028</v>
      </c>
      <c r="F104">
        <f t="shared" si="12"/>
        <v>0.42556800000000056</v>
      </c>
      <c r="G104">
        <f t="shared" si="13"/>
        <v>7.3215999999999865E-2</v>
      </c>
      <c r="H104">
        <f t="shared" si="14"/>
        <v>2.0019999999999837E-2</v>
      </c>
    </row>
    <row r="105" spans="1:8" x14ac:dyDescent="0.25">
      <c r="A105">
        <f t="shared" si="15"/>
        <v>0.94000000000000061</v>
      </c>
      <c r="B105">
        <f t="shared" si="8"/>
        <v>0.28800000000000014</v>
      </c>
      <c r="C105">
        <f t="shared" si="9"/>
        <v>9.7000000000000031E-2</v>
      </c>
      <c r="D105">
        <f t="shared" si="10"/>
        <v>0.2737200000000003</v>
      </c>
      <c r="E105">
        <f t="shared" si="11"/>
        <v>0.21657600000000024</v>
      </c>
      <c r="F105">
        <f t="shared" si="12"/>
        <v>0.43315200000000048</v>
      </c>
      <c r="G105">
        <f t="shared" si="13"/>
        <v>7.1423999999999904E-2</v>
      </c>
      <c r="H105">
        <f t="shared" si="14"/>
        <v>1.7279999999999834E-2</v>
      </c>
    </row>
    <row r="106" spans="1:8" x14ac:dyDescent="0.25">
      <c r="A106">
        <f t="shared" si="15"/>
        <v>0.95000000000000062</v>
      </c>
      <c r="B106">
        <f t="shared" si="8"/>
        <v>0.29000000000000015</v>
      </c>
      <c r="C106">
        <f t="shared" si="9"/>
        <v>9.7500000000000031E-2</v>
      </c>
      <c r="D106">
        <f t="shared" si="10"/>
        <v>0.27800000000000025</v>
      </c>
      <c r="E106">
        <f t="shared" si="11"/>
        <v>0.22040000000000026</v>
      </c>
      <c r="F106">
        <f t="shared" si="12"/>
        <v>0.44080000000000052</v>
      </c>
      <c r="G106">
        <f t="shared" si="13"/>
        <v>6.9599999999999884E-2</v>
      </c>
      <c r="H106">
        <f t="shared" si="14"/>
        <v>1.4499999999999827E-2</v>
      </c>
    </row>
    <row r="107" spans="1:8" x14ac:dyDescent="0.25">
      <c r="A107">
        <f t="shared" si="15"/>
        <v>0.96000000000000063</v>
      </c>
      <c r="B107">
        <f t="shared" si="8"/>
        <v>0.29200000000000015</v>
      </c>
      <c r="C107">
        <f t="shared" si="9"/>
        <v>9.8000000000000032E-2</v>
      </c>
      <c r="D107">
        <f t="shared" si="10"/>
        <v>0.28232000000000029</v>
      </c>
      <c r="E107">
        <f t="shared" si="11"/>
        <v>0.22425600000000029</v>
      </c>
      <c r="F107">
        <f t="shared" si="12"/>
        <v>0.44851200000000058</v>
      </c>
      <c r="G107">
        <f t="shared" si="13"/>
        <v>6.774399999999986E-2</v>
      </c>
      <c r="H107">
        <f t="shared" si="14"/>
        <v>1.1679999999999822E-2</v>
      </c>
    </row>
    <row r="108" spans="1:8" x14ac:dyDescent="0.25">
      <c r="A108">
        <f t="shared" si="15"/>
        <v>0.97000000000000064</v>
      </c>
      <c r="B108">
        <f t="shared" si="8"/>
        <v>0.29400000000000015</v>
      </c>
      <c r="C108">
        <f t="shared" si="9"/>
        <v>9.8500000000000032E-2</v>
      </c>
      <c r="D108">
        <f t="shared" si="10"/>
        <v>0.28668000000000027</v>
      </c>
      <c r="E108">
        <f t="shared" si="11"/>
        <v>0.22814400000000026</v>
      </c>
      <c r="F108">
        <f t="shared" si="12"/>
        <v>0.45628800000000053</v>
      </c>
      <c r="G108">
        <f t="shared" si="13"/>
        <v>6.5855999999999887E-2</v>
      </c>
      <c r="H108">
        <f t="shared" si="14"/>
        <v>8.8199999999998158E-3</v>
      </c>
    </row>
    <row r="109" spans="1:8" x14ac:dyDescent="0.25">
      <c r="A109">
        <f t="shared" si="15"/>
        <v>0.98000000000000065</v>
      </c>
      <c r="B109">
        <f t="shared" si="8"/>
        <v>0.29600000000000015</v>
      </c>
      <c r="C109">
        <f t="shared" si="9"/>
        <v>9.9000000000000032E-2</v>
      </c>
      <c r="D109">
        <f t="shared" si="10"/>
        <v>0.29108000000000028</v>
      </c>
      <c r="E109">
        <f t="shared" si="11"/>
        <v>0.23206400000000027</v>
      </c>
      <c r="F109">
        <f t="shared" si="12"/>
        <v>0.46412800000000054</v>
      </c>
      <c r="G109">
        <f t="shared" si="13"/>
        <v>6.3935999999999882E-2</v>
      </c>
      <c r="H109">
        <f t="shared" si="14"/>
        <v>5.9199999999998108E-3</v>
      </c>
    </row>
    <row r="110" spans="1:8" x14ac:dyDescent="0.25">
      <c r="A110">
        <f t="shared" si="15"/>
        <v>0.99000000000000066</v>
      </c>
      <c r="B110">
        <f t="shared" si="8"/>
        <v>0.29800000000000015</v>
      </c>
      <c r="C110">
        <f t="shared" si="9"/>
        <v>9.9500000000000033E-2</v>
      </c>
      <c r="D110">
        <f t="shared" si="10"/>
        <v>0.29552000000000034</v>
      </c>
      <c r="E110">
        <f t="shared" si="11"/>
        <v>0.23601600000000028</v>
      </c>
      <c r="F110">
        <f t="shared" si="12"/>
        <v>0.47203200000000056</v>
      </c>
      <c r="G110">
        <f t="shared" si="13"/>
        <v>6.1983999999999873E-2</v>
      </c>
      <c r="H110">
        <f t="shared" si="14"/>
        <v>2.9799999999998057E-3</v>
      </c>
    </row>
    <row r="111" spans="1:8" x14ac:dyDescent="0.25">
      <c r="A111">
        <f t="shared" si="15"/>
        <v>1.0000000000000007</v>
      </c>
      <c r="B111">
        <f t="shared" si="8"/>
        <v>0.30000000000000016</v>
      </c>
      <c r="C111">
        <f t="shared" si="9"/>
        <v>0.10000000000000003</v>
      </c>
      <c r="D111">
        <f t="shared" si="10"/>
        <v>0.30000000000000032</v>
      </c>
      <c r="E111">
        <f t="shared" si="11"/>
        <v>0.24000000000000032</v>
      </c>
      <c r="F111">
        <f t="shared" si="12"/>
        <v>0.48000000000000065</v>
      </c>
      <c r="G111">
        <f t="shared" si="13"/>
        <v>5.9999999999999831E-2</v>
      </c>
      <c r="H111">
        <f t="shared" si="14"/>
        <v>-1.9984014443252828E-16</v>
      </c>
    </row>
    <row r="112" spans="1:8" x14ac:dyDescent="0.25">
      <c r="G112">
        <f>MAX(G12:G111)</f>
        <v>0.12249599999999999</v>
      </c>
      <c r="H112">
        <f>MAX(H12:H111)</f>
        <v>0.11250000000000002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"/>
  <sheetViews>
    <sheetView workbookViewId="0">
      <selection activeCell="K1" sqref="K1"/>
    </sheetView>
  </sheetViews>
  <sheetFormatPr defaultColWidth="11.42578125" defaultRowHeight="15" x14ac:dyDescent="0.25"/>
  <cols>
    <col min="1" max="1" width="18.7109375" customWidth="1"/>
    <col min="7" max="7" width="12.7109375" bestFit="1" customWidth="1"/>
    <col min="10" max="10" width="18" customWidth="1"/>
  </cols>
  <sheetData>
    <row r="1" spans="1:12" x14ac:dyDescent="0.25">
      <c r="A1" t="s">
        <v>19</v>
      </c>
      <c r="B1">
        <v>13.15</v>
      </c>
      <c r="J1" t="s">
        <v>38</v>
      </c>
      <c r="K1" t="s">
        <v>25</v>
      </c>
      <c r="L1" t="s">
        <v>24</v>
      </c>
    </row>
    <row r="2" spans="1:12" x14ac:dyDescent="0.25">
      <c r="A2" t="s">
        <v>20</v>
      </c>
      <c r="B2" s="2">
        <f>60/B1</f>
        <v>4.5627376425855513</v>
      </c>
      <c r="J2" s="13">
        <v>44336</v>
      </c>
      <c r="K2">
        <v>49.893425053852297</v>
      </c>
      <c r="L2">
        <f>1/K2</f>
        <v>2.0042721038306219E-2</v>
      </c>
    </row>
    <row r="3" spans="1:12" x14ac:dyDescent="0.25">
      <c r="A3" t="s">
        <v>21</v>
      </c>
      <c r="B3" s="3">
        <f>B2*60</f>
        <v>273.7642585551331</v>
      </c>
      <c r="J3" s="13">
        <v>43758</v>
      </c>
      <c r="K3">
        <v>50</v>
      </c>
      <c r="L3">
        <v>0.02</v>
      </c>
    </row>
    <row r="4" spans="1:12" x14ac:dyDescent="0.25">
      <c r="A4" t="s">
        <v>22</v>
      </c>
      <c r="B4" s="3">
        <f>B3*24</f>
        <v>6570.3422053231943</v>
      </c>
      <c r="C4" t="s">
        <v>37</v>
      </c>
      <c r="J4" t="s">
        <v>39</v>
      </c>
      <c r="L4" s="9">
        <f>(L2/L3)-1</f>
        <v>2.1360519153108548E-3</v>
      </c>
    </row>
    <row r="5" spans="1:12" x14ac:dyDescent="0.25">
      <c r="A5" t="s">
        <v>23</v>
      </c>
      <c r="B5" s="3">
        <f>B4*365</f>
        <v>2398174.9049429661</v>
      </c>
      <c r="C5" s="3">
        <f>B5/20</f>
        <v>119908.7452471483</v>
      </c>
      <c r="J5" t="s">
        <v>40</v>
      </c>
      <c r="K5">
        <f>J2-J3</f>
        <v>578</v>
      </c>
    </row>
    <row r="6" spans="1:12" x14ac:dyDescent="0.25">
      <c r="A6" t="s">
        <v>31</v>
      </c>
      <c r="B6" s="3"/>
      <c r="F6" t="s">
        <v>32</v>
      </c>
      <c r="G6" s="3"/>
      <c r="H6" t="s">
        <v>34</v>
      </c>
      <c r="J6" t="s">
        <v>41</v>
      </c>
      <c r="K6" s="2">
        <f>K5/365</f>
        <v>1.5835616438356164</v>
      </c>
    </row>
    <row r="7" spans="1:12" x14ac:dyDescent="0.25">
      <c r="A7" t="s">
        <v>26</v>
      </c>
      <c r="B7" s="7">
        <v>2.5000000000000001E-2</v>
      </c>
      <c r="C7" t="s">
        <v>28</v>
      </c>
      <c r="F7" t="s">
        <v>26</v>
      </c>
      <c r="G7" s="12">
        <f>B7/B5</f>
        <v>1.0424594114662607E-8</v>
      </c>
      <c r="H7" s="9">
        <f>AVERAGE(Parameters!$E$12:$E$26)</f>
        <v>7.7226666666666676E-3</v>
      </c>
    </row>
    <row r="8" spans="1:12" x14ac:dyDescent="0.25">
      <c r="A8" t="s">
        <v>29</v>
      </c>
      <c r="B8" s="4">
        <v>0.05</v>
      </c>
      <c r="C8" t="s">
        <v>30</v>
      </c>
      <c r="F8" t="s">
        <v>29</v>
      </c>
      <c r="G8" s="12">
        <f>B8/B5</f>
        <v>2.0849188229325214E-8</v>
      </c>
      <c r="H8" s="9">
        <f>AVERAGE(Parameters!$F$12:$F$26)</f>
        <v>1.5445333333333335E-2</v>
      </c>
      <c r="J8" t="s">
        <v>42</v>
      </c>
      <c r="K8" s="7">
        <v>1.1999999999999999E-3</v>
      </c>
    </row>
    <row r="9" spans="1:12" x14ac:dyDescent="0.25">
      <c r="A9" t="s">
        <v>35</v>
      </c>
      <c r="B9" s="4"/>
      <c r="F9" t="s">
        <v>36</v>
      </c>
      <c r="G9" s="12"/>
      <c r="H9" s="9"/>
    </row>
    <row r="10" spans="1:12" x14ac:dyDescent="0.25">
      <c r="A10" t="s">
        <v>27</v>
      </c>
      <c r="B10" t="s">
        <v>24</v>
      </c>
      <c r="C10" t="s">
        <v>25</v>
      </c>
      <c r="D10" t="s">
        <v>24</v>
      </c>
      <c r="E10" t="s">
        <v>25</v>
      </c>
      <c r="F10" t="s">
        <v>24</v>
      </c>
      <c r="G10" t="s">
        <v>25</v>
      </c>
      <c r="J10" t="s">
        <v>27</v>
      </c>
      <c r="K10" t="s">
        <v>24</v>
      </c>
      <c r="L10" t="s">
        <v>25</v>
      </c>
    </row>
    <row r="11" spans="1:12" x14ac:dyDescent="0.25">
      <c r="A11">
        <v>0</v>
      </c>
      <c r="B11">
        <v>0.02</v>
      </c>
      <c r="C11" s="2">
        <f>1/B11</f>
        <v>50</v>
      </c>
      <c r="D11">
        <v>0.02</v>
      </c>
      <c r="E11" s="2">
        <f>1/D11</f>
        <v>50</v>
      </c>
      <c r="F11">
        <v>0.02</v>
      </c>
      <c r="G11">
        <f>1/F11</f>
        <v>50</v>
      </c>
      <c r="J11">
        <v>0</v>
      </c>
      <c r="K11">
        <v>0.02</v>
      </c>
      <c r="L11" s="2">
        <f>1/K11</f>
        <v>50</v>
      </c>
    </row>
    <row r="12" spans="1:12" x14ac:dyDescent="0.25">
      <c r="A12">
        <v>1</v>
      </c>
      <c r="B12">
        <f>B11*POWER(1+$B$7,A12)</f>
        <v>2.0499999999999997E-2</v>
      </c>
      <c r="C12" s="2">
        <f>1/B12</f>
        <v>48.780487804878057</v>
      </c>
      <c r="D12">
        <f>D11*(1+$B$8)</f>
        <v>2.1000000000000001E-2</v>
      </c>
      <c r="E12" s="2">
        <f>1/D12</f>
        <v>47.619047619047613</v>
      </c>
      <c r="F12" s="1">
        <f>F11*POWER(1+$B$7/$B$5,$B$5*A12)</f>
        <v>2.0506302405957019E-2</v>
      </c>
      <c r="G12" s="2">
        <f t="shared" ref="G12:G27" si="0">1/F12</f>
        <v>48.765495612193014</v>
      </c>
      <c r="J12">
        <v>1</v>
      </c>
      <c r="K12">
        <f>K11*(1+$K$8)</f>
        <v>2.0024000000000004E-2</v>
      </c>
      <c r="L12" s="2">
        <f t="shared" ref="L12:L44" si="1">1/K12</f>
        <v>49.940071913703548</v>
      </c>
    </row>
    <row r="13" spans="1:12" x14ac:dyDescent="0.25">
      <c r="A13">
        <v>2</v>
      </c>
      <c r="B13">
        <f t="shared" ref="B13:B27" si="2">B12*(1+$B$7)</f>
        <v>2.1012499999999996E-2</v>
      </c>
      <c r="C13" s="2">
        <f t="shared" ref="C13:C27" si="3">1/B13</f>
        <v>47.590719809637129</v>
      </c>
      <c r="D13">
        <f t="shared" ref="D13:D27" si="4">D12*(1+$B$8)</f>
        <v>2.2050000000000004E-2</v>
      </c>
      <c r="E13" s="2">
        <f t="shared" ref="E13:E27" si="5">1/D13</f>
        <v>45.351473922902485</v>
      </c>
      <c r="F13" s="1">
        <f t="shared" ref="F13:F27" si="6">F12*POWER(1+$B$7/$B$5,$B$5*A13)</f>
        <v>2.1557683003400951E-2</v>
      </c>
      <c r="G13" s="2">
        <f t="shared" si="0"/>
        <v>46.38717434718005</v>
      </c>
      <c r="J13">
        <v>2</v>
      </c>
      <c r="K13">
        <f>K12*(1+$K$8)</f>
        <v>2.0048028800000006E-2</v>
      </c>
      <c r="L13" s="2">
        <f t="shared" si="1"/>
        <v>49.880215654917642</v>
      </c>
    </row>
    <row r="14" spans="1:12" x14ac:dyDescent="0.25">
      <c r="A14">
        <v>3</v>
      </c>
      <c r="B14">
        <f t="shared" si="2"/>
        <v>2.1537812499999996E-2</v>
      </c>
      <c r="C14" s="2">
        <f t="shared" si="3"/>
        <v>46.429970545987445</v>
      </c>
      <c r="D14">
        <f t="shared" si="4"/>
        <v>2.3152500000000006E-2</v>
      </c>
      <c r="E14" s="2">
        <f t="shared" si="5"/>
        <v>43.19187992657379</v>
      </c>
      <c r="F14" s="1">
        <f t="shared" si="6"/>
        <v>2.3236684823756112E-2</v>
      </c>
      <c r="G14" s="2">
        <f t="shared" si="0"/>
        <v>43.035398878313579</v>
      </c>
      <c r="J14">
        <v>3</v>
      </c>
      <c r="K14">
        <f t="shared" ref="K14:K44" si="7">K13*(1+$K$8)</f>
        <v>2.0072086434560009E-2</v>
      </c>
      <c r="L14" s="2">
        <f t="shared" si="1"/>
        <v>49.820431137552568</v>
      </c>
    </row>
    <row r="15" spans="1:12" x14ac:dyDescent="0.25">
      <c r="A15">
        <v>4</v>
      </c>
      <c r="B15">
        <f t="shared" si="2"/>
        <v>2.2076257812499993E-2</v>
      </c>
      <c r="C15" s="2">
        <f t="shared" si="3"/>
        <v>45.297532239987753</v>
      </c>
      <c r="D15" s="5">
        <f t="shared" si="4"/>
        <v>2.4310125000000009E-2</v>
      </c>
      <c r="E15" s="6">
        <f t="shared" si="5"/>
        <v>41.135123739594086</v>
      </c>
      <c r="F15" s="1">
        <f t="shared" si="6"/>
        <v>2.5680508277005135E-2</v>
      </c>
      <c r="G15" s="2">
        <f t="shared" si="0"/>
        <v>38.940039239621321</v>
      </c>
      <c r="J15">
        <v>4</v>
      </c>
      <c r="K15">
        <f t="shared" si="7"/>
        <v>2.0096172938281483E-2</v>
      </c>
      <c r="L15" s="2">
        <f t="shared" si="1"/>
        <v>49.760718275621819</v>
      </c>
    </row>
    <row r="16" spans="1:12" x14ac:dyDescent="0.25">
      <c r="A16">
        <v>5</v>
      </c>
      <c r="B16">
        <f t="shared" si="2"/>
        <v>2.2628164257812489E-2</v>
      </c>
      <c r="C16" s="2">
        <f t="shared" si="3"/>
        <v>44.192714380475863</v>
      </c>
      <c r="D16">
        <f t="shared" si="4"/>
        <v>2.552563125000001E-2</v>
      </c>
      <c r="E16" s="2">
        <f t="shared" si="5"/>
        <v>39.176308323422937</v>
      </c>
      <c r="F16" s="1">
        <f t="shared" si="6"/>
        <v>2.909982819590529E-2</v>
      </c>
      <c r="G16" s="2">
        <f t="shared" si="0"/>
        <v>34.364464053458313</v>
      </c>
      <c r="J16">
        <v>5</v>
      </c>
      <c r="K16">
        <f t="shared" si="7"/>
        <v>2.0120288345807421E-2</v>
      </c>
      <c r="L16" s="2">
        <f t="shared" si="1"/>
        <v>49.701076983241926</v>
      </c>
    </row>
    <row r="17" spans="1:12" x14ac:dyDescent="0.25">
      <c r="A17">
        <v>6</v>
      </c>
      <c r="B17">
        <f t="shared" si="2"/>
        <v>2.31938683642578E-2</v>
      </c>
      <c r="C17" s="2">
        <f t="shared" si="3"/>
        <v>43.114843298025235</v>
      </c>
      <c r="D17">
        <f t="shared" si="4"/>
        <v>2.6801912812500012E-2</v>
      </c>
      <c r="E17" s="2">
        <f t="shared" si="5"/>
        <v>37.310769831831365</v>
      </c>
      <c r="F17" s="1">
        <f t="shared" si="6"/>
        <v>3.380917681068514E-2</v>
      </c>
      <c r="G17" s="2">
        <f t="shared" si="0"/>
        <v>29.577768355600938</v>
      </c>
      <c r="J17">
        <v>6</v>
      </c>
      <c r="K17">
        <f t="shared" si="7"/>
        <v>2.0144432691822391E-2</v>
      </c>
      <c r="L17" s="2">
        <f t="shared" si="1"/>
        <v>49.641507174632366</v>
      </c>
    </row>
    <row r="18" spans="1:12" x14ac:dyDescent="0.25">
      <c r="A18">
        <v>7</v>
      </c>
      <c r="B18">
        <f t="shared" si="2"/>
        <v>2.3773715073364243E-2</v>
      </c>
      <c r="C18" s="2">
        <f t="shared" si="3"/>
        <v>42.063261754170966</v>
      </c>
      <c r="D18">
        <f t="shared" si="4"/>
        <v>2.8142008453125013E-2</v>
      </c>
      <c r="E18" s="2">
        <f t="shared" si="5"/>
        <v>35.534066506506065</v>
      </c>
      <c r="F18" s="1">
        <f t="shared" si="6"/>
        <v>4.0275053900206081E-2</v>
      </c>
      <c r="G18" s="2">
        <f t="shared" si="0"/>
        <v>24.829265343202511</v>
      </c>
      <c r="J18">
        <v>7</v>
      </c>
      <c r="K18">
        <f t="shared" si="7"/>
        <v>2.0168606011052581E-2</v>
      </c>
      <c r="L18" s="2">
        <f t="shared" si="1"/>
        <v>49.582008764115422</v>
      </c>
    </row>
    <row r="19" spans="1:12" x14ac:dyDescent="0.25">
      <c r="A19">
        <v>8</v>
      </c>
      <c r="B19">
        <f t="shared" si="2"/>
        <v>2.4368057950198346E-2</v>
      </c>
      <c r="C19" s="2">
        <f t="shared" si="3"/>
        <v>41.037328540654606</v>
      </c>
      <c r="D19">
        <f t="shared" si="4"/>
        <v>2.9549108875781264E-2</v>
      </c>
      <c r="E19" s="2">
        <f t="shared" si="5"/>
        <v>33.841968101434347</v>
      </c>
      <c r="F19" s="1">
        <f t="shared" si="6"/>
        <v>4.9192061831796134E-2</v>
      </c>
      <c r="G19" s="2">
        <f t="shared" si="0"/>
        <v>20.328483148751307</v>
      </c>
      <c r="J19">
        <v>8</v>
      </c>
      <c r="K19">
        <f t="shared" si="7"/>
        <v>2.0192808338265845E-2</v>
      </c>
      <c r="L19" s="2">
        <f t="shared" si="1"/>
        <v>49.522581666116075</v>
      </c>
    </row>
    <row r="20" spans="1:12" x14ac:dyDescent="0.25">
      <c r="A20" s="5">
        <v>9</v>
      </c>
      <c r="B20" s="5">
        <f t="shared" si="2"/>
        <v>2.4977259398953303E-2</v>
      </c>
      <c r="C20" s="6">
        <f t="shared" si="3"/>
        <v>40.036418088443526</v>
      </c>
      <c r="D20">
        <f t="shared" si="4"/>
        <v>3.1026564319570328E-2</v>
      </c>
      <c r="E20" s="2">
        <f t="shared" si="5"/>
        <v>32.230445810889854</v>
      </c>
      <c r="F20" s="1">
        <f t="shared" si="6"/>
        <v>6.1604336365751182E-2</v>
      </c>
      <c r="G20" s="2">
        <f t="shared" si="0"/>
        <v>16.232623529338888</v>
      </c>
      <c r="J20">
        <v>9</v>
      </c>
      <c r="K20">
        <f t="shared" si="7"/>
        <v>2.0217039708271767E-2</v>
      </c>
      <c r="L20" s="2">
        <f t="shared" si="1"/>
        <v>49.463225795161875</v>
      </c>
    </row>
    <row r="21" spans="1:12" x14ac:dyDescent="0.25">
      <c r="A21">
        <v>10</v>
      </c>
      <c r="B21">
        <f t="shared" si="2"/>
        <v>2.5601690883927133E-2</v>
      </c>
      <c r="C21" s="2">
        <f t="shared" si="3"/>
        <v>39.059920086286368</v>
      </c>
      <c r="D21">
        <f t="shared" si="4"/>
        <v>3.2577892535548846E-2</v>
      </c>
      <c r="E21" s="2">
        <f t="shared" si="5"/>
        <v>30.695662677037951</v>
      </c>
      <c r="F21" s="1">
        <f t="shared" si="6"/>
        <v>7.9101533497004092E-2</v>
      </c>
      <c r="G21" s="2">
        <f t="shared" si="0"/>
        <v>12.641979943889131</v>
      </c>
      <c r="J21">
        <v>10</v>
      </c>
      <c r="K21">
        <f t="shared" si="7"/>
        <v>2.0241300155921696E-2</v>
      </c>
      <c r="L21" s="2">
        <f t="shared" si="1"/>
        <v>49.403941065882812</v>
      </c>
    </row>
    <row r="22" spans="1:12" x14ac:dyDescent="0.25">
      <c r="A22">
        <v>11</v>
      </c>
      <c r="B22">
        <f t="shared" si="2"/>
        <v>2.624173315602531E-2</v>
      </c>
      <c r="C22" s="2">
        <f t="shared" si="3"/>
        <v>38.107239108572067</v>
      </c>
      <c r="D22">
        <f t="shared" si="4"/>
        <v>3.4206787162326287E-2</v>
      </c>
      <c r="E22" s="2">
        <f t="shared" si="5"/>
        <v>29.23396445432186</v>
      </c>
      <c r="F22" s="1">
        <f t="shared" si="6"/>
        <v>0.10413959502473009</v>
      </c>
      <c r="G22" s="2">
        <f t="shared" si="0"/>
        <v>9.6024955710892606</v>
      </c>
      <c r="J22">
        <v>11</v>
      </c>
      <c r="K22">
        <f t="shared" si="7"/>
        <v>2.0265589716108805E-2</v>
      </c>
      <c r="L22" s="2">
        <f t="shared" si="1"/>
        <v>49.34472739301119</v>
      </c>
    </row>
    <row r="23" spans="1:12" x14ac:dyDescent="0.25">
      <c r="A23">
        <v>12</v>
      </c>
      <c r="B23">
        <f t="shared" si="2"/>
        <v>2.6897776484925941E-2</v>
      </c>
      <c r="C23" s="2">
        <f t="shared" si="3"/>
        <v>37.177794252265436</v>
      </c>
      <c r="D23">
        <f t="shared" si="4"/>
        <v>3.5917126520442599E-2</v>
      </c>
      <c r="E23" s="2">
        <f t="shared" si="5"/>
        <v>27.841870908877965</v>
      </c>
      <c r="F23" s="1">
        <f t="shared" si="6"/>
        <v>0.14057374918875626</v>
      </c>
      <c r="G23" s="2">
        <f t="shared" si="0"/>
        <v>7.1137037019425575</v>
      </c>
      <c r="J23">
        <v>12</v>
      </c>
      <c r="K23">
        <f t="shared" si="7"/>
        <v>2.0289908423768137E-2</v>
      </c>
      <c r="L23" s="2">
        <f t="shared" si="1"/>
        <v>49.28558469138153</v>
      </c>
    </row>
    <row r="24" spans="1:12" x14ac:dyDescent="0.25">
      <c r="A24">
        <v>13</v>
      </c>
      <c r="B24">
        <f t="shared" si="2"/>
        <v>2.7570220897049087E-2</v>
      </c>
      <c r="C24" s="2">
        <f t="shared" si="3"/>
        <v>36.271018782697986</v>
      </c>
      <c r="D24">
        <f t="shared" si="4"/>
        <v>3.7712982846464731E-2</v>
      </c>
      <c r="E24" s="2">
        <f t="shared" si="5"/>
        <v>26.516067532264728</v>
      </c>
      <c r="F24" s="1">
        <f t="shared" si="6"/>
        <v>0.19455837633872591</v>
      </c>
      <c r="G24" s="2">
        <f t="shared" si="0"/>
        <v>5.139845525124044</v>
      </c>
      <c r="J24">
        <v>13</v>
      </c>
      <c r="K24">
        <f t="shared" si="7"/>
        <v>2.031425631387666E-2</v>
      </c>
      <c r="L24" s="2">
        <f t="shared" si="1"/>
        <v>49.22651287593041</v>
      </c>
    </row>
    <row r="25" spans="1:12" x14ac:dyDescent="0.25">
      <c r="A25">
        <v>14</v>
      </c>
      <c r="B25">
        <f t="shared" si="2"/>
        <v>2.8259476419475311E-2</v>
      </c>
      <c r="C25" s="2">
        <f t="shared" si="3"/>
        <v>35.386359787998039</v>
      </c>
      <c r="D25">
        <f t="shared" si="4"/>
        <v>3.959863198878797E-2</v>
      </c>
      <c r="E25" s="2">
        <f t="shared" si="5"/>
        <v>25.253397649775927</v>
      </c>
      <c r="F25" s="1">
        <f t="shared" si="6"/>
        <v>0.27609147731511685</v>
      </c>
      <c r="G25" s="2">
        <f t="shared" si="0"/>
        <v>3.6219879357545346</v>
      </c>
      <c r="J25">
        <v>14</v>
      </c>
      <c r="K25">
        <f t="shared" si="7"/>
        <v>2.0338633421453315E-2</v>
      </c>
      <c r="L25" s="2">
        <f t="shared" si="1"/>
        <v>49.167511861696369</v>
      </c>
    </row>
    <row r="26" spans="1:12" x14ac:dyDescent="0.25">
      <c r="A26">
        <v>15</v>
      </c>
      <c r="B26">
        <f t="shared" si="2"/>
        <v>2.896596332996219E-2</v>
      </c>
      <c r="C26" s="2">
        <f t="shared" si="3"/>
        <v>34.523277841949309</v>
      </c>
      <c r="D26">
        <f t="shared" si="4"/>
        <v>4.1578563588227369E-2</v>
      </c>
      <c r="E26" s="2">
        <f t="shared" si="5"/>
        <v>24.050854904548501</v>
      </c>
      <c r="F26" s="1">
        <f t="shared" si="6"/>
        <v>0.40171072781117911</v>
      </c>
      <c r="G26" s="2">
        <f t="shared" si="0"/>
        <v>2.4893534844059277</v>
      </c>
      <c r="J26">
        <v>15</v>
      </c>
      <c r="K26">
        <f t="shared" si="7"/>
        <v>2.036303978155906E-2</v>
      </c>
      <c r="L26" s="2">
        <f t="shared" si="1"/>
        <v>49.108581563819783</v>
      </c>
    </row>
    <row r="27" spans="1:12" x14ac:dyDescent="0.25">
      <c r="A27">
        <v>16</v>
      </c>
      <c r="B27">
        <f t="shared" si="2"/>
        <v>2.9690112413211244E-2</v>
      </c>
      <c r="C27" s="2">
        <f t="shared" si="3"/>
        <v>33.681246675072501</v>
      </c>
      <c r="D27">
        <f t="shared" si="4"/>
        <v>4.3657491767638737E-2</v>
      </c>
      <c r="E27" s="2">
        <f t="shared" si="5"/>
        <v>22.905576099570002</v>
      </c>
      <c r="F27" s="1">
        <f t="shared" si="6"/>
        <v>0.59928198293726376</v>
      </c>
      <c r="G27" s="2">
        <f t="shared" si="0"/>
        <v>1.6686635481659151</v>
      </c>
      <c r="J27">
        <v>16</v>
      </c>
      <c r="K27">
        <f t="shared" si="7"/>
        <v>2.0387475429296933E-2</v>
      </c>
      <c r="L27" s="2">
        <f t="shared" si="1"/>
        <v>49.049721897542724</v>
      </c>
    </row>
    <row r="28" spans="1:12" x14ac:dyDescent="0.25">
      <c r="J28">
        <v>17</v>
      </c>
      <c r="K28">
        <f t="shared" si="7"/>
        <v>2.0411940399812093E-2</v>
      </c>
      <c r="L28" s="2">
        <f t="shared" si="1"/>
        <v>48.990932778208865</v>
      </c>
    </row>
    <row r="29" spans="1:12" x14ac:dyDescent="0.25">
      <c r="J29">
        <v>18</v>
      </c>
      <c r="K29">
        <f t="shared" si="7"/>
        <v>2.0436434728291871E-2</v>
      </c>
      <c r="L29" s="2">
        <f t="shared" si="1"/>
        <v>48.932214121263335</v>
      </c>
    </row>
    <row r="30" spans="1:12" x14ac:dyDescent="0.25">
      <c r="J30">
        <v>19</v>
      </c>
      <c r="K30">
        <f t="shared" si="7"/>
        <v>2.0460958449965823E-2</v>
      </c>
      <c r="L30" s="2">
        <f t="shared" si="1"/>
        <v>48.873565842252631</v>
      </c>
    </row>
    <row r="31" spans="1:12" x14ac:dyDescent="0.25">
      <c r="J31">
        <v>20</v>
      </c>
      <c r="K31">
        <f t="shared" si="7"/>
        <v>2.0485511600105782E-2</v>
      </c>
      <c r="L31" s="2">
        <f t="shared" si="1"/>
        <v>48.814987856824445</v>
      </c>
    </row>
    <row r="32" spans="1:12" x14ac:dyDescent="0.25">
      <c r="J32">
        <v>21</v>
      </c>
      <c r="K32">
        <f t="shared" si="7"/>
        <v>2.0510094214025911E-2</v>
      </c>
      <c r="L32" s="2">
        <f t="shared" si="1"/>
        <v>48.756480080727563</v>
      </c>
    </row>
    <row r="33" spans="10:12" x14ac:dyDescent="0.25">
      <c r="J33">
        <v>22</v>
      </c>
      <c r="K33">
        <f t="shared" si="7"/>
        <v>2.0534706327082743E-2</v>
      </c>
      <c r="L33" s="2">
        <f t="shared" si="1"/>
        <v>48.698042429811792</v>
      </c>
    </row>
    <row r="34" spans="10:12" x14ac:dyDescent="0.25">
      <c r="J34">
        <v>23</v>
      </c>
      <c r="K34">
        <f t="shared" si="7"/>
        <v>2.0559347974675245E-2</v>
      </c>
      <c r="L34" s="2">
        <f t="shared" si="1"/>
        <v>48.63967482002775</v>
      </c>
    </row>
    <row r="35" spans="10:12" x14ac:dyDescent="0.25">
      <c r="J35">
        <v>24</v>
      </c>
      <c r="K35">
        <f t="shared" si="7"/>
        <v>2.0584019192244857E-2</v>
      </c>
      <c r="L35" s="2">
        <f t="shared" si="1"/>
        <v>48.58137716742683</v>
      </c>
    </row>
    <row r="36" spans="10:12" x14ac:dyDescent="0.25">
      <c r="J36">
        <v>25</v>
      </c>
      <c r="K36">
        <f t="shared" si="7"/>
        <v>2.0608720015275552E-2</v>
      </c>
      <c r="L36" s="2">
        <f t="shared" si="1"/>
        <v>48.523149388161038</v>
      </c>
    </row>
    <row r="37" spans="10:12" x14ac:dyDescent="0.25">
      <c r="J37">
        <v>26</v>
      </c>
      <c r="K37">
        <f t="shared" si="7"/>
        <v>2.0633450479293883E-2</v>
      </c>
      <c r="L37" s="2">
        <f t="shared" si="1"/>
        <v>48.464991398482852</v>
      </c>
    </row>
    <row r="38" spans="10:12" x14ac:dyDescent="0.25">
      <c r="J38">
        <v>27</v>
      </c>
      <c r="K38">
        <f t="shared" si="7"/>
        <v>2.0658210619869038E-2</v>
      </c>
      <c r="L38" s="2">
        <f t="shared" si="1"/>
        <v>48.406903114745155</v>
      </c>
    </row>
    <row r="39" spans="10:12" x14ac:dyDescent="0.25">
      <c r="J39">
        <v>28</v>
      </c>
      <c r="K39">
        <f t="shared" si="7"/>
        <v>2.0683000472612883E-2</v>
      </c>
      <c r="L39" s="2">
        <f t="shared" si="1"/>
        <v>48.34888445340107</v>
      </c>
    </row>
    <row r="40" spans="10:12" x14ac:dyDescent="0.25">
      <c r="J40">
        <v>29</v>
      </c>
      <c r="K40">
        <f t="shared" si="7"/>
        <v>2.0707820073180019E-2</v>
      </c>
      <c r="L40" s="2">
        <f t="shared" si="1"/>
        <v>48.290935331003865</v>
      </c>
    </row>
    <row r="41" spans="10:12" x14ac:dyDescent="0.25">
      <c r="J41">
        <v>30</v>
      </c>
      <c r="K41">
        <f t="shared" si="7"/>
        <v>2.0732669457267837E-2</v>
      </c>
      <c r="L41" s="2">
        <f t="shared" si="1"/>
        <v>48.233055664206809</v>
      </c>
    </row>
    <row r="42" spans="10:12" x14ac:dyDescent="0.25">
      <c r="J42">
        <v>31</v>
      </c>
      <c r="K42">
        <f t="shared" si="7"/>
        <v>2.0757548660616559E-2</v>
      </c>
      <c r="L42" s="2">
        <f t="shared" si="1"/>
        <v>48.175245369763097</v>
      </c>
    </row>
    <row r="43" spans="10:12" x14ac:dyDescent="0.25">
      <c r="J43">
        <v>32</v>
      </c>
      <c r="K43">
        <f t="shared" si="7"/>
        <v>2.0782457719009301E-2</v>
      </c>
      <c r="L43" s="2">
        <f t="shared" si="1"/>
        <v>48.117504364525658</v>
      </c>
    </row>
    <row r="44" spans="10:12" x14ac:dyDescent="0.25">
      <c r="J44">
        <v>33</v>
      </c>
      <c r="K44">
        <f t="shared" si="7"/>
        <v>2.0807396668272114E-2</v>
      </c>
      <c r="L44" s="2">
        <f t="shared" si="1"/>
        <v>48.059832565447117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topLeftCell="A2" workbookViewId="0">
      <selection activeCell="C28" sqref="C28"/>
    </sheetView>
  </sheetViews>
  <sheetFormatPr defaultColWidth="11.42578125" defaultRowHeight="15" x14ac:dyDescent="0.25"/>
  <cols>
    <col min="1" max="1" width="18" customWidth="1"/>
    <col min="2" max="2" width="26.140625" bestFit="1" customWidth="1"/>
  </cols>
  <sheetData>
    <row r="1" spans="1:3" x14ac:dyDescent="0.25">
      <c r="A1" t="s">
        <v>53</v>
      </c>
      <c r="B1">
        <v>2819.08</v>
      </c>
      <c r="C1" t="s">
        <v>52</v>
      </c>
    </row>
    <row r="2" spans="1:3" x14ac:dyDescent="0.25">
      <c r="A2" t="s">
        <v>43</v>
      </c>
      <c r="B2" s="15">
        <v>1383384.6815655599</v>
      </c>
      <c r="C2" t="s">
        <v>54</v>
      </c>
    </row>
    <row r="3" spans="1:3" x14ac:dyDescent="0.25">
      <c r="A3" t="s">
        <v>44</v>
      </c>
      <c r="B3">
        <v>63117</v>
      </c>
    </row>
    <row r="4" spans="1:3" x14ac:dyDescent="0.25">
      <c r="A4" t="s">
        <v>45</v>
      </c>
      <c r="B4">
        <v>904</v>
      </c>
    </row>
    <row r="5" spans="1:3" x14ac:dyDescent="0.25">
      <c r="A5" t="s">
        <v>46</v>
      </c>
      <c r="B5" s="15">
        <v>10457.23</v>
      </c>
      <c r="C5" t="s">
        <v>52</v>
      </c>
    </row>
    <row r="6" spans="1:3" x14ac:dyDescent="0.25">
      <c r="A6" t="s">
        <v>47</v>
      </c>
      <c r="B6" s="16">
        <v>333.59804545994001</v>
      </c>
      <c r="C6" t="s">
        <v>54</v>
      </c>
    </row>
    <row r="7" spans="1:3" x14ac:dyDescent="0.25">
      <c r="A7" t="s">
        <v>48</v>
      </c>
      <c r="B7" s="4">
        <v>0.2</v>
      </c>
    </row>
    <row r="8" spans="1:3" x14ac:dyDescent="0.25">
      <c r="A8" t="s">
        <v>49</v>
      </c>
      <c r="B8" s="4">
        <v>0.75</v>
      </c>
    </row>
    <row r="9" spans="1:3" x14ac:dyDescent="0.25">
      <c r="A9" t="s">
        <v>50</v>
      </c>
      <c r="B9" s="15">
        <v>71440932</v>
      </c>
      <c r="C9" t="s">
        <v>55</v>
      </c>
    </row>
    <row r="10" spans="1:3" x14ac:dyDescent="0.25">
      <c r="A10" t="s">
        <v>60</v>
      </c>
      <c r="B10" s="14">
        <v>49.893425053852297</v>
      </c>
    </row>
    <row r="11" spans="1:3" x14ac:dyDescent="0.25">
      <c r="A11" t="s">
        <v>51</v>
      </c>
      <c r="B11">
        <f>1/B10</f>
        <v>2.0042721038306219E-2</v>
      </c>
    </row>
    <row r="12" spans="1:3" x14ac:dyDescent="0.25">
      <c r="A12" t="s">
        <v>56</v>
      </c>
      <c r="B12" s="3">
        <v>52072.1333678011</v>
      </c>
      <c r="C12" t="s">
        <v>54</v>
      </c>
    </row>
    <row r="13" spans="1:3" x14ac:dyDescent="0.25">
      <c r="A13" t="s">
        <v>57</v>
      </c>
      <c r="B13" s="15">
        <v>1435123.2168878999</v>
      </c>
      <c r="C13" t="s">
        <v>54</v>
      </c>
    </row>
    <row r="14" spans="1:3" x14ac:dyDescent="0.25">
      <c r="A14" t="s">
        <v>58</v>
      </c>
      <c r="B14" s="17">
        <f>B13-B12+B6</f>
        <v>1383384.6815655588</v>
      </c>
      <c r="C14" t="s">
        <v>54</v>
      </c>
    </row>
    <row r="15" spans="1:3" x14ac:dyDescent="0.25">
      <c r="B15" s="11"/>
    </row>
    <row r="16" spans="1:3" x14ac:dyDescent="0.25">
      <c r="A16" t="s">
        <v>59</v>
      </c>
      <c r="B16" s="10">
        <f>B5/B1</f>
        <v>3.7094477631000182</v>
      </c>
      <c r="C16" t="s">
        <v>54</v>
      </c>
    </row>
    <row r="18" spans="1:3" x14ac:dyDescent="0.25">
      <c r="A18" t="s">
        <v>61</v>
      </c>
      <c r="B18" s="10">
        <f>(B11-0.02)*B13</f>
        <v>61.309953922811268</v>
      </c>
      <c r="C18" t="s">
        <v>55</v>
      </c>
    </row>
    <row r="19" spans="1:3" x14ac:dyDescent="0.25">
      <c r="B19" s="10">
        <f>B18*B11</f>
        <v>1.2288183033463143</v>
      </c>
      <c r="C19" t="s">
        <v>54</v>
      </c>
    </row>
    <row r="21" spans="1:3" x14ac:dyDescent="0.25">
      <c r="A21" t="s">
        <v>62</v>
      </c>
      <c r="B21" s="18"/>
    </row>
    <row r="22" spans="1:3" x14ac:dyDescent="0.25">
      <c r="A22" t="s">
        <v>63</v>
      </c>
    </row>
    <row r="23" spans="1:3" x14ac:dyDescent="0.25">
      <c r="A23" t="s">
        <v>64</v>
      </c>
      <c r="B23">
        <v>0.02</v>
      </c>
    </row>
    <row r="24" spans="1:3" x14ac:dyDescent="0.25">
      <c r="A24" t="s">
        <v>54</v>
      </c>
      <c r="B24" s="17">
        <f>B23*B9</f>
        <v>1428818.6400000001</v>
      </c>
    </row>
    <row r="25" spans="1:3" x14ac:dyDescent="0.25">
      <c r="A25" t="s">
        <v>65</v>
      </c>
    </row>
    <row r="26" spans="1:3" x14ac:dyDescent="0.25">
      <c r="A26" t="s">
        <v>66</v>
      </c>
      <c r="B26" s="17">
        <f>B13</f>
        <v>1435123.2168878999</v>
      </c>
    </row>
    <row r="27" spans="1:3" x14ac:dyDescent="0.25">
      <c r="A27" t="s">
        <v>67</v>
      </c>
      <c r="B27" s="17">
        <f>B26-B24</f>
        <v>6304.5768878997769</v>
      </c>
    </row>
    <row r="28" spans="1:3" x14ac:dyDescent="0.25">
      <c r="A28" t="s">
        <v>52</v>
      </c>
      <c r="B28" s="17">
        <f>B27*B1</f>
        <v>17773106.613140501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Parameters</vt:lpstr>
      <vt:lpstr>xrate</vt:lpstr>
      <vt:lpstr>ETH Compound 20_05_21</vt:lpstr>
      <vt:lpstr>Interest Rate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Castro Iragorri</dc:creator>
  <cp:lastModifiedBy>Carlos Castro</cp:lastModifiedBy>
  <dcterms:created xsi:type="dcterms:W3CDTF">2021-05-20T20:04:57Z</dcterms:created>
  <dcterms:modified xsi:type="dcterms:W3CDTF">2021-05-26T14:54:57Z</dcterms:modified>
</cp:coreProperties>
</file>