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7" i="7" l="1"/>
  <c r="E11" i="6" l="1"/>
  <c r="G8" i="6" l="1"/>
  <c r="M3" i="7" l="1"/>
  <c r="E13" i="6" l="1"/>
  <c r="D13" i="6" s="1"/>
  <c r="A12" i="6"/>
  <c r="I12" i="6" s="1"/>
  <c r="D12" i="6"/>
  <c r="J13" i="6" l="1"/>
  <c r="J12" i="6"/>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I11" i="6" s="1"/>
  <c r="J11" i="6" l="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<sst xmlns="http://schemas.openxmlformats.org/spreadsheetml/2006/main" count="2225" uniqueCount="1312">
  <si>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</si>
  <si>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</si>
  <si>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</si>
  <si>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</si>
  <si>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</si>
  <si>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</si>
  <si>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</si>
  <si>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</si>
  <si>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</si>
  <si>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</si>
  <si>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</si>
  <si>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</si>
  <si>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</si>
  <si>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</si>
  <si>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</si>
  <si>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</si>
  <si>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</si>
  <si>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</si>
  <si>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</si>
  <si>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</si>
  <si>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</si>
  <si>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</si>
  <si>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</si>
  <si>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</si>
  <si>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</si>
  <si>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</si>
  <si>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</si>
  <si>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</si>
  <si>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</si>
  <si>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</si>
  <si>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</si>
  <si>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</si>
  <si>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</si>
  <si>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</si>
  <si>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</si>
  <si>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</si>
  <si>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</si>
  <si>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</si>
  <si>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</si>
  <si>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</si>
  <si>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</si>
  <si>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</si>
  <si>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</si>
  <si>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</si>
  <si>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</si>
  <si>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</si>
  <si>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</si>
  <si>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</si>
  <si>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</si>
  <si>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</si>
  <si>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</si>
  <si>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</si>
  <si>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</si>
  <si>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</si>
  <si>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</si>
  <si>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</si>
  <si>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</si>
  <si>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</si>
  <si>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</si>
  <si>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</si>
  <si>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</si>
  <si>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</si>
  <si>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</si>
  <si>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</si>
  <si>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</si>
  <si>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</si>
  <si>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</si>
  <si>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</si>
  <si>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</si>
  <si>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</si>
  <si>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</si>
  <si>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</si>
  <si>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</si>
  <si>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</si>
  <si>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</si>
  <si>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</si>
  <si>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</si>
  <si>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</si>
  <si>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</si>
  <si>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</si>
  <si>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</si>
  <si>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</si>
  <si>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</si>
  <si>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</si>
  <si>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</si>
  <si>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</si>
  <si>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</si>
  <si>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</si>
  <si>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</si>
  <si>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</si>
  <si>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</si>
  <si>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</si>
  <si>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</si>
  <si>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</si>
  <si>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</si>
  <si>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</si>
  <si>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</si>
  <si>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</si>
  <si>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</si>
  <si>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</si>
  <si>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</si>
  <si>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</si>
  <si>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</si>
  <si>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</si>
  <si>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</si>
  <si>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</si>
  <si>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</si>
  <si>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</si>
  <si>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</si>
  <si>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</si>
  <si>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</si>
  <si>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</si>
  <si>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</si>
  <si>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</si>
  <si>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</si>
  <si>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</si>
  <si>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</si>
  <si>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</si>
  <si>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</si>
  <si>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</si>
  <si>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</si>
  <si>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</si>
  <si>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</si>
  <si>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</si>
  <si>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</si>
  <si>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</si>
  <si>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</si>
  <si>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</si>
  <si>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</si>
  <si>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</si>
  <si>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</si>
  <si>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</si>
  <si>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</si>
  <si>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</si>
  <si>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</si>
  <si>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</si>
  <si>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</si>
  <si>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</si>
  <si>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</si>
  <si>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</si>
  <si>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</si>
  <si>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</si>
  <si>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</si>
  <si>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</si>
  <si>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</si>
  <si>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</si>
  <si>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</si>
  <si>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</si>
  <si>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</si>
  <si>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</si>
  <si>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</si>
  <si>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</si>
  <si>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</si>
  <si>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</si>
  <si>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</si>
  <si>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</si>
  <si>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</si>
  <si>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</si>
  <si>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</si>
  <si>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</si>
  <si>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</si>
  <si>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</si>
  <si>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</si>
  <si>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</si>
  <si>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</si>
  <si>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</si>
  <si>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</si>
  <si>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</si>
  <si>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</si>
  <si>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</si>
  <si>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</si>
  <si>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</si>
  <si>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</si>
  <si>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</si>
  <si>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</si>
  <si>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</si>
  <si>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</si>
  <si>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</si>
  <si>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</si>
  <si>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</si>
  <si>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</si>
  <si>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</si>
  <si>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</si>
  <si>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</si>
  <si>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</si>
  <si>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</si>
  <si>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</si>
  <si>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</si>
  <si>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</si>
  <si>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</si>
  <si>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</si>
  <si>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</si>
  <si>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</si>
  <si>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</si>
  <si>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</si>
  <si>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</si>
  <si>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</si>
  <si>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</si>
  <si>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</si>
  <si>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</si>
  <si>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</si>
  <si>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</si>
  <si>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</si>
  <si>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</si>
  <si>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</si>
  <si>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</si>
  <si>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</si>
  <si>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</si>
  <si>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</si>
  <si>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</si>
  <si>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</si>
  <si>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</si>
  <si>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</si>
  <si>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</si>
  <si>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</si>
  <si>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</si>
  <si>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</si>
  <si>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</si>
  <si>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</si>
  <si>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</si>
  <si>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</si>
  <si>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</si>
  <si>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</si>
  <si>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</si>
  <si>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</si>
  <si>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</si>
  <si>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</si>
  <si>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</si>
  <si>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</si>
  <si>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</si>
  <si>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</si>
  <si>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</si>
  <si>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</si>
  <si>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</si>
  <si>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</si>
  <si>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</si>
  <si>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</si>
  <si>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</si>
  <si>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</si>
  <si>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</si>
  <si>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</si>
  <si>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</si>
  <si>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</si>
  <si>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</si>
  <si>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</si>
  <si>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</si>
  <si>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</si>
  <si>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</si>
  <si>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</si>
  <si>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</si>
  <si>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</si>
  <si>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</si>
  <si>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</si>
  <si>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</si>
  <si>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</si>
  <si>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</si>
  <si>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</si>
  <si>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</si>
  <si>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</si>
  <si>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</si>
  <si>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</si>
  <si>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</si>
  <si>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</si>
  <si>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</si>
  <si>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</si>
  <si>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</si>
  <si>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</si>
  <si>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</si>
  <si>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</si>
  <si>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</si>
  <si>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</si>
  <si>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</si>
  <si>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</si>
  <si>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</si>
  <si>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</si>
  <si>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</si>
  <si>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</si>
  <si>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</si>
  <si>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</si>
  <si>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</si>
  <si>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</si>
  <si>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</si>
  <si>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</si>
  <si>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</si>
  <si>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</si>
  <si>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</si>
  <si>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</si>
  <si>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</si>
  <si>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</si>
  <si>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</si>
  <si>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</si>
  <si>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</si>
  <si>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</si>
  <si>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</si>
  <si>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</si>
  <si>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</si>
  <si>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</si>
  <si>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</si>
  <si>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</si>
  <si>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</si>
  <si>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</si>
  <si>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</si>
  <si>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</si>
  <si>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</si>
  <si>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</si>
  <si>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</si>
  <si>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</si>
  <si>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</si>
  <si>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</si>
  <si>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</si>
  <si>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</si>
  <si>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</si>
  <si>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</si>
  <si>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</si>
  <si>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</si>
  <si>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</si>
  <si>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</si>
  <si>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</si>
  <si>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</si>
  <si>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</si>
  <si>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</si>
  <si>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</si>
  <si>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</si>
  <si>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</si>
  <si>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</si>
  <si>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</si>
  <si>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</si>
  <si>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</si>
  <si>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</si>
  <si>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</si>
  <si>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</si>
  <si>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</si>
  <si>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</si>
  <si>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</si>
  <si>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</si>
  <si>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</si>
  <si>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</si>
  <si>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</si>
  <si>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</si>
  <si>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</si>
  <si>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</si>
  <si>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</si>
  <si>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</si>
  <si>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</si>
  <si>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</si>
  <si>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</si>
  <si>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</si>
  <si>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</si>
  <si>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</si>
  <si>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</si>
  <si>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</si>
  <si>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</si>
  <si>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</si>
  <si>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</si>
  <si>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</si>
  <si>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</si>
  <si>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</si>
  <si>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</si>
  <si>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</si>
  <si>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</si>
  <si>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</si>
  <si>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</si>
  <si>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</si>
  <si>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</si>
  <si>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</si>
  <si>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</si>
  <si>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</si>
  <si>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</si>
  <si>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</si>
  <si>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</si>
  <si>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</si>
  <si>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</si>
  <si>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</si>
  <si>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</si>
  <si>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</si>
  <si>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</si>
  <si>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</si>
  <si>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</si>
  <si>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</si>
  <si>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</si>
  <si>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</si>
  <si>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</si>
  <si>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</si>
  <si>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</si>
  <si>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</si>
  <si>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</si>
  <si>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</si>
  <si>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</si>
  <si>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</si>
  <si>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</si>
  <si>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</si>
  <si>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</si>
  <si>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</si>
  <si>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</si>
  <si>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</si>
  <si>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</si>
  <si>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</si>
  <si>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</si>
  <si>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</si>
  <si>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</si>
  <si>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</si>
  <si>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</si>
  <si>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</si>
  <si>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</si>
  <si>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</si>
  <si>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</si>
  <si>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</si>
  <si>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</si>
  <si>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</si>
  <si>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</si>
  <si>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</si>
  <si>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</si>
  <si>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</si>
  <si>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</si>
  <si>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</si>
  <si>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</si>
  <si>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</si>
  <si>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</si>
  <si>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</si>
  <si>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</si>
  <si>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</si>
  <si>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</si>
  <si>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</si>
  <si>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</si>
  <si>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</si>
  <si>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</si>
  <si>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</si>
  <si>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</si>
  <si>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</si>
  <si>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</si>
  <si>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</si>
  <si>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</si>
  <si>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</si>
  <si>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</si>
  <si>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</si>
  <si>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</si>
  <si>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</si>
  <si>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</si>
  <si>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</si>
  <si>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</si>
  <si>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</si>
  <si>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</si>
  <si>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</si>
  <si>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</si>
  <si>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</si>
  <si>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</si>
  <si>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</si>
  <si>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</si>
  <si>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</si>
  <si>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</si>
  <si>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</si>
  <si>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</si>
  <si>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</si>
  <si>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</si>
  <si>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</si>
  <si>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</si>
  <si>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</si>
  <si>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</si>
  <si>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</si>
  <si>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</si>
  <si>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</si>
  <si>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</si>
  <si>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</si>
  <si>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</si>
  <si>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</si>
  <si>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</si>
  <si>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</si>
  <si>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</si>
  <si>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</si>
  <si>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</si>
  <si>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</si>
  <si>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</si>
  <si>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</si>
  <si>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</si>
  <si>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</si>
  <si>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</si>
  <si>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</si>
  <si>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</si>
  <si>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</si>
  <si>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</si>
  <si>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</si>
  <si>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</si>
  <si>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</si>
  <si>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</si>
  <si>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</si>
  <si>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</si>
  <si>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</si>
  <si>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</si>
  <si>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</si>
  <si>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</si>
  <si>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</si>
  <si>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</si>
  <si>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</si>
  <si>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</si>
  <si>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</si>
  <si>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</si>
  <si>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</si>
  <si>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</si>
  <si>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</si>
  <si>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</si>
  <si>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</si>
  <si>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</si>
  <si>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</si>
  <si>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</si>
  <si>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</si>
  <si>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</si>
  <si>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</si>
  <si>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</si>
  <si>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</si>
  <si>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</si>
  <si>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</si>
  <si>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</si>
  <si>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</si>
  <si>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</si>
  <si>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</si>
  <si>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</si>
  <si>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</si>
  <si>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</si>
  <si>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</si>
  <si>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</si>
  <si>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</si>
  <si>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</si>
  <si>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</si>
  <si>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</si>
  <si>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</si>
  <si>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</si>
  <si>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</si>
  <si>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</si>
  <si>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</si>
  <si>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</si>
  <si>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</si>
  <si>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</si>
  <si>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</si>
  <si>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</si>
  <si>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</si>
  <si>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</si>
  <si>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</si>
  <si>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</si>
  <si>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</si>
  <si>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</si>
  <si>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</si>
  <si>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</si>
  <si>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</si>
  <si>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</si>
  <si>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</si>
  <si>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</si>
  <si>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</si>
  <si>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</si>
  <si>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</si>
  <si>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</si>
  <si>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</si>
  <si>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</si>
  <si>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</si>
  <si>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</si>
  <si>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</si>
  <si>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</si>
  <si>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</si>
  <si>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</si>
  <si>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</si>
  <si>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</si>
  <si>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</si>
  <si>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</si>
  <si>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</si>
  <si>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</si>
  <si>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</si>
  <si>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</si>
  <si>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</si>
  <si>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</si>
  <si>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</si>
  <si>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</si>
  <si>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</si>
  <si>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</si>
  <si>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</si>
  <si>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</si>
  <si>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</si>
  <si>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</si>
  <si>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</si>
  <si>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</si>
  <si>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</si>
  <si>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</si>
  <si>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</si>
  <si>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</si>
  <si>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</si>
  <si>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</si>
  <si>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</si>
  <si>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</si>
  <si>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</si>
  <si>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</si>
  <si>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</si>
  <si>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</si>
  <si>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</si>
  <si>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</si>
  <si>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</si>
  <si>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</si>
  <si>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</si>
  <si>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</si>
  <si>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</si>
  <si>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</si>
  <si>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</si>
  <si>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</si>
  <si>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</si>
  <si>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</si>
  <si>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</si>
  <si>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</si>
  <si>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</si>
  <si>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</si>
  <si>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</si>
  <si>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</si>
  <si>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</si>
  <si>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</si>
  <si>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</si>
  <si>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</si>
  <si>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</si>
  <si>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</si>
  <si>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</si>
  <si>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</si>
  <si>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</si>
  <si>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</si>
  <si>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</si>
  <si>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</si>
  <si>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</si>
  <si>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</si>
  <si>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</si>
  <si>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</si>
  <si>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</si>
  <si>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</si>
  <si>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</si>
  <si>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</si>
  <si>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</si>
  <si>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</si>
  <si>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</si>
  <si>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</si>
  <si>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</si>
  <si>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</si>
  <si>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</si>
  <si>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</si>
  <si>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</si>
  <si>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</si>
  <si>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</si>
  <si>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</si>
  <si>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</si>
  <si>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</si>
  <si>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</si>
  <si>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</si>
  <si>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</si>
  <si>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</si>
  <si>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</si>
  <si>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</si>
  <si>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</si>
  <si>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</si>
  <si>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</si>
  <si>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</si>
  <si>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</si>
  <si>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</si>
  <si>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</si>
  <si>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</si>
  <si>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</si>
  <si>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</si>
  <si>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</si>
  <si>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</si>
  <si>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</si>
  <si>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</si>
  <si>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</si>
  <si>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</si>
  <si>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</si>
  <si>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</si>
  <si>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</si>
  <si>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</si>
  <si>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</si>
  <si>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</si>
  <si>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</si>
  <si>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</si>
  <si>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</si>
  <si>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</si>
  <si>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</si>
  <si>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</si>
  <si>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</si>
  <si>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</si>
  <si>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</si>
  <si>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</si>
  <si>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</si>
  <si>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</si>
  <si>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</si>
  <si>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</si>
  <si>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</si>
  <si>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</si>
  <si>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</si>
  <si>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</si>
  <si>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</si>
  <si>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</si>
  <si>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</si>
  <si>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</si>
  <si>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</si>
  <si>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</si>
  <si>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</si>
  <si>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</si>
  <si>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</si>
  <si>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</si>
  <si>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</si>
  <si>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</si>
  <si>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</si>
  <si>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</si>
  <si>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</si>
  <si>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</si>
  <si>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</si>
  <si>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</si>
  <si>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</si>
  <si>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</si>
  <si>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</si>
  <si>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</si>
  <si>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</si>
  <si>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</si>
  <si>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</si>
  <si>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</si>
  <si>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</si>
  <si>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</si>
  <si>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</si>
  <si>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</si>
  <si>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</si>
  <si>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</si>
  <si>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</si>
  <si>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</si>
  <si>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</si>
  <si>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</si>
  <si>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</si>
  <si>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</si>
  <si>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</si>
  <si>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</si>
  <si>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</si>
  <si>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</si>
  <si>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</si>
  <si>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</si>
  <si>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</si>
  <si>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</si>
  <si>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</si>
  <si>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</si>
  <si>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</si>
  <si>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</si>
  <si>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</si>
  <si>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</si>
  <si>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</si>
  <si>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</si>
  <si>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</si>
  <si>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</si>
  <si>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</si>
  <si>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</si>
  <si>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</si>
  <si>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</si>
  <si>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</si>
  <si>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</si>
  <si>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</si>
  <si>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</si>
  <si>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</si>
  <si>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</si>
  <si>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</si>
  <si>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</si>
  <si>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</si>
  <si>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</si>
  <si>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</si>
  <si>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</si>
  <si>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</si>
  <si>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</si>
  <si>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</si>
  <si>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</si>
  <si>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</si>
  <si>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</si>
  <si>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</si>
  <si>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</si>
  <si>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</si>
  <si>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</si>
  <si>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</si>
  <si>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</si>
  <si>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</si>
  <si>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</si>
  <si>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</si>
  <si>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</si>
  <si>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</si>
  <si>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</si>
  <si>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</si>
  <si>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</si>
  <si>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</si>
  <si>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</si>
  <si>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</si>
  <si>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</si>
  <si>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</si>
  <si>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</si>
  <si>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</si>
  <si>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</si>
  <si>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</si>
  <si>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</si>
  <si>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</si>
  <si>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</si>
  <si>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</si>
  <si>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</si>
  <si>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</si>
  <si>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</si>
  <si>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</si>
  <si>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</si>
  <si>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</si>
  <si>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</si>
  <si>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</si>
  <si>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</si>
  <si>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</si>
  <si>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</si>
  <si>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</si>
  <si>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</si>
  <si>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</si>
  <si>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</si>
  <si>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</si>
  <si>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</si>
  <si>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</si>
  <si>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</si>
  <si>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</si>
  <si>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</si>
  <si>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</si>
  <si>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</si>
  <si>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</si>
  <si>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</si>
  <si>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</si>
  <si>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</si>
  <si>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</si>
  <si>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</si>
  <si>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</si>
  <si>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</si>
  <si>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</si>
  <si>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</si>
  <si>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</si>
  <si>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</si>
  <si>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</si>
  <si>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</si>
  <si>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</si>
  <si>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</si>
  <si>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</si>
  <si>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</si>
  <si>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</si>
  <si>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</si>
  <si>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</si>
  <si>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</si>
  <si>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</si>
  <si>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</si>
  <si>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</si>
  <si>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</si>
  <si>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</si>
  <si>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</si>
  <si>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</si>
  <si>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</si>
  <si>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</si>
  <si>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</si>
  <si>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</si>
  <si>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</si>
  <si>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</si>
  <si>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</si>
  <si>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</si>
  <si>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</si>
  <si>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</si>
  <si>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</si>
  <si>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</si>
  <si>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</si>
  <si>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</si>
  <si>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</si>
  <si>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</si>
  <si>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</si>
  <si>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</si>
  <si>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</si>
  <si>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</si>
  <si>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</si>
  <si>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</si>
  <si>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</si>
  <si>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</si>
  <si>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</si>
  <si>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</si>
  <si>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</si>
  <si>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</si>
  <si>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</si>
  <si>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</si>
  <si>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</si>
  <si>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</si>
  <si>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</si>
  <si>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</si>
  <si>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</si>
  <si>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</si>
  <si>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</si>
  <si>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</si>
  <si>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</si>
  <si>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</si>
  <si>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</si>
  <si>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</si>
  <si>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</si>
  <si>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</si>
  <si>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</si>
  <si>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</si>
  <si>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</si>
  <si>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</si>
  <si>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</si>
  <si>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</si>
  <si>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</si>
  <si>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</si>
  <si>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</si>
  <si>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</si>
  <si>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</si>
  <si>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</si>
  <si>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</si>
  <si>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</si>
  <si>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</si>
  <si>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</si>
  <si>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</si>
  <si>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</si>
  <si>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</si>
  <si>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</si>
  <si>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</si>
  <si>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</si>
  <si>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</si>
  <si>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</si>
  <si>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</si>
  <si>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</si>
  <si>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</si>
  <si>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</si>
  <si>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</si>
  <si>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</si>
  <si>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</si>
  <si>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</si>
  <si>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</si>
  <si>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</si>
  <si>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</si>
  <si>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</si>
  <si>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</si>
  <si>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</si>
  <si>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</si>
  <si>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</si>
  <si>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</si>
  <si>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</si>
  <si>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</si>
  <si>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</si>
  <si>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</si>
  <si>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</si>
  <si>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</si>
  <si>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</si>
  <si>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</si>
  <si>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</si>
  <si>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</si>
  <si>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</si>
  <si>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</si>
  <si>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</si>
  <si>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</si>
  <si>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</si>
  <si>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</si>
  <si>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</si>
  <si>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</si>
  <si>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</si>
  <si>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</si>
  <si>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</si>
  <si>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</si>
  <si>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</si>
  <si>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</si>
  <si>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</si>
  <si>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</si>
  <si>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</si>
  <si>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</si>
  <si>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</si>
  <si>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</si>
  <si>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</si>
  <si>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</si>
  <si>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</si>
  <si>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</si>
  <si>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</si>
  <si>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</si>
  <si>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</si>
  <si>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</si>
  <si>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</si>
  <si>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</si>
  <si>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</si>
  <si>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</si>
  <si>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</si>
  <si>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</si>
  <si>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</si>
  <si>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</si>
  <si>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</si>
  <si>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</si>
  <si>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</si>
  <si>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</si>
  <si>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</si>
  <si>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</si>
  <si>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</si>
  <si>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</si>
  <si>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</si>
  <si>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</si>
  <si>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</si>
  <si>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</si>
  <si>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</si>
  <si>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</si>
  <si>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</si>
  <si>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</si>
  <si>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</si>
  <si>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</si>
  <si>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</si>
  <si>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</si>
  <si>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</si>
  <si>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</si>
  <si>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</si>
  <si>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</si>
  <si>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</si>
  <si>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</si>
  <si>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</si>
  <si>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</si>
  <si>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</si>
  <si>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</si>
  <si>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</si>
  <si>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</si>
  <si>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</si>
  <si>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</si>
  <si>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</si>
  <si>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</si>
  <si>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</si>
  <si>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</si>
  <si>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</si>
  <si>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</si>
  <si>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</si>
  <si>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</si>
  <si>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</si>
  <si>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</si>
  <si>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</si>
  <si>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</si>
  <si>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</si>
  <si>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</si>
  <si>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</si>
  <si>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</si>
  <si>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</si>
  <si>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</si>
  <si>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</si>
  <si>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</si>
  <si>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</si>
  <si>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</si>
  <si>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</si>
  <si>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</si>
  <si>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</si>
  <si>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</si>
  <si>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</si>
  <si>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</si>
  <si>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</si>
  <si>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</si>
  <si>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</si>
  <si>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</si>
  <si>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</si>
  <si>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</si>
  <si>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</si>
  <si>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</si>
  <si>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</si>
  <si>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</si>
  <si>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</si>
  <si>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</si>
  <si>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</si>
  <si>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</si>
  <si>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</si>
  <si>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</si>
  <si>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</si>
  <si>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</si>
  <si>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</si>
  <si>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</si>
  <si>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</si>
  <si>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</si>
  <si>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</si>
  <si>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</si>
  <si>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</si>
  <si>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</si>
  <si>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</si>
  <si>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</si>
  <si>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</si>
  <si>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</si>
  <si>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</si>
  <si>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</si>
  <si>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</si>
  <si>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</si>
  <si>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</si>
  <si>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</si>
  <si>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</si>
  <si>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</si>
  <si>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</si>
  <si>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</si>
  <si>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</si>
  <si>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</si>
  <si>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</si>
  <si>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</si>
  <si>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</si>
  <si>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</si>
  <si>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</si>
  <si>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</si>
  <si>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</si>
  <si>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</si>
  <si>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</si>
  <si>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</si>
  <si>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</si>
  <si>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</si>
  <si>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</si>
  <si>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</si>
  <si>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</si>
  <si>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</si>
  <si>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</si>
  <si>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</si>
  <si>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</si>
  <si>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</si>
  <si>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</si>
  <si>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</si>
  <si>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</si>
  <si>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</si>
  <si>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</si>
  <si>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</si>
  <si>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</si>
  <si>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</si>
  <si>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</si>
  <si>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</si>
  <si>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</si>
  <si>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</si>
  <si>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</si>
  <si>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</si>
  <si>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</si>
  <si>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</si>
  <si>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</si>
  <si>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</si>
  <si>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</si>
  <si>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</si>
  <si>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</si>
  <si>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</si>
  <si>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</si>
  <si>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</si>
  <si>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</si>
  <si>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</si>
  <si>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</si>
  <si>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</si>
  <si>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</si>
  <si>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</si>
  <si>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</si>
  <si>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</si>
  <si>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</si>
  <si>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</si>
  <si>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</si>
  <si>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</si>
  <si>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</si>
  <si>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</si>
  <si>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</si>
  <si>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</si>
  <si>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</si>
  <si>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</si>
  <si>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</si>
  <si>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</si>
  <si>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</si>
  <si>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</si>
  <si>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</si>
  <si>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</si>
  <si>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</si>
  <si>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</si>
  <si>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</si>
  <si>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</si>
  <si>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</si>
  <si>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</si>
  <si>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</si>
  <si>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</si>
  <si>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</si>
  <si>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</si>
  <si>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</si>
  <si>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</si>
  <si>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</si>
  <si>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</si>
  <si>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</si>
  <si>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</si>
  <si>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</si>
  <si>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</si>
  <si>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</si>
  <si>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</si>
  <si>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</si>
  <si>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</si>
  <si>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</si>
  <si>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</si>
  <si>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</si>
  <si>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</si>
  <si>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</si>
  <si>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</si>
  <si>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</si>
  <si>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</si>
  <si>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</si>
  <si>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</si>
  <si>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</si>
  <si>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</si>
  <si>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</si>
  <si>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</si>
  <si>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</si>
  <si>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</si>
  <si>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</si>
  <si>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</si>
  <si>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</si>
  <si>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</si>
  <si>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</si>
  <si>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</si>
  <si>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</si>
  <si>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</si>
  <si>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</si>
  <si>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</si>
  <si>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</si>
  <si>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</si>
  <si>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</si>
  <si>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</si>
  <si>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</si>
  <si>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</si>
  <si>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</si>
  <si>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</si>
  <si>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</si>
  <si>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</si>
  <si>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</si>
  <si>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</si>
  <si>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</si>
  <si>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</si>
  <si>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</si>
  <si>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</si>
  <si>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</si>
  <si>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</si>
  <si>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</si>
  <si>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</si>
  <si>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</si>
  <si>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</si>
  <si>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</si>
  <si>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</si>
  <si>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</si>
  <si>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</si>
  <si>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</si>
  <si>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</si>
  <si>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</si>
  <si>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</si>
  <si>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</si>
  <si>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</si>
  <si>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</si>
  <si>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</si>
  <si>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</si>
  <si>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</si>
  <si>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</si>
  <si>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</si>
  <si>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</si>
  <si>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</si>
  <si>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</si>
  <si>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</si>
  <si>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</si>
  <si>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</si>
  <si>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</si>
  <si>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</si>
  <si>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</si>
  <si>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</si>
  <si>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</si>
  <si>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</si>
  <si>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</si>
  <si>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</si>
  <si>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</si>
  <si>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</si>
  <si>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</si>
  <si>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</si>
  <si>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</si>
  <si>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</si>
  <si>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</si>
  <si>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</si>
  <si>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</si>
  <si>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</si>
  <si>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</si>
  <si>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</si>
  <si>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</si>
  <si>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</si>
  <si>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</si>
  <si>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</si>
  <si>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</si>
  <si>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</si>
  <si>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</si>
  <si>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</si>
  <si>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</si>
  <si>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</si>
  <si>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</si>
  <si>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</si>
  <si>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</si>
  <si>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</si>
  <si>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</si>
  <si>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</si>
  <si>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</si>
  <si>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</si>
  <si>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</si>
  <si>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</si>
  <si>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</si>
  <si>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</si>
  <si>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</si>
  <si>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</si>
  <si>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</si>
  <si>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</si>
  <si>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</si>
  <si>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</si>
  <si>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</si>
  <si>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</si>
  <si>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</si>
  <si>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</si>
  <si>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</si>
  <si>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</si>
  <si>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</si>
  <si>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</si>
  <si>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</si>
  <si>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</si>
  <si>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</si>
  <si>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</si>
  <si>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</si>
  <si>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</si>
  <si>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</si>
  <si>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</si>
  <si>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</si>
  <si>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</si>
  <si>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</si>
  <si>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</si>
  <si>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</si>
  <si>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</si>
  <si>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</si>
  <si>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đáo hạn PS, coi mấy ảnh diễn trò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</si>
</sst>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7">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abSelected="1" zoomScaleNormal="100" workbookViewId="0">
      <selection activeCell="Q9" sqref="A9:Q9"/>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56766.692279999988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-26484.742416666086</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414262.06080448226</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-0.06</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44760</v>
      </c>
      <c r="B10" s="14" t="s">
        <v>90</v>
      </c>
      <c r="C10" s="14" t="s">
        <v>907</v>
      </c>
      <c r="D10" s="16">
        <f>-F10*E10*0.0025</f>
        <v>372.5</v>
      </c>
      <c r="E10" s="14">
        <v>14.9</v>
      </c>
      <c r="F10" s="14">
        <v>-10000</v>
      </c>
      <c r="G10" s="14"/>
      <c r="H10" s="97">
        <f ca="1">Table1[[#This Row],[Result]]/(E11*F11)</f>
        <v>-7.4642067959141134E-2</v>
      </c>
      <c r="I10" s="69">
        <f ca="1">Table1[[#This Row],[Date]]-A11</f>
        <v>28</v>
      </c>
      <c r="J10" s="162">
        <f ca="1">-Table1[[#This Row],[Price]]*Table1[[#This Row],[Volume]]-E11*F11-Table1[[#This Row],[Commission]]-D11+I11</f>
        <v>-11935.266666666666</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-422.91666666666669</v>
      </c>
      <c r="J11" s="98">
        <f>Table1[[#This Row],[Volume]]*Table1[[#This Row],[Price]]</f>
        <v>159900</v>
      </c>
      <c r="K11" s="109">
        <v>50</v>
      </c>
      <c r="L11" t="s">
        <v>756</v>
      </c>
      <c r="M11" s="38" t="s">
        <v>326</v>
      </c>
      <c r="N11" s="38"/>
      <c r="O11" s="14">
        <f>SUMIF(C:C,"KBC",F:F)</f>
        <v>0</v>
      </c>
      <c r="P11" s="39">
        <f>SUMIF(C:C,"ITA",F:F)</f>
        <v>-200</v>
      </c>
      <c r="Q11" s="40"/>
      <c r="S11" s="18"/>
      <c r="T11" s="2"/>
      <c r="U11" s="2" t="s">
        <v>289</v>
      </c>
    </row>
    <row r="12" spans="1:28" x14ac:dyDescent="0.35">
      <c r="A12" s="43">
        <f ca="1">TODAY()</f>
        <v>44760</v>
      </c>
      <c r="B12" s="14" t="s">
        <v>90</v>
      </c>
      <c r="C12" s="14" t="s">
        <v>907</v>
      </c>
      <c r="D12" s="16">
        <f>-F12*E12*0.0025</f>
        <v>745</v>
      </c>
      <c r="E12" s="14">
        <v>14.9</v>
      </c>
      <c r="F12" s="14">
        <v>-20000</v>
      </c>
      <c r="G12" s="14"/>
      <c r="H12" s="97">
        <f>Table1[[#This Row],[Result]]/(E13*F13)</f>
        <v>7.2211711711711715E-2</v>
      </c>
      <c r="I12" s="69">
        <f ca="1">Table1[[#This Row],[Date]]-A13</f>
        <v>6</v>
      </c>
      <c r="J12" s="162">
        <f>-Table1[[#This Row],[Price]]*Table1[[#This Row],[Volume]]-E13*F13-Table1[[#This Row],[Commission]]-D13+I13</f>
        <v>20038.75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workbookViewId="0">
      <selection activeCell="I18" sqref="I18"/>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19357.800000000003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-2034.2999999996391</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35691.700000000354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5.7000000000000002E-2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t="s">
        <v>1311</v>
      </c>
      <c r="L15" t="s">
        <v>1307</v>
      </c>
      <c r="M15" t="s">
        <v>1309</v>
      </c>
      <c r="O15" s="140" t="s">
        <v>1026</v>
      </c>
      <c r="AA15" t="s">
        <v>1101</v>
      </c>
      <c r="AB15" t="s">
        <v>1071</v>
      </c>
    </row>
    <row r="16" spans="1:31" x14ac:dyDescent="0.35">
      <c r="A16" s="43">
        <v>44761</v>
      </c>
      <c r="B16" s="14" t="s">
        <v>969</v>
      </c>
      <c r="C16" s="16"/>
      <c r="D16" s="14"/>
      <c r="E16" s="14"/>
      <c r="F16" s="98"/>
      <c r="G16" s="153">
        <f>Table6[[#This Row],[Vị thế đóng]]-Table6[[#This Row],[Commission]]</f>
        <v>0</v>
      </c>
      <c r="H16" s="24"/>
      <c r="I16" s="152"/>
      <c r="J16" s="45"/>
      <c r="L16" t="s">
        <v>1303</v>
      </c>
      <c r="M16" t="s">
        <v>1305</v>
      </c>
      <c r="AA16" t="s">
        <v>1100</v>
      </c>
      <c r="AB16" t="s">
        <v>1072</v>
      </c>
    </row>
    <row r="17" spans="1:28" x14ac:dyDescent="0.35">
      <c r="A17" s="43">
        <v>44760</v>
      </c>
      <c r="B17" s="14" t="s">
        <v>969</v>
      </c>
      <c r="C17" s="16">
        <v>140</v>
      </c>
      <c r="D17" s="14">
        <v>1210.0999999999999</v>
      </c>
      <c r="E17" s="14">
        <v>5</v>
      </c>
      <c r="F17" s="98">
        <f>(15.4-10.1)*500</f>
        <v>2650.0000000000005</v>
      </c>
      <c r="G17" s="153">
        <f>Table6[[#This Row],[Vị thế đóng]]-Table6[[#This Row],[Commission]]</f>
        <v>2510.0000000000005</v>
      </c>
      <c r="H17" s="24"/>
      <c r="I17" s="152"/>
      <c r="J17" s="45" t="s">
        <v>1310</v>
      </c>
      <c r="L17" t="s">
        <v>1296</v>
      </c>
      <c r="M17" t="s">
        <v>1297</v>
      </c>
      <c r="AA17" t="s">
        <v>1099</v>
      </c>
      <c r="AB17" t="s">
        <v>1073</v>
      </c>
    </row>
    <row r="18" spans="1:28" x14ac:dyDescent="0.35">
      <c r="A18" s="43">
        <v>44757</v>
      </c>
      <c r="B18" s="14" t="s">
        <v>969</v>
      </c>
      <c r="C18" s="16">
        <v>155</v>
      </c>
      <c r="D18" s="14">
        <v>1218.0999999999999</v>
      </c>
      <c r="E18" s="14">
        <v>5</v>
      </c>
      <c r="F18" s="98">
        <v>-4000</v>
      </c>
      <c r="G18" s="153">
        <f>Table6[[#This Row],[Vị thế đóng]]-Table6[[#This Row],[Commission]]</f>
        <v>-4155</v>
      </c>
      <c r="H18" s="24"/>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2022-07-18T15:57:50Z</dcterms:modified>
</cp:coreProperties>
</file>