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736" i="1" l="1"/>
  <c r="L5733" i="1"/>
  <c r="L5732" i="1"/>
  <c r="L5730" i="1"/>
  <c r="L5729" i="1"/>
  <c r="L5728" i="1"/>
  <c r="L5726" i="1"/>
  <c r="L5725" i="1"/>
  <c r="L5721" i="1"/>
  <c r="L5718" i="1"/>
  <c r="L5710" i="1"/>
  <c r="L5709" i="1"/>
  <c r="L5708" i="1"/>
  <c r="L5707" i="1"/>
  <c r="L5706" i="1"/>
  <c r="L5703" i="1"/>
  <c r="L5702" i="1"/>
  <c r="L5701" i="1"/>
  <c r="L5696" i="1"/>
  <c r="L5689" i="1"/>
  <c r="L5688" i="1"/>
  <c r="L5687" i="1"/>
  <c r="L5686" i="1"/>
  <c r="L5685" i="1"/>
  <c r="L5683" i="1"/>
  <c r="L5682" i="1"/>
  <c r="L5680" i="1"/>
  <c r="L5678" i="1"/>
  <c r="L5677" i="1"/>
  <c r="L5676" i="1"/>
  <c r="L5674" i="1"/>
  <c r="L5651" i="1"/>
  <c r="L5649" i="1"/>
  <c r="L5648" i="1"/>
  <c r="L5645" i="1"/>
  <c r="L5644" i="1"/>
  <c r="L5638" i="1"/>
  <c r="L5636" i="1"/>
  <c r="L5628" i="1"/>
  <c r="J5619" i="1"/>
  <c r="J5736" i="1"/>
  <c r="J5733" i="1"/>
  <c r="L5727" i="1"/>
  <c r="J5727" i="1"/>
  <c r="J5730" i="1"/>
  <c r="J5729" i="1"/>
  <c r="J5728" i="1"/>
  <c r="J5726" i="1"/>
  <c r="J5725" i="1"/>
  <c r="J5724" i="1"/>
  <c r="J5722" i="1"/>
  <c r="J5721" i="1"/>
  <c r="H4329" i="7"/>
  <c r="H4328" i="7"/>
  <c r="G4328" i="7"/>
  <c r="L5720" i="1"/>
  <c r="H4327" i="7"/>
  <c r="L5719" i="1"/>
  <c r="J5719" i="1"/>
  <c r="J5718" i="1"/>
  <c r="L5712" i="1"/>
  <c r="J5712" i="1"/>
  <c r="J5710" i="1"/>
  <c r="J5709" i="1"/>
  <c r="J5708" i="1"/>
  <c r="J5707" i="1"/>
  <c r="J5706" i="1"/>
  <c r="J5703" i="1"/>
  <c r="J5702" i="1"/>
  <c r="J5701" i="1"/>
  <c r="J5697" i="1"/>
  <c r="J5700" i="1"/>
  <c r="J5696" i="1"/>
  <c r="J5689" i="1"/>
  <c r="J5688" i="1"/>
  <c r="J5687" i="1"/>
  <c r="J5686" i="1"/>
  <c r="J5685" i="1"/>
  <c r="J5683" i="1"/>
  <c r="J5682" i="1"/>
  <c r="J5680" i="1"/>
  <c r="J5678" i="1"/>
  <c r="J5677" i="1"/>
  <c r="J5676" i="1"/>
  <c r="J5674" i="1"/>
  <c r="J5666" i="1"/>
  <c r="J5665" i="1"/>
  <c r="J5663" i="1"/>
  <c r="J5651" i="1"/>
  <c r="J5649" i="1"/>
  <c r="J5648" i="1"/>
  <c r="J5645" i="1"/>
  <c r="J5644" i="1"/>
  <c r="J5638" i="1"/>
  <c r="J5636" i="1"/>
  <c r="J5629" i="1"/>
  <c r="J5628" i="1"/>
  <c r="J5627" i="1"/>
  <c r="J5623" i="1"/>
  <c r="H4309" i="7" l="1"/>
  <c r="H4310" i="7"/>
  <c r="H4311" i="7"/>
  <c r="H4312" i="7"/>
  <c r="H4313" i="7"/>
  <c r="H4314" i="7"/>
  <c r="H4315" i="7"/>
  <c r="H4316" i="7"/>
  <c r="H4317" i="7"/>
  <c r="H4318" i="7"/>
  <c r="H4319" i="7"/>
  <c r="G4320" i="7"/>
  <c r="H4320" i="7"/>
  <c r="G4321" i="7"/>
  <c r="H4321" i="7"/>
  <c r="H4322" i="7"/>
  <c r="G4323" i="7"/>
  <c r="H4323" i="7"/>
  <c r="G4324" i="7"/>
  <c r="H4324" i="7"/>
  <c r="H4325" i="7"/>
  <c r="G4326" i="7"/>
  <c r="H4326" i="7"/>
  <c r="F5638" i="1"/>
  <c r="G5638" i="1"/>
  <c r="F5708" i="1"/>
  <c r="G5708" i="1"/>
  <c r="F5695" i="1"/>
  <c r="G4319" i="7" s="1"/>
  <c r="G5695" i="1"/>
  <c r="F5644" i="1"/>
  <c r="G4315" i="7" s="1"/>
  <c r="G5644" i="1"/>
  <c r="F5645" i="1"/>
  <c r="G5645" i="1"/>
  <c r="F5725" i="1"/>
  <c r="G5725" i="1"/>
  <c r="F5726" i="1"/>
  <c r="G4316" i="7" s="1"/>
  <c r="G5726" i="1"/>
  <c r="F5730" i="1"/>
  <c r="G5730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4296" i="7"/>
  <c r="H4296" i="7"/>
  <c r="G4297" i="7"/>
  <c r="H4297" i="7"/>
  <c r="H4298" i="7"/>
  <c r="G4299" i="7"/>
  <c r="H4299" i="7"/>
  <c r="H4300" i="7"/>
  <c r="H4301" i="7"/>
  <c r="G4302" i="7"/>
  <c r="H4302" i="7"/>
  <c r="G4303" i="7"/>
  <c r="H4303" i="7"/>
  <c r="G4304" i="7"/>
  <c r="H4304" i="7"/>
  <c r="G4305" i="7"/>
  <c r="H4305" i="7"/>
  <c r="G4306" i="7"/>
  <c r="H4306" i="7"/>
  <c r="H4307" i="7"/>
  <c r="H4308" i="7"/>
  <c r="H4295" i="7"/>
  <c r="H4294" i="7"/>
  <c r="F5666" i="1"/>
  <c r="G5666" i="1"/>
  <c r="F5674" i="1"/>
  <c r="G5674" i="1"/>
  <c r="F5660" i="1"/>
  <c r="G5660" i="1"/>
  <c r="F5718" i="1"/>
  <c r="G5718" i="1"/>
  <c r="F5648" i="1"/>
  <c r="G4307" i="7" s="1"/>
  <c r="G5648" i="1"/>
  <c r="F5687" i="1"/>
  <c r="G4308" i="7" s="1"/>
  <c r="G5687" i="1"/>
  <c r="F5629" i="1"/>
  <c r="G4301" i="7" s="1"/>
  <c r="G5629" i="1"/>
  <c r="F5685" i="1"/>
  <c r="G4310" i="7" s="1"/>
  <c r="G5685" i="1"/>
  <c r="F5686" i="1"/>
  <c r="G4311" i="7" s="1"/>
  <c r="G5686" i="1"/>
  <c r="F5688" i="1"/>
  <c r="G5688" i="1"/>
  <c r="F5729" i="1"/>
  <c r="G4309" i="7" s="1"/>
  <c r="G5729" i="1"/>
  <c r="F5727" i="1"/>
  <c r="G5727" i="1"/>
  <c r="F5619" i="1"/>
  <c r="G5619" i="1"/>
  <c r="F5712" i="1"/>
  <c r="G5712" i="1"/>
  <c r="F5722" i="1"/>
  <c r="G5722" i="1"/>
  <c r="F5719" i="1"/>
  <c r="G5719" i="1"/>
  <c r="F5627" i="1"/>
  <c r="F5628" i="1"/>
  <c r="F5651" i="1"/>
  <c r="F5677" i="1"/>
  <c r="F5689" i="1"/>
  <c r="G4314" i="7" s="1"/>
  <c r="F5697" i="1"/>
  <c r="F5704" i="1"/>
  <c r="F5711" i="1"/>
  <c r="F5728" i="1"/>
  <c r="F5710" i="1"/>
  <c r="G4325" i="7" s="1"/>
  <c r="F5696" i="1"/>
  <c r="G4248" i="7" s="1"/>
  <c r="F5701" i="1"/>
  <c r="F5702" i="1"/>
  <c r="G4288" i="7" s="1"/>
  <c r="F5734" i="1"/>
  <c r="G4327" i="7" s="1"/>
  <c r="F5720" i="1"/>
  <c r="G4329" i="7" s="1"/>
  <c r="F5732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27" i="1"/>
  <c r="G5628" i="1"/>
  <c r="G5651" i="1"/>
  <c r="G5677" i="1"/>
  <c r="G5689" i="1"/>
  <c r="G5697" i="1"/>
  <c r="G5704" i="1"/>
  <c r="G5711" i="1"/>
  <c r="G5728" i="1"/>
  <c r="G5710" i="1"/>
  <c r="G5696" i="1"/>
  <c r="G5701" i="1"/>
  <c r="G5702" i="1"/>
  <c r="G5734" i="1"/>
  <c r="G5720" i="1"/>
  <c r="G5732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735" i="1"/>
  <c r="L5659" i="1"/>
  <c r="J5659" i="1"/>
  <c r="J5717" i="1"/>
  <c r="L5658" i="1"/>
  <c r="J5658" i="1"/>
  <c r="L5705" i="1"/>
  <c r="J5694" i="1"/>
  <c r="J5635" i="1"/>
  <c r="L5698" i="1"/>
  <c r="J5698" i="1"/>
  <c r="H4293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676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735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65" i="1"/>
  <c r="L5681" i="1"/>
  <c r="L5684" i="1"/>
  <c r="J5642" i="1"/>
  <c r="H4292" i="7"/>
  <c r="G4284" i="7"/>
  <c r="H4284" i="7"/>
  <c r="G4285" i="7"/>
  <c r="H4285" i="7"/>
  <c r="G4286" i="7"/>
  <c r="H4286" i="7"/>
  <c r="G4287" i="7"/>
  <c r="H4287" i="7"/>
  <c r="H4288" i="7"/>
  <c r="G4289" i="7"/>
  <c r="H4289" i="7"/>
  <c r="G4290" i="7"/>
  <c r="H4290" i="7"/>
  <c r="G4291" i="7"/>
  <c r="H4291" i="7"/>
  <c r="L5694" i="1"/>
  <c r="L5635" i="1"/>
  <c r="L5669" i="1"/>
  <c r="L5670" i="1"/>
  <c r="L5700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4280" i="7"/>
  <c r="H4280" i="7"/>
  <c r="H4281" i="7"/>
  <c r="H4282" i="7"/>
  <c r="G4283" i="7"/>
  <c r="H4283" i="7"/>
  <c r="H4276" i="7"/>
  <c r="H4277" i="7"/>
  <c r="G4278" i="7"/>
  <c r="H4278" i="7"/>
  <c r="G4279" i="7"/>
  <c r="H4279" i="7"/>
  <c r="H4275" i="7"/>
  <c r="H4274" i="7"/>
  <c r="H4273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L5598" i="1"/>
  <c r="J5598" i="1"/>
  <c r="L5550" i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L5590" i="1"/>
  <c r="J5590" i="1"/>
  <c r="F5590" i="1" s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1" i="7"/>
  <c r="G4271" i="7"/>
  <c r="H4270" i="7"/>
  <c r="H4269" i="7"/>
  <c r="H4268" i="7"/>
  <c r="H4267" i="7"/>
  <c r="H4266" i="7"/>
  <c r="H4265" i="7"/>
  <c r="H4264" i="7"/>
  <c r="H4263" i="7"/>
  <c r="H4262" i="7"/>
  <c r="H4261" i="7"/>
  <c r="H4251" i="7"/>
  <c r="H4252" i="7"/>
  <c r="H4253" i="7"/>
  <c r="H4254" i="7"/>
  <c r="H4255" i="7"/>
  <c r="H4256" i="7"/>
  <c r="H4257" i="7"/>
  <c r="H4258" i="7"/>
  <c r="G4259" i="7"/>
  <c r="H4259" i="7"/>
  <c r="H4260" i="7"/>
  <c r="G5596" i="1"/>
  <c r="F5597" i="1"/>
  <c r="G5597" i="1"/>
  <c r="F5598" i="1"/>
  <c r="G5598" i="1"/>
  <c r="F5591" i="1"/>
  <c r="G5591" i="1"/>
  <c r="G5601" i="1"/>
  <c r="F5602" i="1"/>
  <c r="G5602" i="1"/>
  <c r="G5592" i="1"/>
  <c r="G5599" i="1"/>
  <c r="G5600" i="1"/>
  <c r="F5605" i="1"/>
  <c r="G5605" i="1"/>
  <c r="F5607" i="1"/>
  <c r="G5607" i="1"/>
  <c r="F5568" i="1"/>
  <c r="G5568" i="1"/>
  <c r="G5590" i="1"/>
  <c r="F5603" i="1"/>
  <c r="G5603" i="1"/>
  <c r="F5604" i="1"/>
  <c r="G5604" i="1"/>
  <c r="F5606" i="1"/>
  <c r="G5606" i="1"/>
  <c r="L5518" i="1"/>
  <c r="L5558" i="1"/>
  <c r="L5583" i="1"/>
  <c r="L5557" i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7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05" i="7"/>
  <c r="H4106" i="7"/>
  <c r="G4107" i="7"/>
  <c r="H4107" i="7"/>
  <c r="H3774" i="7"/>
  <c r="H3775" i="7"/>
  <c r="G3776" i="7"/>
  <c r="H3776" i="7"/>
  <c r="G3777" i="7"/>
  <c r="H3777" i="7"/>
  <c r="H3982" i="7"/>
  <c r="G4101" i="7"/>
  <c r="H4101" i="7"/>
  <c r="H4102" i="7"/>
  <c r="G4103" i="7"/>
  <c r="H4103" i="7"/>
  <c r="H4104" i="7"/>
  <c r="G5481" i="1"/>
  <c r="G5473" i="1"/>
  <c r="F5550" i="1"/>
  <c r="F5584" i="1"/>
  <c r="G5584" i="1"/>
  <c r="G5595" i="1"/>
  <c r="L5569" i="1"/>
  <c r="H3857" i="7"/>
  <c r="L5551" i="1"/>
  <c r="J5551" i="1"/>
  <c r="F5551" i="1" s="1"/>
  <c r="J5558" i="1"/>
  <c r="F5558" i="1" s="1"/>
  <c r="L5562" i="1"/>
  <c r="L5560" i="1"/>
  <c r="J5560" i="1"/>
  <c r="L5559" i="1"/>
  <c r="J5559" i="1"/>
  <c r="L5545" i="1"/>
  <c r="J5545" i="1"/>
  <c r="L5554" i="1"/>
  <c r="F5554" i="1" s="1"/>
  <c r="L5552" i="1"/>
  <c r="F5552" i="1" s="1"/>
  <c r="G4185" i="7" s="1"/>
  <c r="L5543" i="1"/>
  <c r="J5543" i="1"/>
  <c r="L5544" i="1"/>
  <c r="J5544" i="1"/>
  <c r="J5529" i="1"/>
  <c r="J5524" i="1"/>
  <c r="N5556" i="1"/>
  <c r="L5530" i="1"/>
  <c r="F5530" i="1" s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F5570" i="1"/>
  <c r="G5570" i="1"/>
  <c r="F5526" i="1"/>
  <c r="G5526" i="1"/>
  <c r="F5587" i="1"/>
  <c r="G3709" i="7" s="1"/>
  <c r="G5587" i="1"/>
  <c r="F5555" i="1"/>
  <c r="G5555" i="1"/>
  <c r="G5530" i="1"/>
  <c r="F5557" i="1"/>
  <c r="G4048" i="7" s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8" i="7"/>
  <c r="H3949" i="7"/>
  <c r="H3994" i="7"/>
  <c r="H3841" i="7"/>
  <c r="H3842" i="7"/>
  <c r="G3843" i="7"/>
  <c r="H3843" i="7"/>
  <c r="G3856" i="7"/>
  <c r="H3856" i="7"/>
  <c r="H4193" i="7"/>
  <c r="H4194" i="7"/>
  <c r="H4195" i="7"/>
  <c r="H4196" i="7"/>
  <c r="H4171" i="7"/>
  <c r="H4185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F5464" i="1" s="1"/>
  <c r="J5460" i="1"/>
  <c r="J5456" i="1"/>
  <c r="J5436" i="1"/>
  <c r="J5405" i="1"/>
  <c r="J5438" i="1"/>
  <c r="H3575" i="7"/>
  <c r="H4169" i="7"/>
  <c r="H4168" i="7"/>
  <c r="L5512" i="1"/>
  <c r="L5507" i="1"/>
  <c r="J5493" i="1"/>
  <c r="J5508" i="1"/>
  <c r="J5494" i="1"/>
  <c r="L5489" i="1"/>
  <c r="J5469" i="1"/>
  <c r="L5487" i="1"/>
  <c r="L5463" i="1"/>
  <c r="L5461" i="1"/>
  <c r="H4250" i="7"/>
  <c r="G4250" i="7"/>
  <c r="H4249" i="7"/>
  <c r="G4249" i="7"/>
  <c r="H4248" i="7"/>
  <c r="H4247" i="7"/>
  <c r="G4247" i="7"/>
  <c r="H4246" i="7"/>
  <c r="G4246" i="7"/>
  <c r="H4245" i="7"/>
  <c r="G4245" i="7"/>
  <c r="H4244" i="7"/>
  <c r="G4244" i="7"/>
  <c r="F4244" i="7"/>
  <c r="H4243" i="7"/>
  <c r="F4243" i="7"/>
  <c r="H4242" i="7"/>
  <c r="F4242" i="7"/>
  <c r="H4241" i="7"/>
  <c r="G4241" i="7"/>
  <c r="F4241" i="7"/>
  <c r="H4240" i="7"/>
  <c r="H4239" i="7"/>
  <c r="F4239" i="7"/>
  <c r="H4238" i="7"/>
  <c r="F4238" i="7"/>
  <c r="H4237" i="7"/>
  <c r="F4237" i="7"/>
  <c r="H4236" i="7"/>
  <c r="F4236" i="7"/>
  <c r="H4235" i="7"/>
  <c r="H4234" i="7"/>
  <c r="F4234" i="7"/>
  <c r="H4233" i="7"/>
  <c r="F4233" i="7"/>
  <c r="H4232" i="7"/>
  <c r="F4232" i="7"/>
  <c r="H4231" i="7"/>
  <c r="F4231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5" i="7"/>
  <c r="J5382" i="1"/>
  <c r="H4192" i="7"/>
  <c r="H4191" i="7"/>
  <c r="L5493" i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6" i="7"/>
  <c r="H3797" i="7"/>
  <c r="H3798" i="7"/>
  <c r="H3799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F5456" i="1" s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018" i="7"/>
  <c r="H4019" i="7"/>
  <c r="G4020" i="7"/>
  <c r="H4020" i="7"/>
  <c r="G4021" i="7"/>
  <c r="H4021" i="7"/>
  <c r="H4143" i="7"/>
  <c r="H4142" i="7"/>
  <c r="H4141" i="7"/>
  <c r="H4140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0" i="7"/>
  <c r="H4174" i="7"/>
  <c r="H3964" i="7"/>
  <c r="H1380" i="7"/>
  <c r="H1381" i="7"/>
  <c r="H1426" i="7"/>
  <c r="H1427" i="7"/>
  <c r="H3737" i="7"/>
  <c r="H3738" i="7"/>
  <c r="H3764" i="7"/>
  <c r="H3765" i="7"/>
  <c r="H4159" i="7"/>
  <c r="H4158" i="7"/>
  <c r="G5413" i="1"/>
  <c r="F5503" i="1"/>
  <c r="G5503" i="1"/>
  <c r="F5504" i="1"/>
  <c r="F5415" i="1"/>
  <c r="G1380" i="7" s="1"/>
  <c r="G5456" i="1"/>
  <c r="F5460" i="1"/>
  <c r="G5460" i="1"/>
  <c r="F5467" i="1"/>
  <c r="G5467" i="1"/>
  <c r="F5453" i="1"/>
  <c r="G5453" i="1"/>
  <c r="F5319" i="1"/>
  <c r="G4174" i="7" s="1"/>
  <c r="G5319" i="1"/>
  <c r="H3943" i="7"/>
  <c r="G3943" i="7"/>
  <c r="H3936" i="7"/>
  <c r="G3936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F5410" i="1" s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5" i="7"/>
  <c r="H3953" i="7"/>
  <c r="H3952" i="7"/>
  <c r="G3952" i="7"/>
  <c r="H4086" i="7"/>
  <c r="H3951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087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29" i="7"/>
  <c r="H4130" i="7"/>
  <c r="H3603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2" i="7"/>
  <c r="H4206" i="7"/>
  <c r="H4205" i="7"/>
  <c r="H4204" i="7"/>
  <c r="H4203" i="7"/>
  <c r="F4206" i="7"/>
  <c r="F4205" i="7"/>
  <c r="F4204" i="7"/>
  <c r="F4203" i="7"/>
  <c r="H4058" i="7"/>
  <c r="H4057" i="7"/>
  <c r="H4056" i="7"/>
  <c r="H4055" i="7"/>
  <c r="H4120" i="7"/>
  <c r="H4047" i="7"/>
  <c r="H4042" i="7"/>
  <c r="H4041" i="7"/>
  <c r="H4040" i="7"/>
  <c r="G4040" i="7"/>
  <c r="H4115" i="7"/>
  <c r="H4114" i="7"/>
  <c r="H4113" i="7"/>
  <c r="H4112" i="7"/>
  <c r="H4010" i="7"/>
  <c r="H4011" i="7"/>
  <c r="H4012" i="7"/>
  <c r="H4017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F5407" i="1"/>
  <c r="G5407" i="1"/>
  <c r="F5411" i="1"/>
  <c r="G5411" i="1"/>
  <c r="G5401" i="1"/>
  <c r="F5475" i="1"/>
  <c r="G5475" i="1"/>
  <c r="F5476" i="1"/>
  <c r="G5476" i="1"/>
  <c r="G5477" i="1"/>
  <c r="F5488" i="1"/>
  <c r="G4114" i="7" s="1"/>
  <c r="G5488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713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1" i="7"/>
  <c r="L5297" i="1"/>
  <c r="O5428" i="1"/>
  <c r="O5365" i="1"/>
  <c r="M5365" i="1"/>
  <c r="J5354" i="1"/>
  <c r="J5372" i="1"/>
  <c r="P5356" i="1"/>
  <c r="O5356" i="1"/>
  <c r="G4318" i="7" l="1"/>
  <c r="G4322" i="7"/>
  <c r="G4300" i="7"/>
  <c r="G4312" i="7"/>
  <c r="G4313" i="7"/>
  <c r="F5477" i="1"/>
  <c r="F5077" i="1"/>
  <c r="G1358" i="7" s="1"/>
  <c r="F5473" i="1"/>
  <c r="G3775" i="7" s="1"/>
  <c r="F5556" i="1"/>
  <c r="F5413" i="1"/>
  <c r="G3765" i="7" s="1"/>
  <c r="G5504" i="1"/>
  <c r="F5493" i="1"/>
  <c r="G3796" i="7" s="1"/>
  <c r="F5601" i="1"/>
  <c r="F5480" i="1"/>
  <c r="F5280" i="1"/>
  <c r="G1357" i="7" s="1"/>
  <c r="F5595" i="1"/>
  <c r="G4106" i="7" s="1"/>
  <c r="F5481" i="1"/>
  <c r="G3774" i="7" s="1"/>
  <c r="G4097" i="7"/>
  <c r="F5408" i="1"/>
  <c r="G5556" i="1"/>
  <c r="G4049" i="7"/>
  <c r="G5408" i="1"/>
  <c r="G4170" i="7"/>
  <c r="G4194" i="7"/>
  <c r="G3994" i="7"/>
  <c r="G4191" i="7"/>
  <c r="G4142" i="7"/>
  <c r="F5422" i="1"/>
  <c r="F5385" i="1"/>
  <c r="G3713" i="7" s="1"/>
  <c r="H4095" i="7"/>
  <c r="J5325" i="1"/>
  <c r="J5276" i="1"/>
  <c r="J5346" i="1"/>
  <c r="H4091" i="7"/>
  <c r="H4090" i="7"/>
  <c r="H4089" i="7"/>
  <c r="H4088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5" i="7"/>
  <c r="H4084" i="7"/>
  <c r="H4062" i="7"/>
  <c r="G4062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395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4" i="7"/>
  <c r="H4139" i="7"/>
  <c r="H4138" i="7"/>
  <c r="H4137" i="7"/>
  <c r="K4045" i="7"/>
  <c r="K4046" i="7"/>
  <c r="K3858" i="7"/>
  <c r="K3874" i="7"/>
  <c r="K4062" i="7"/>
  <c r="K4078" i="7"/>
  <c r="K3578" i="7"/>
  <c r="K3713" i="7"/>
  <c r="K3611" i="7"/>
  <c r="K3612" i="7"/>
  <c r="K3625" i="7"/>
  <c r="K3626" i="7"/>
  <c r="K1357" i="7"/>
  <c r="K1358" i="7"/>
  <c r="K4112" i="7"/>
  <c r="K4113" i="7"/>
  <c r="K4114" i="7"/>
  <c r="K4115" i="7"/>
  <c r="K4040" i="7"/>
  <c r="K4120" i="7"/>
  <c r="K4129" i="7"/>
  <c r="K4130" i="7"/>
  <c r="K4134" i="7"/>
  <c r="K3952" i="7"/>
  <c r="K3936" i="7"/>
  <c r="K3943" i="7"/>
  <c r="K3765" i="7"/>
  <c r="K4158" i="7"/>
  <c r="K1380" i="7"/>
  <c r="K3964" i="7"/>
  <c r="K4174" i="7"/>
  <c r="K4170" i="7"/>
  <c r="K4141" i="7"/>
  <c r="K4142" i="7"/>
  <c r="K4143" i="7"/>
  <c r="K4020" i="7"/>
  <c r="K4021" i="7"/>
  <c r="K3808" i="7"/>
  <c r="K3810" i="7"/>
  <c r="K3796" i="7"/>
  <c r="K3673" i="7"/>
  <c r="K4191" i="7"/>
  <c r="K4241" i="7"/>
  <c r="K4244" i="7"/>
  <c r="K4245" i="7"/>
  <c r="K4246" i="7"/>
  <c r="K4247" i="7"/>
  <c r="K4248" i="7"/>
  <c r="K4249" i="7"/>
  <c r="K4250" i="7"/>
  <c r="K3994" i="7"/>
  <c r="K3843" i="7"/>
  <c r="K3856" i="7"/>
  <c r="K4194" i="7"/>
  <c r="K4185" i="7"/>
  <c r="K4048" i="7"/>
  <c r="K4049" i="7"/>
  <c r="K4097" i="7"/>
  <c r="K3709" i="7"/>
  <c r="K4106" i="7"/>
  <c r="K4107" i="7"/>
  <c r="K3774" i="7"/>
  <c r="K3775" i="7"/>
  <c r="K3776" i="7"/>
  <c r="K3777" i="7"/>
  <c r="K4101" i="7"/>
  <c r="K4103" i="7"/>
  <c r="K4259" i="7"/>
  <c r="K4271" i="7"/>
  <c r="K4278" i="7"/>
  <c r="K4279" i="7"/>
  <c r="K4280" i="7"/>
  <c r="K4283" i="7"/>
  <c r="K4284" i="7"/>
  <c r="K4285" i="7"/>
  <c r="K4286" i="7"/>
  <c r="K4287" i="7"/>
  <c r="K4288" i="7"/>
  <c r="K4289" i="7"/>
  <c r="K4290" i="7"/>
  <c r="K4291" i="7"/>
  <c r="K4295" i="7"/>
  <c r="K4296" i="7"/>
  <c r="K4297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38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00" i="7" s="1"/>
  <c r="F5320" i="1"/>
  <c r="G3954" i="7" s="1"/>
  <c r="F5351" i="1"/>
  <c r="F5310" i="1"/>
  <c r="F5428" i="1"/>
  <c r="G4159" i="7" s="1"/>
  <c r="F5276" i="1"/>
  <c r="G1292" i="7" s="1"/>
  <c r="F5325" i="1"/>
  <c r="F5372" i="1"/>
  <c r="G4137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44" i="7" s="1"/>
  <c r="F5362" i="1"/>
  <c r="G3859" i="7" s="1"/>
  <c r="F5393" i="1"/>
  <c r="G4043" i="7" s="1"/>
  <c r="F5406" i="1"/>
  <c r="F5369" i="1"/>
  <c r="F5358" i="1"/>
  <c r="F5370" i="1"/>
  <c r="G4090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39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2" i="7" s="1"/>
  <c r="F5421" i="1"/>
  <c r="G4135" i="7" s="1"/>
  <c r="F5383" i="1"/>
  <c r="G3698" i="7" s="1"/>
  <c r="F5417" i="1"/>
  <c r="G4133" i="7" s="1"/>
  <c r="F5449" i="1"/>
  <c r="F5498" i="1"/>
  <c r="F5502" i="1"/>
  <c r="F5505" i="1"/>
  <c r="G4087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1" i="7" s="1"/>
  <c r="F5501" i="1"/>
  <c r="F5496" i="1"/>
  <c r="F5506" i="1"/>
  <c r="F5469" i="1"/>
  <c r="G4081" i="7" s="1"/>
  <c r="F5447" i="1"/>
  <c r="G3764" i="7" s="1"/>
  <c r="F5466" i="1"/>
  <c r="G3953" i="7" s="1"/>
  <c r="F5398" i="1"/>
  <c r="G3581" i="7" s="1"/>
  <c r="F5426" i="1"/>
  <c r="F5443" i="1"/>
  <c r="G4010" i="7" s="1"/>
  <c r="F5457" i="1"/>
  <c r="F5448" i="1"/>
  <c r="F5451" i="1"/>
  <c r="F5400" i="1"/>
  <c r="G3584" i="7" s="1"/>
  <c r="F5487" i="1"/>
  <c r="F5497" i="1"/>
  <c r="F5472" i="1"/>
  <c r="F5566" i="1"/>
  <c r="G4086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5" i="7" s="1"/>
  <c r="F5433" i="1"/>
  <c r="F5436" i="1"/>
  <c r="F5519" i="1"/>
  <c r="F5483" i="1"/>
  <c r="G4235" i="7" s="1"/>
  <c r="F5495" i="1"/>
  <c r="G4240" i="7" s="1"/>
  <c r="F5544" i="1"/>
  <c r="F5522" i="1"/>
  <c r="G3797" i="7" s="1"/>
  <c r="F5439" i="1"/>
  <c r="G4094" i="7" s="1"/>
  <c r="F5478" i="1"/>
  <c r="F5517" i="1"/>
  <c r="F5500" i="1"/>
  <c r="F5511" i="1"/>
  <c r="F5543" i="1"/>
  <c r="F5521" i="1"/>
  <c r="F5515" i="1"/>
  <c r="G4168" i="7" s="1"/>
  <c r="F5514" i="1"/>
  <c r="F5518" i="1"/>
  <c r="F5403" i="1"/>
  <c r="G3964" i="7"/>
  <c r="G4141" i="7"/>
  <c r="G4143" i="7"/>
  <c r="F5525" i="1"/>
  <c r="F5452" i="1"/>
  <c r="G3737" i="7" s="1"/>
  <c r="F5531" i="1"/>
  <c r="G4231" i="7" s="1"/>
  <c r="F5520" i="1"/>
  <c r="F5523" i="1"/>
  <c r="F5434" i="1"/>
  <c r="F5533" i="1"/>
  <c r="F5539" i="1"/>
  <c r="G4169" i="7" s="1"/>
  <c r="F5562" i="1"/>
  <c r="G3798" i="7" s="1"/>
  <c r="F5516" i="1"/>
  <c r="F5490" i="1"/>
  <c r="G3663" i="7" s="1"/>
  <c r="F5528" i="1"/>
  <c r="F5553" i="1"/>
  <c r="G4233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167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723" i="1"/>
  <c r="F5731" i="1"/>
  <c r="G4317" i="7" s="1"/>
  <c r="F5665" i="1"/>
  <c r="G4275" i="7" s="1"/>
  <c r="F5641" i="1"/>
  <c r="F5681" i="1"/>
  <c r="F5700" i="1"/>
  <c r="F5703" i="1"/>
  <c r="G4105" i="7" s="1"/>
  <c r="F5633" i="1"/>
  <c r="F5630" i="1"/>
  <c r="F5663" i="1"/>
  <c r="F5640" i="1"/>
  <c r="F5652" i="1"/>
  <c r="F5655" i="1"/>
  <c r="F5664" i="1"/>
  <c r="F5676" i="1"/>
  <c r="G3982" i="7" s="1"/>
  <c r="F5656" i="1"/>
  <c r="F5634" i="1"/>
  <c r="F5637" i="1"/>
  <c r="F5694" i="1"/>
  <c r="F5705" i="1"/>
  <c r="F5733" i="1"/>
  <c r="F5736" i="1"/>
  <c r="F5624" i="1"/>
  <c r="F5622" i="1"/>
  <c r="F5626" i="1"/>
  <c r="G4276" i="7" s="1"/>
  <c r="F5646" i="1"/>
  <c r="F5631" i="1"/>
  <c r="G4282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260" i="7" s="1"/>
  <c r="F5650" i="1"/>
  <c r="G4258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257" i="7" s="1"/>
  <c r="F5692" i="1"/>
  <c r="F5621" i="1"/>
  <c r="G4243" i="7" s="1"/>
  <c r="F5682" i="1"/>
  <c r="G4238" i="7" s="1"/>
  <c r="F5683" i="1"/>
  <c r="G4237" i="7" s="1"/>
  <c r="F5662" i="1"/>
  <c r="F5680" i="1"/>
  <c r="G4011" i="7" s="1"/>
  <c r="F5671" i="1"/>
  <c r="F5735" i="1"/>
  <c r="F5690" i="1"/>
  <c r="F5623" i="1"/>
  <c r="G4242" i="7" s="1"/>
  <c r="F5636" i="1"/>
  <c r="G4277" i="7" s="1"/>
  <c r="F5649" i="1"/>
  <c r="G4281" i="7" s="1"/>
  <c r="F5678" i="1"/>
  <c r="F5706" i="1"/>
  <c r="G4088" i="7" s="1"/>
  <c r="F5707" i="1"/>
  <c r="F5709" i="1"/>
  <c r="G4047" i="7" s="1"/>
  <c r="F5693" i="1"/>
  <c r="F5721" i="1"/>
  <c r="G4292" i="7" s="1"/>
  <c r="F5698" i="1"/>
  <c r="G4293" i="7" s="1"/>
  <c r="F5724" i="1"/>
  <c r="G4298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8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1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00" i="7" s="1"/>
  <c r="G5320" i="1"/>
  <c r="K3954" i="7" s="1"/>
  <c r="G5351" i="1"/>
  <c r="G5310" i="1"/>
  <c r="G5428" i="1"/>
  <c r="K4159" i="7" s="1"/>
  <c r="G5276" i="1"/>
  <c r="K1292" i="7" s="1"/>
  <c r="G5325" i="1"/>
  <c r="G5372" i="1"/>
  <c r="K4137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089" i="7" s="1"/>
  <c r="G5379" i="1"/>
  <c r="G5290" i="1"/>
  <c r="K1293" i="7" s="1"/>
  <c r="G5442" i="1"/>
  <c r="K4095" i="7" s="1"/>
  <c r="G5412" i="1"/>
  <c r="K4144" i="7" s="1"/>
  <c r="G5362" i="1"/>
  <c r="K3859" i="7" s="1"/>
  <c r="G5393" i="1"/>
  <c r="K4043" i="7" s="1"/>
  <c r="G5406" i="1"/>
  <c r="G5369" i="1"/>
  <c r="G5358" i="1"/>
  <c r="G5370" i="1"/>
  <c r="K4090" i="7" s="1"/>
  <c r="G5292" i="1"/>
  <c r="G5350" i="1"/>
  <c r="G5499" i="1"/>
  <c r="K4206" i="7" s="1"/>
  <c r="G5419" i="1"/>
  <c r="G5397" i="1"/>
  <c r="K4044" i="7" s="1"/>
  <c r="G5458" i="1"/>
  <c r="G5334" i="1"/>
  <c r="G5441" i="1"/>
  <c r="G5289" i="1"/>
  <c r="K1282" i="7" s="1"/>
  <c r="G5374" i="1"/>
  <c r="G5384" i="1"/>
  <c r="K4139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2" i="7" s="1"/>
  <c r="G5421" i="1"/>
  <c r="K4135" i="7" s="1"/>
  <c r="G5383" i="1"/>
  <c r="K3698" i="7" s="1"/>
  <c r="G5417" i="1"/>
  <c r="K4133" i="7" s="1"/>
  <c r="G5449" i="1"/>
  <c r="G5498" i="1"/>
  <c r="K3976" i="7" s="1"/>
  <c r="G5502" i="1"/>
  <c r="G5505" i="1"/>
  <c r="K4087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1" i="7" s="1"/>
  <c r="G5501" i="1"/>
  <c r="K3735" i="7" s="1"/>
  <c r="G5496" i="1"/>
  <c r="G5506" i="1"/>
  <c r="G5469" i="1"/>
  <c r="K4081" i="7" s="1"/>
  <c r="G5447" i="1"/>
  <c r="K3764" i="7" s="1"/>
  <c r="G5466" i="1"/>
  <c r="K3953" i="7" s="1"/>
  <c r="G5398" i="1"/>
  <c r="K3581" i="7" s="1"/>
  <c r="G5426" i="1"/>
  <c r="G5443" i="1"/>
  <c r="K4010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086" i="7" s="1"/>
  <c r="G5559" i="1"/>
  <c r="G5423" i="1"/>
  <c r="K3676" i="7" s="1"/>
  <c r="G5507" i="1"/>
  <c r="G5470" i="1"/>
  <c r="K4019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1294" i="7" s="1"/>
  <c r="G5482" i="1"/>
  <c r="G5489" i="1"/>
  <c r="K4064" i="7" s="1"/>
  <c r="G5534" i="1"/>
  <c r="G5437" i="1"/>
  <c r="K4005" i="7" s="1"/>
  <c r="G5433" i="1"/>
  <c r="G5436" i="1"/>
  <c r="G5519" i="1"/>
  <c r="K4056" i="7" s="1"/>
  <c r="G5483" i="1"/>
  <c r="K4235" i="7" s="1"/>
  <c r="G5495" i="1"/>
  <c r="K4240" i="7" s="1"/>
  <c r="G5544" i="1"/>
  <c r="G5522" i="1"/>
  <c r="K3797" i="7" s="1"/>
  <c r="G5439" i="1"/>
  <c r="K4094" i="7" s="1"/>
  <c r="G5478" i="1"/>
  <c r="G5517" i="1"/>
  <c r="G5500" i="1"/>
  <c r="G5511" i="1"/>
  <c r="G5543" i="1"/>
  <c r="K4066" i="7" s="1"/>
  <c r="G5521" i="1"/>
  <c r="G5515" i="1"/>
  <c r="K4168" i="7" s="1"/>
  <c r="G5514" i="1"/>
  <c r="G5518" i="1"/>
  <c r="G5403" i="1"/>
  <c r="G5525" i="1"/>
  <c r="G5452" i="1"/>
  <c r="K3737" i="7" s="1"/>
  <c r="G5531" i="1"/>
  <c r="K4231" i="7" s="1"/>
  <c r="G5520" i="1"/>
  <c r="G5523" i="1"/>
  <c r="K4205" i="7" s="1"/>
  <c r="G5434" i="1"/>
  <c r="K3733" i="7" s="1"/>
  <c r="G5533" i="1"/>
  <c r="G5539" i="1"/>
  <c r="K4169" i="7" s="1"/>
  <c r="G5562" i="1"/>
  <c r="K3798" i="7" s="1"/>
  <c r="G5516" i="1"/>
  <c r="G5490" i="1"/>
  <c r="K3663" i="7" s="1"/>
  <c r="G5528" i="1"/>
  <c r="G5553" i="1"/>
  <c r="K4233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167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723" i="1"/>
  <c r="G5731" i="1"/>
  <c r="K4317" i="7" s="1"/>
  <c r="G5665" i="1"/>
  <c r="K4275" i="7" s="1"/>
  <c r="G5641" i="1"/>
  <c r="G5681" i="1"/>
  <c r="G5700" i="1"/>
  <c r="G5703" i="1"/>
  <c r="K4105" i="7" s="1"/>
  <c r="G5633" i="1"/>
  <c r="G5630" i="1"/>
  <c r="G5663" i="1"/>
  <c r="K4294" i="7" s="1"/>
  <c r="G5640" i="1"/>
  <c r="G5652" i="1"/>
  <c r="G5655" i="1"/>
  <c r="G5664" i="1"/>
  <c r="G5676" i="1"/>
  <c r="K3982" i="7" s="1"/>
  <c r="G5656" i="1"/>
  <c r="G5634" i="1"/>
  <c r="G5637" i="1"/>
  <c r="G5694" i="1"/>
  <c r="G5705" i="1"/>
  <c r="G5733" i="1"/>
  <c r="G5736" i="1"/>
  <c r="G5624" i="1"/>
  <c r="G5622" i="1"/>
  <c r="G5626" i="1"/>
  <c r="K4276" i="7" s="1"/>
  <c r="G5646" i="1"/>
  <c r="G5631" i="1"/>
  <c r="K4282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260" i="7" s="1"/>
  <c r="G5650" i="1"/>
  <c r="K4258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257" i="7" s="1"/>
  <c r="G5692" i="1"/>
  <c r="K4102" i="7" s="1"/>
  <c r="G5621" i="1"/>
  <c r="K4243" i="7" s="1"/>
  <c r="G5682" i="1"/>
  <c r="K4238" i="7" s="1"/>
  <c r="G5683" i="1"/>
  <c r="K4237" i="7" s="1"/>
  <c r="G5662" i="1"/>
  <c r="G5680" i="1"/>
  <c r="K4011" i="7" s="1"/>
  <c r="G5671" i="1"/>
  <c r="G5735" i="1"/>
  <c r="G5690" i="1"/>
  <c r="G5623" i="1"/>
  <c r="K4242" i="7" s="1"/>
  <c r="G5636" i="1"/>
  <c r="K4277" i="7" s="1"/>
  <c r="G5649" i="1"/>
  <c r="K4281" i="7" s="1"/>
  <c r="G5678" i="1"/>
  <c r="G5706" i="1"/>
  <c r="K4088" i="7" s="1"/>
  <c r="G5707" i="1"/>
  <c r="G5709" i="1"/>
  <c r="K4047" i="7" s="1"/>
  <c r="G5693" i="1"/>
  <c r="G5721" i="1"/>
  <c r="K4292" i="7" s="1"/>
  <c r="G5698" i="1"/>
  <c r="K4293" i="7" s="1"/>
  <c r="G5724" i="1"/>
  <c r="K4298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102" i="7" l="1"/>
  <c r="G4267" i="7"/>
  <c r="K4017" i="7"/>
  <c r="G4017" i="7"/>
  <c r="K4265" i="7"/>
  <c r="K4272" i="7"/>
  <c r="G3575" i="7"/>
  <c r="K4234" i="7"/>
  <c r="G4234" i="7"/>
  <c r="G4012" i="7"/>
  <c r="K4012" i="7"/>
  <c r="K3842" i="7"/>
  <c r="K4269" i="7"/>
  <c r="K4268" i="7"/>
  <c r="K4239" i="7"/>
  <c r="G3567" i="7"/>
  <c r="G4104" i="7"/>
  <c r="K3575" i="7"/>
  <c r="K3662" i="7"/>
  <c r="K4104" i="7"/>
  <c r="K4018" i="7"/>
  <c r="G4268" i="7"/>
  <c r="G4239" i="7"/>
  <c r="K4261" i="7"/>
  <c r="K4274" i="7"/>
  <c r="G3842" i="7"/>
  <c r="G4274" i="7"/>
  <c r="K4203" i="7"/>
  <c r="K3799" i="7"/>
  <c r="K4171" i="7"/>
  <c r="K3710" i="7"/>
  <c r="K4100" i="7"/>
  <c r="K4266" i="7"/>
  <c r="K1426" i="7"/>
  <c r="K3841" i="7"/>
  <c r="K3567" i="7"/>
  <c r="K3948" i="7"/>
  <c r="K4236" i="7"/>
  <c r="G4265" i="7"/>
  <c r="G4261" i="7"/>
  <c r="G4272" i="7"/>
  <c r="G4232" i="7"/>
  <c r="G4270" i="7"/>
  <c r="G3799" i="7"/>
  <c r="G4205" i="7"/>
  <c r="G3948" i="7"/>
  <c r="G4236" i="7"/>
  <c r="K4085" i="7"/>
  <c r="K4091" i="7"/>
  <c r="K4264" i="7"/>
  <c r="K4099" i="7"/>
  <c r="K4041" i="7"/>
  <c r="K3949" i="7"/>
  <c r="G3710" i="7"/>
  <c r="G4100" i="7"/>
  <c r="G4266" i="7"/>
  <c r="G1426" i="7"/>
  <c r="G3841" i="7"/>
  <c r="G3981" i="7"/>
  <c r="G4171" i="7"/>
  <c r="G3949" i="7"/>
  <c r="G4269" i="7"/>
  <c r="G4085" i="7"/>
  <c r="G4091" i="7"/>
  <c r="G4264" i="7"/>
  <c r="G4099" i="7"/>
  <c r="G4041" i="7"/>
  <c r="K4232" i="7"/>
  <c r="K4270" i="7"/>
  <c r="G3662" i="7"/>
  <c r="G4092" i="7"/>
  <c r="G4203" i="7"/>
  <c r="G3975" i="7"/>
  <c r="K3975" i="7"/>
  <c r="K4256" i="7"/>
  <c r="G4018" i="7"/>
  <c r="G4255" i="7"/>
  <c r="G4019" i="7"/>
  <c r="G4256" i="7"/>
  <c r="K4255" i="7"/>
  <c r="K4084" i="7"/>
  <c r="G4084" i="7"/>
  <c r="G3857" i="7"/>
  <c r="K3857" i="7"/>
  <c r="G3738" i="7"/>
  <c r="G4066" i="7"/>
  <c r="G4064" i="7"/>
  <c r="G4065" i="7"/>
  <c r="G4063" i="7"/>
  <c r="K3738" i="7"/>
  <c r="K3574" i="7"/>
  <c r="G3574" i="7"/>
  <c r="G3733" i="7"/>
  <c r="G3735" i="7"/>
  <c r="G4056" i="7"/>
  <c r="G3808" i="7"/>
  <c r="G3988" i="7"/>
  <c r="G3673" i="7"/>
  <c r="G4140" i="7"/>
  <c r="G3986" i="7"/>
  <c r="K4077" i="7"/>
  <c r="G4077" i="7"/>
  <c r="K4042" i="7"/>
  <c r="K4192" i="7"/>
  <c r="G4042" i="7"/>
  <c r="G4192" i="7"/>
  <c r="K4055" i="7"/>
  <c r="K3977" i="7"/>
  <c r="G3977" i="7"/>
  <c r="K4057" i="7"/>
  <c r="G1308" i="7"/>
  <c r="K1308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04" i="7"/>
  <c r="G3716" i="7"/>
  <c r="G3714" i="7"/>
  <c r="G4204" i="7"/>
  <c r="G4206" i="7"/>
  <c r="F5222" i="1"/>
  <c r="G4151" i="7"/>
  <c r="G4044" i="7"/>
  <c r="F5303" i="1"/>
  <c r="F5189" i="1"/>
  <c r="F5020" i="1"/>
  <c r="G4089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6" i="7"/>
  <c r="G4128" i="7"/>
  <c r="H4128" i="7"/>
  <c r="G4131" i="7"/>
  <c r="H4131" i="7"/>
  <c r="G4136" i="7"/>
  <c r="H4136" i="7"/>
  <c r="J5225" i="1"/>
  <c r="J5220" i="1"/>
  <c r="J5211" i="1"/>
  <c r="H3995" i="7"/>
  <c r="J5199" i="1"/>
  <c r="J5203" i="1"/>
  <c r="J5198" i="1"/>
  <c r="M5170" i="1"/>
  <c r="J5150" i="1"/>
  <c r="M5139" i="1"/>
  <c r="J5109" i="1"/>
  <c r="J4995" i="1"/>
  <c r="H4230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23" i="7"/>
  <c r="H3524" i="7"/>
  <c r="H3525" i="7"/>
  <c r="H3996" i="7"/>
  <c r="G3997" i="7"/>
  <c r="H3997" i="7"/>
  <c r="G3474" i="7"/>
  <c r="H3474" i="7"/>
  <c r="G3475" i="7"/>
  <c r="H3475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5" i="7"/>
  <c r="G3985" i="7"/>
  <c r="H3984" i="7"/>
  <c r="G3984" i="7"/>
  <c r="H3983" i="7"/>
  <c r="G3983" i="7"/>
  <c r="H3992" i="7"/>
  <c r="H3991" i="7"/>
  <c r="H3990" i="7"/>
  <c r="G4186" i="7" l="1"/>
  <c r="G4295" i="7"/>
  <c r="G4172" i="7"/>
  <c r="G4294" i="7"/>
  <c r="G4073" i="7"/>
  <c r="G3972" i="7"/>
  <c r="H4197" i="7"/>
  <c r="H4198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3979" i="7"/>
  <c r="G3980" i="7"/>
  <c r="H3980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0" i="7"/>
  <c r="L4932" i="1"/>
  <c r="J4932" i="1"/>
  <c r="H3785" i="7"/>
  <c r="H3780" i="7"/>
  <c r="H3779" i="7"/>
  <c r="H3778" i="7"/>
  <c r="H4061" i="7"/>
  <c r="H4060" i="7"/>
  <c r="G4060" i="7"/>
  <c r="H4059" i="7"/>
  <c r="G4059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2" i="7"/>
  <c r="H3901" i="7"/>
  <c r="H3900" i="7"/>
  <c r="H3899" i="7"/>
  <c r="G4127" i="7" l="1"/>
  <c r="G3809" i="7"/>
  <c r="F5078" i="1"/>
  <c r="G3939" i="7" s="1"/>
  <c r="F5181" i="1"/>
  <c r="G3805" i="7" s="1"/>
  <c r="H3978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6" i="7"/>
  <c r="H399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399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725" i="7"/>
  <c r="H3726" i="7"/>
  <c r="H3732" i="7"/>
  <c r="H3773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399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09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3" i="7"/>
  <c r="H4146" i="7"/>
  <c r="G4146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5" i="7"/>
  <c r="H4124" i="7"/>
  <c r="H4122" i="7"/>
  <c r="H4121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034" i="7"/>
  <c r="G4034" i="7"/>
  <c r="H4033" i="7"/>
  <c r="H4031" i="7"/>
  <c r="H4022" i="7"/>
  <c r="G4022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1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5" i="7" s="1"/>
  <c r="H3955" i="7"/>
  <c r="J4510" i="1"/>
  <c r="J4746" i="1"/>
  <c r="F4746" i="1" s="1"/>
  <c r="H3922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4" i="7"/>
  <c r="G4004" i="7"/>
  <c r="H4003" i="7"/>
  <c r="G4003" i="7"/>
  <c r="H4002" i="7"/>
  <c r="G4002" i="7"/>
  <c r="H400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0" i="7"/>
  <c r="H4148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5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129" i="1"/>
  <c r="F4960" i="1"/>
  <c r="F5257" i="1"/>
  <c r="G4123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428" i="7" s="1"/>
  <c r="F4977" i="1"/>
  <c r="G4124" i="7" s="1"/>
  <c r="F5200" i="1"/>
  <c r="F5066" i="1"/>
  <c r="F5197" i="1"/>
  <c r="F5227" i="1"/>
  <c r="F5039" i="1"/>
  <c r="G4153" i="7" s="1"/>
  <c r="F5168" i="1"/>
  <c r="F5040" i="1"/>
  <c r="G2819" i="7" s="1"/>
  <c r="F5070" i="1"/>
  <c r="G2540" i="7" s="1"/>
  <c r="F5245" i="1"/>
  <c r="F5242" i="1"/>
  <c r="F4979" i="1"/>
  <c r="G3854" i="7" s="1"/>
  <c r="F5065" i="1"/>
  <c r="G4033" i="7" s="1"/>
  <c r="F4980" i="1"/>
  <c r="G4122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429" i="7" s="1"/>
  <c r="F4932" i="1"/>
  <c r="G4209" i="7" s="1"/>
  <c r="F5045" i="1"/>
  <c r="G3853" i="7" s="1"/>
  <c r="F5008" i="1"/>
  <c r="G4125" i="7" s="1"/>
  <c r="F5121" i="1"/>
  <c r="G3730" i="7" s="1"/>
  <c r="F5046" i="1"/>
  <c r="G3852" i="7" s="1"/>
  <c r="F5057" i="1"/>
  <c r="G2541" i="7" s="1"/>
  <c r="F5266" i="1"/>
  <c r="G399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726" i="7" s="1"/>
  <c r="F5041" i="1"/>
  <c r="G4121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725" i="7" s="1"/>
  <c r="F5137" i="1"/>
  <c r="G4068" i="7" s="1"/>
  <c r="F5173" i="1"/>
  <c r="G3341" i="7" s="1"/>
  <c r="F5130" i="1"/>
  <c r="F5007" i="1"/>
  <c r="G3913" i="7" s="1"/>
  <c r="F5085" i="1"/>
  <c r="G2234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773" i="7" s="1"/>
  <c r="F5169" i="1"/>
  <c r="G4071" i="7" s="1"/>
  <c r="F5256" i="1"/>
  <c r="G3902" i="7" s="1"/>
  <c r="F5193" i="1"/>
  <c r="G3901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780" i="7" s="1"/>
  <c r="F5158" i="1"/>
  <c r="G4061" i="7" s="1"/>
  <c r="F4981" i="1"/>
  <c r="G4210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3899" i="7" s="1"/>
  <c r="F5272" i="1"/>
  <c r="G3938" i="7" s="1"/>
  <c r="F5138" i="1"/>
  <c r="G3937" i="7" s="1"/>
  <c r="F5153" i="1"/>
  <c r="G3894" i="7" s="1"/>
  <c r="F5196" i="1"/>
  <c r="G3732" i="7" s="1"/>
  <c r="F5229" i="1"/>
  <c r="G4074" i="7" s="1"/>
  <c r="F5206" i="1"/>
  <c r="G3268" i="7" s="1"/>
  <c r="F5225" i="1"/>
  <c r="G3909" i="7" s="1"/>
  <c r="F5068" i="1"/>
  <c r="G3633" i="7" s="1"/>
  <c r="F5141" i="1"/>
  <c r="G1627" i="7" s="1"/>
  <c r="F5185" i="1"/>
  <c r="F5187" i="1"/>
  <c r="F5211" i="1"/>
  <c r="G4069" i="7" s="1"/>
  <c r="F5261" i="1"/>
  <c r="G3900" i="7" s="1"/>
  <c r="F5274" i="1"/>
  <c r="G3617" i="7" s="1"/>
  <c r="F5248" i="1"/>
  <c r="G3959" i="7" s="1"/>
  <c r="F4995" i="1"/>
  <c r="G4230" i="7" s="1"/>
  <c r="F5214" i="1"/>
  <c r="G4198" i="7" s="1"/>
  <c r="F5224" i="1"/>
  <c r="G3523" i="7" s="1"/>
  <c r="F5231" i="1"/>
  <c r="F5232" i="1"/>
  <c r="G3996" i="7" s="1"/>
  <c r="F5230" i="1"/>
  <c r="G3779" i="7" s="1"/>
  <c r="F5244" i="1"/>
  <c r="G3924" i="7" s="1"/>
  <c r="F5249" i="1"/>
  <c r="F5258" i="1"/>
  <c r="F5239" i="1"/>
  <c r="F5199" i="1"/>
  <c r="F5253" i="1"/>
  <c r="F5262" i="1"/>
  <c r="F5267" i="1"/>
  <c r="G4126" i="7" s="1"/>
  <c r="F5006" i="1"/>
  <c r="F5120" i="1"/>
  <c r="F5329" i="1"/>
  <c r="G3623" i="7" s="1"/>
  <c r="F5149" i="1"/>
  <c r="G3624" i="7" s="1"/>
  <c r="F5191" i="1"/>
  <c r="G4197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2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4" i="7"/>
  <c r="H3945" i="7"/>
  <c r="H3947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166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5" i="7" l="1"/>
  <c r="G3965" i="7"/>
  <c r="G4080" i="7"/>
  <c r="G4014" i="7"/>
  <c r="G4987" i="1"/>
  <c r="F4477" i="1"/>
  <c r="G3991" i="7"/>
  <c r="G3990" i="7"/>
  <c r="G3865" i="7"/>
  <c r="G3992" i="7"/>
  <c r="G3524" i="7"/>
  <c r="G3525" i="7"/>
  <c r="G4067" i="7"/>
  <c r="G3785" i="7"/>
  <c r="G3778" i="7"/>
  <c r="G3978" i="7"/>
  <c r="G3979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0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5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2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8" i="7"/>
  <c r="H4207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2" i="7"/>
  <c r="H4201" i="7"/>
  <c r="H4200" i="7"/>
  <c r="H419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8" i="7"/>
  <c r="H3929" i="7"/>
  <c r="H3930" i="7"/>
  <c r="H3931" i="7"/>
  <c r="H3932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3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1" i="7"/>
  <c r="H4154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39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5" i="7"/>
  <c r="H4035" i="7"/>
  <c r="H4037" i="7"/>
  <c r="H4038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037" i="7"/>
  <c r="G1474" i="7"/>
  <c r="G1476" i="7"/>
  <c r="G984" i="7"/>
  <c r="G3483" i="7"/>
  <c r="G1177" i="7"/>
  <c r="G1178" i="7"/>
  <c r="G3647" i="7"/>
  <c r="G3484" i="7"/>
  <c r="G3481" i="7"/>
  <c r="G1838" i="7"/>
  <c r="G4173" i="7"/>
  <c r="G2628" i="7"/>
  <c r="G2629" i="7"/>
  <c r="G1194" i="7"/>
  <c r="G1195" i="7"/>
  <c r="G3609" i="7"/>
  <c r="G3577" i="7"/>
  <c r="G825" i="7"/>
  <c r="G3736" i="7"/>
  <c r="G1473" i="7"/>
  <c r="G3656" i="7"/>
  <c r="G1841" i="7"/>
  <c r="G1840" i="7"/>
  <c r="G2466" i="7"/>
  <c r="G1123" i="7"/>
  <c r="G1196" i="7"/>
  <c r="G4201" i="7"/>
  <c r="G3587" i="7"/>
  <c r="G1737" i="7"/>
  <c r="G3657" i="7"/>
  <c r="G4207" i="7"/>
  <c r="G2821" i="7"/>
  <c r="G3928" i="7"/>
  <c r="G3931" i="7"/>
  <c r="G3576" i="7"/>
  <c r="G3384" i="7"/>
  <c r="G4199" i="7"/>
  <c r="G3638" i="7"/>
  <c r="G4147" i="7"/>
  <c r="G3585" i="7"/>
  <c r="G3661" i="7"/>
  <c r="G3658" i="7"/>
  <c r="G4039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166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5" i="7"/>
  <c r="G3679" i="7"/>
  <c r="G3759" i="7"/>
  <c r="G3944" i="7"/>
  <c r="G3594" i="7"/>
  <c r="G3694" i="7"/>
  <c r="G3742" i="7"/>
  <c r="G3749" i="7"/>
  <c r="G3741" i="7"/>
  <c r="G3746" i="7"/>
  <c r="G3632" i="7"/>
  <c r="G3631" i="7"/>
  <c r="G3618" i="7"/>
  <c r="G3758" i="7"/>
  <c r="G3756" i="7"/>
  <c r="G464" i="7"/>
  <c r="G3947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7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6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0" i="7" s="1"/>
  <c r="G4883" i="1"/>
  <c r="G4884" i="1"/>
  <c r="G4444" i="1"/>
  <c r="G4405" i="1"/>
  <c r="G4209" i="1"/>
  <c r="G4208" i="1"/>
  <c r="K3928" i="7" s="1"/>
  <c r="G4211" i="1"/>
  <c r="K3931" i="7" s="1"/>
  <c r="G3919" i="1"/>
  <c r="K3576" i="7" s="1"/>
  <c r="G3828" i="1"/>
  <c r="G3948" i="1"/>
  <c r="G3949" i="1"/>
  <c r="G4740" i="1"/>
  <c r="K3384" i="7" s="1"/>
  <c r="G4885" i="1"/>
  <c r="G4844" i="1"/>
  <c r="G4879" i="1"/>
  <c r="K4199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5" i="7"/>
  <c r="K4039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3" i="7"/>
  <c r="K2254" i="7"/>
  <c r="K1194" i="7"/>
  <c r="K1196" i="7"/>
  <c r="K3929" i="7"/>
  <c r="K3577" i="7"/>
  <c r="K3585" i="7"/>
  <c r="K824" i="7"/>
  <c r="K825" i="7"/>
  <c r="K826" i="7"/>
  <c r="K851" i="7"/>
  <c r="K53" i="7"/>
  <c r="K2529" i="7"/>
  <c r="K4201" i="7"/>
  <c r="K4202" i="7"/>
  <c r="K2423" i="7"/>
  <c r="K1736" i="7"/>
  <c r="K1737" i="7"/>
  <c r="K1738" i="7"/>
  <c r="K1752" i="7"/>
  <c r="K3055" i="7"/>
  <c r="K3115" i="7"/>
  <c r="K1735" i="7"/>
  <c r="K2815" i="7"/>
  <c r="K2816" i="7"/>
  <c r="K4207" i="7"/>
  <c r="K4208" i="7"/>
  <c r="K2821" i="7"/>
  <c r="K3638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166" i="7"/>
  <c r="K3745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0" i="7"/>
  <c r="K3763" i="7"/>
  <c r="K3762" i="7"/>
  <c r="K3739" i="7"/>
  <c r="K3740" i="7"/>
  <c r="K3741" i="7"/>
  <c r="K3742" i="7"/>
  <c r="K3746" i="7"/>
  <c r="K3749" i="7"/>
  <c r="K3750" i="7"/>
  <c r="K3751" i="7"/>
  <c r="K3752" i="7"/>
  <c r="K3753" i="7"/>
  <c r="K3756" i="7"/>
  <c r="K3758" i="7"/>
  <c r="K3944" i="7"/>
  <c r="K3945" i="7"/>
  <c r="K3947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152" i="7"/>
  <c r="K3718" i="7"/>
  <c r="K3719" i="7"/>
  <c r="K3720" i="7"/>
  <c r="K3946" i="7"/>
  <c r="K3950" i="7"/>
  <c r="K3635" i="7"/>
  <c r="K4145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150" i="7"/>
  <c r="K751" i="7"/>
  <c r="K752" i="7"/>
  <c r="K815" i="7"/>
  <c r="K852" i="7"/>
  <c r="K4001" i="7"/>
  <c r="K4002" i="7"/>
  <c r="K4003" i="7"/>
  <c r="K4004" i="7"/>
  <c r="K3601" i="7"/>
  <c r="K3699" i="7"/>
  <c r="K3700" i="7"/>
  <c r="K3701" i="7"/>
  <c r="K3704" i="7"/>
  <c r="K2465" i="7"/>
  <c r="K2528" i="7"/>
  <c r="K2538" i="7"/>
  <c r="K2539" i="7"/>
  <c r="K3922" i="7"/>
  <c r="K395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022" i="7"/>
  <c r="K4031" i="7"/>
  <c r="K4033" i="7"/>
  <c r="K4034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428" i="7"/>
  <c r="K1429" i="7"/>
  <c r="K1495" i="7"/>
  <c r="K1496" i="7"/>
  <c r="K4121" i="7"/>
  <c r="K4122" i="7"/>
  <c r="K4124" i="7"/>
  <c r="K4125" i="7"/>
  <c r="K4146" i="7"/>
  <c r="K4153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09" i="7"/>
  <c r="K399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725" i="7"/>
  <c r="K3726" i="7"/>
  <c r="K3732" i="7"/>
  <c r="K3773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3999" i="7"/>
  <c r="K3766" i="7"/>
  <c r="K1627" i="7"/>
  <c r="K2109" i="7"/>
  <c r="K2233" i="7"/>
  <c r="K2234" i="7"/>
  <c r="K3978" i="7"/>
  <c r="K3899" i="7"/>
  <c r="K3900" i="7"/>
  <c r="K3901" i="7"/>
  <c r="K3902" i="7"/>
  <c r="K3937" i="7"/>
  <c r="K3938" i="7"/>
  <c r="K3939" i="7"/>
  <c r="K3940" i="7"/>
  <c r="K3941" i="7"/>
  <c r="K3942" i="7"/>
  <c r="K4059" i="7"/>
  <c r="K4060" i="7"/>
  <c r="K4061" i="7"/>
  <c r="K3778" i="7"/>
  <c r="K3779" i="7"/>
  <c r="K3780" i="7"/>
  <c r="K3785" i="7"/>
  <c r="K4210" i="7"/>
  <c r="K4075" i="7"/>
  <c r="K4076" i="7"/>
  <c r="K3979" i="7"/>
  <c r="K3980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198" i="7"/>
  <c r="K4197" i="7"/>
  <c r="K3990" i="7"/>
  <c r="K3991" i="7"/>
  <c r="K3992" i="7"/>
  <c r="K3983" i="7"/>
  <c r="K3984" i="7"/>
  <c r="K3985" i="7"/>
  <c r="K4082" i="7"/>
  <c r="K4083" i="7"/>
  <c r="K3523" i="7"/>
  <c r="K3524" i="7"/>
  <c r="K3525" i="7"/>
  <c r="K3996" i="7"/>
  <c r="K3997" i="7"/>
  <c r="K3474" i="7"/>
  <c r="K3475" i="7"/>
  <c r="K4013" i="7"/>
  <c r="K4014" i="7"/>
  <c r="K4015" i="7"/>
  <c r="K4016" i="7"/>
  <c r="K4230" i="7"/>
  <c r="K3995" i="7"/>
  <c r="K4126" i="7"/>
  <c r="K4128" i="7"/>
  <c r="K4131" i="7"/>
  <c r="K4136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4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053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6" i="7"/>
  <c r="G3836" i="7"/>
  <c r="H3835" i="7"/>
  <c r="H3834" i="7"/>
  <c r="H3811" i="7"/>
  <c r="G3811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0" i="7"/>
  <c r="G3840" i="7"/>
  <c r="H3839" i="7"/>
  <c r="G3839" i="7"/>
  <c r="H3838" i="7"/>
  <c r="H3837" i="7"/>
  <c r="G3837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1" i="7"/>
  <c r="H4110" i="7"/>
  <c r="H4109" i="7"/>
  <c r="H4108" i="7"/>
  <c r="G410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254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2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038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8" i="7"/>
  <c r="G10" i="7"/>
  <c r="G3659" i="7"/>
  <c r="G4076" i="1"/>
  <c r="G3515" i="7"/>
  <c r="G3929" i="7"/>
  <c r="K3583" i="7"/>
  <c r="G1254" i="7"/>
  <c r="G3383" i="7"/>
  <c r="G4038" i="7"/>
  <c r="G1839" i="7"/>
  <c r="G1584" i="7"/>
  <c r="G4202" i="7"/>
  <c r="G4200" i="7"/>
  <c r="G980" i="7"/>
  <c r="G3982" i="1"/>
  <c r="K4215" i="7"/>
  <c r="K1839" i="7"/>
  <c r="G2254" i="7"/>
  <c r="K980" i="7"/>
  <c r="G4215" i="7"/>
  <c r="G3582" i="7"/>
  <c r="G3583" i="7"/>
  <c r="G3517" i="7"/>
  <c r="G3835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19" i="7"/>
  <c r="H4116" i="7"/>
  <c r="H4117" i="7"/>
  <c r="H4118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251" i="7" s="1"/>
  <c r="F4589" i="1"/>
  <c r="F4598" i="1"/>
  <c r="F3938" i="1"/>
  <c r="F4915" i="1"/>
  <c r="F4438" i="1"/>
  <c r="F4954" i="1"/>
  <c r="G4253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253" i="7"/>
  <c r="F4252" i="7"/>
  <c r="F4254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1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3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8" i="7"/>
  <c r="K4111" i="7"/>
  <c r="K4226" i="7"/>
  <c r="K4227" i="7"/>
  <c r="K4222" i="7"/>
  <c r="K4223" i="7"/>
  <c r="K3837" i="7"/>
  <c r="K3839" i="7"/>
  <c r="K3840" i="7"/>
  <c r="K2918" i="7"/>
  <c r="K2919" i="7"/>
  <c r="K2709" i="7"/>
  <c r="K2710" i="7"/>
  <c r="K1533" i="7"/>
  <c r="K1536" i="7"/>
  <c r="K1684" i="7"/>
  <c r="K1685" i="7"/>
  <c r="K3811" i="7"/>
  <c r="K3835" i="7"/>
  <c r="K3836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5" i="7"/>
  <c r="H4164" i="7"/>
  <c r="H4163" i="7"/>
  <c r="G4163" i="7"/>
  <c r="H4162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3" i="7"/>
  <c r="G1174" i="7"/>
  <c r="G993" i="7"/>
  <c r="G994" i="7"/>
  <c r="G2381" i="7"/>
  <c r="G1469" i="7"/>
  <c r="G2622" i="7"/>
  <c r="G3903" i="7"/>
  <c r="G3908" i="7"/>
  <c r="G1587" i="7"/>
  <c r="G1193" i="7"/>
  <c r="G2509" i="7"/>
  <c r="G4164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116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119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117" i="7"/>
  <c r="G1508" i="7"/>
  <c r="G1326" i="7"/>
  <c r="G1971" i="7"/>
  <c r="G376" i="7"/>
  <c r="G374" i="7"/>
  <c r="G1253" i="7"/>
  <c r="G4109" i="7"/>
  <c r="G4118" i="7"/>
  <c r="G4221" i="7"/>
  <c r="G1662" i="7"/>
  <c r="G4211" i="7"/>
  <c r="G4213" i="7"/>
  <c r="G4217" i="7"/>
  <c r="G4218" i="7"/>
  <c r="G1328" i="7"/>
  <c r="G1050" i="7"/>
  <c r="G3795" i="7"/>
  <c r="G3610" i="7"/>
  <c r="G4054" i="7"/>
  <c r="G4212" i="7"/>
  <c r="G4214" i="7"/>
  <c r="G1425" i="7"/>
  <c r="G1079" i="7"/>
  <c r="G3932" i="7"/>
  <c r="G1430" i="7"/>
  <c r="G595" i="7"/>
  <c r="G3969" i="7"/>
  <c r="G4228" i="7"/>
  <c r="G2235" i="7"/>
  <c r="G1534" i="7"/>
  <c r="G1535" i="7"/>
  <c r="G3487" i="7"/>
  <c r="G3838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3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1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116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3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119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4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7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09" i="7" s="1"/>
  <c r="G4600" i="1"/>
  <c r="G4394" i="1"/>
  <c r="G4393" i="1"/>
  <c r="G4706" i="1"/>
  <c r="K4118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393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8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154" i="7"/>
  <c r="G3586" i="7"/>
  <c r="K4154" i="7"/>
  <c r="K3586" i="7"/>
  <c r="K4161" i="7"/>
  <c r="K3930" i="7"/>
  <c r="G4161" i="7"/>
  <c r="G393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0" i="7"/>
  <c r="G3834" i="7"/>
  <c r="K1683" i="7"/>
  <c r="K4229" i="7"/>
  <c r="K2282" i="7"/>
  <c r="K3834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11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252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3" i="7"/>
  <c r="K4164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0" i="7"/>
  <c r="H4155" i="7"/>
  <c r="G4156" i="7"/>
  <c r="H4156" i="7"/>
  <c r="G4157" i="7"/>
  <c r="H4157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1" i="7"/>
  <c r="G3722" i="7"/>
  <c r="H3722" i="7"/>
  <c r="G3723" i="7"/>
  <c r="H3723" i="7"/>
  <c r="G3724" i="7"/>
  <c r="H3724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89" i="7"/>
  <c r="G4189" i="7"/>
  <c r="H4188" i="7"/>
  <c r="G4188" i="7"/>
  <c r="H4187" i="7"/>
  <c r="G4187" i="7"/>
  <c r="H4190" i="7"/>
  <c r="G4190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5" i="7"/>
  <c r="G3935" i="7"/>
  <c r="H3933" i="7"/>
  <c r="G3933" i="7"/>
  <c r="H3409" i="7"/>
  <c r="H3407" i="7"/>
  <c r="H3408" i="7"/>
  <c r="H3406" i="7"/>
  <c r="H3934" i="7"/>
  <c r="G3934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09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2" i="7"/>
  <c r="H4052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6" i="7"/>
  <c r="H3786" i="7"/>
  <c r="K3786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6" i="7"/>
  <c r="H4007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8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2" i="7"/>
  <c r="K2440" i="7"/>
  <c r="K2981" i="7"/>
  <c r="K2896" i="7"/>
  <c r="K2897" i="7"/>
  <c r="K2904" i="7"/>
  <c r="K1289" i="7"/>
  <c r="K2536" i="7"/>
  <c r="K3428" i="7"/>
  <c r="K3772" i="7"/>
  <c r="K3767" i="7"/>
  <c r="K3592" i="7"/>
  <c r="K3591" i="7"/>
  <c r="K3593" i="7"/>
  <c r="K3934" i="7"/>
  <c r="K3933" i="7"/>
  <c r="K3935" i="7"/>
  <c r="K370" i="7"/>
  <c r="K371" i="7"/>
  <c r="K1925" i="7"/>
  <c r="K4190" i="7"/>
  <c r="K4187" i="7"/>
  <c r="K4188" i="7"/>
  <c r="K4189" i="7"/>
  <c r="K1449" i="7"/>
  <c r="K1450" i="7"/>
  <c r="K203" i="7"/>
  <c r="K3696" i="7"/>
  <c r="K3722" i="7"/>
  <c r="K3723" i="7"/>
  <c r="K3724" i="7"/>
  <c r="K4156" i="7"/>
  <c r="K4157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7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8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09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1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7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1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3" i="7"/>
  <c r="K4054" i="7"/>
  <c r="G4053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5" i="7"/>
  <c r="G3748" i="7"/>
  <c r="G4155" i="7"/>
  <c r="G3743" i="7"/>
  <c r="K1249" i="7"/>
  <c r="G4162" i="7"/>
  <c r="G3747" i="7"/>
  <c r="G1249" i="7"/>
  <c r="K4165" i="7"/>
  <c r="K3748" i="7"/>
  <c r="K4155" i="7"/>
  <c r="K3743" i="7"/>
  <c r="K4162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0" i="7"/>
  <c r="G338" i="7"/>
  <c r="K4160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08" i="7"/>
  <c r="K23" i="7"/>
  <c r="K1109" i="7"/>
  <c r="K1490" i="7"/>
  <c r="K2439" i="7"/>
  <c r="K2486" i="7"/>
  <c r="K2923" i="7"/>
  <c r="K25" i="7"/>
  <c r="K3541" i="7"/>
  <c r="K2992" i="7"/>
  <c r="K4009" i="7"/>
  <c r="K2378" i="7"/>
  <c r="K2922" i="7"/>
  <c r="K24" i="7"/>
  <c r="K2496" i="7"/>
  <c r="K3128" i="7"/>
  <c r="K816" i="7"/>
  <c r="K2211" i="7"/>
  <c r="K341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6" i="7"/>
  <c r="K2264" i="7"/>
  <c r="G2445" i="7"/>
  <c r="G343" i="7"/>
  <c r="G2494" i="7"/>
  <c r="G1337" i="7"/>
  <c r="G1731" i="7"/>
  <c r="G4006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K2340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<sst xmlns="http://schemas.openxmlformats.org/spreadsheetml/2006/main" count="39113" uniqueCount="2772">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</sst>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0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1" fillId="0" borderId="2" xfId="2" applyNumberFormat="1" applyFont="1" applyBorder="1" applyAlignment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168" fontId="1" fillId="0" borderId="8" xfId="2" applyNumberFormat="1" applyFont="1" applyBorder="1" applyAlignment="1"/>
    <xf numFmtId="0" fontId="1" fillId="0" borderId="30" xfId="2" applyNumberFormat="1" applyFont="1" applyBorder="1" applyAlignment="1"/>
    <xf numFmtId="0" fontId="0" fillId="5" borderId="8" xfId="0" applyFont="1" applyFill="1" applyBorder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32" totalsRowShown="0" headerRowDxfId="157" headerRowBorderDxfId="156" tableBorderDxfId="155" totalsRowBorderDxfId="154" headerRowCellStyle="Normal 2">
  <autoFilter ref="A3:O4632">
    <filterColumn colId="7">
      <customFilters>
        <customFilter operator="notEqual" val=" "/>
      </customFilters>
    </filterColumn>
    <filterColumn colId="14">
      <filters blank="1"/>
    </filterColumn>
  </autoFilter>
  <sortState ref="A1294:O4632">
    <sortCondition ref="B3:B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19:Q6041">
    <sortCondition ref="A1:A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32"/>
  <sheetViews>
    <sheetView topLeftCell="B4288" zoomScaleNormal="100" workbookViewId="0">
      <selection activeCell="A3" sqref="A3:O4329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3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3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3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hidden="1" x14ac:dyDescent="0.3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3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3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hidden="1" x14ac:dyDescent="0.3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3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3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3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3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hidden="1" x14ac:dyDescent="0.3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hidden="1" x14ac:dyDescent="0.3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3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3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hidden="1" x14ac:dyDescent="0.3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3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hidden="1" x14ac:dyDescent="0.3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hidden="1" x14ac:dyDescent="0.3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hidden="1" x14ac:dyDescent="0.3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hidden="1" x14ac:dyDescent="0.3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3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3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3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hidden="1" x14ac:dyDescent="0.3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hidden="1" x14ac:dyDescent="0.3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hidden="1" x14ac:dyDescent="0.3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3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3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hidden="1" x14ac:dyDescent="0.3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3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hidden="1" x14ac:dyDescent="0.3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3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hidden="1" x14ac:dyDescent="0.3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3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3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hidden="1" x14ac:dyDescent="0.3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hidden="1" x14ac:dyDescent="0.3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3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3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3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hidden="1" x14ac:dyDescent="0.3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hidden="1" x14ac:dyDescent="0.3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hidden="1" x14ac:dyDescent="0.3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3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hidden="1" x14ac:dyDescent="0.3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hidden="1" x14ac:dyDescent="0.3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hidden="1" x14ac:dyDescent="0.3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3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hidden="1" x14ac:dyDescent="0.3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3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hidden="1" x14ac:dyDescent="0.3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3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hidden="1" x14ac:dyDescent="0.3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3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hidden="1" x14ac:dyDescent="0.3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3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hidden="1" x14ac:dyDescent="0.3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3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5"/>
      <c r="O3662" s="251" t="s">
        <v>1074</v>
      </c>
    </row>
    <row r="3663" spans="1:15" hidden="1" x14ac:dyDescent="0.3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251" t="s">
        <v>1074</v>
      </c>
    </row>
    <row r="3664" spans="1:15" hidden="1" x14ac:dyDescent="0.3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251" t="s">
        <v>1074</v>
      </c>
    </row>
    <row r="3673" spans="1:15" hidden="1" x14ac:dyDescent="0.3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251" t="s">
        <v>1074</v>
      </c>
    </row>
    <row r="3674" spans="1:15" hidden="1" x14ac:dyDescent="0.3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251" t="s">
        <v>1074</v>
      </c>
    </row>
    <row r="3675" spans="1:15" hidden="1" x14ac:dyDescent="0.3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3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3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3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3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3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3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hidden="1" x14ac:dyDescent="0.3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hidden="1" x14ac:dyDescent="0.3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hidden="1" x14ac:dyDescent="0.3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3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2735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251" t="s">
        <v>1074</v>
      </c>
    </row>
    <row r="3710" spans="1:15" hidden="1" x14ac:dyDescent="0.35">
      <c r="A3710" s="249" t="s">
        <v>2735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5"/>
      <c r="O3710" s="251" t="s">
        <v>1074</v>
      </c>
    </row>
    <row r="3711" spans="1:15" hidden="1" x14ac:dyDescent="0.3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2688</v>
      </c>
      <c r="B3713" s="250" t="s">
        <v>2612</v>
      </c>
      <c r="C3713" s="76">
        <v>44718</v>
      </c>
      <c r="D3713" s="264"/>
      <c r="E3713" s="250" t="s">
        <v>28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hidden="1" x14ac:dyDescent="0.35">
      <c r="A3714" s="249" t="s">
        <v>2669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2669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2669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2669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2532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2534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2534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2638</v>
      </c>
      <c r="B3721" s="9" t="s">
        <v>2581</v>
      </c>
      <c r="C3721" s="76">
        <v>44702</v>
      </c>
      <c r="D3721" s="180"/>
      <c r="E3721" s="161" t="s">
        <v>18</v>
      </c>
      <c r="F3721" s="77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65"/>
      <c r="O3721" s="81"/>
    </row>
    <row r="3722" spans="1:15" hidden="1" x14ac:dyDescent="0.35">
      <c r="A3722" s="249" t="s">
        <v>2638</v>
      </c>
      <c r="B3722" s="9" t="s">
        <v>2581</v>
      </c>
      <c r="C3722" s="76">
        <v>44702</v>
      </c>
      <c r="D3722" s="235"/>
      <c r="E3722" s="250" t="s">
        <v>25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hidden="1" x14ac:dyDescent="0.35">
      <c r="A3723" s="249" t="s">
        <v>2638</v>
      </c>
      <c r="B3723" s="9" t="s">
        <v>2581</v>
      </c>
      <c r="C3723" s="76">
        <v>44702</v>
      </c>
      <c r="D3723" s="235"/>
      <c r="E3723" s="157" t="s">
        <v>28</v>
      </c>
      <c r="F3723" s="77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hidden="1" x14ac:dyDescent="0.35">
      <c r="A3724" s="249" t="s">
        <v>2638</v>
      </c>
      <c r="B3724" s="9" t="s">
        <v>2581</v>
      </c>
      <c r="C3724" s="76">
        <v>44702</v>
      </c>
      <c r="D3724" s="180"/>
      <c r="E3724" s="161" t="s">
        <v>39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hidden="1" x14ac:dyDescent="0.35">
      <c r="A3725" s="249" t="s">
        <v>2614</v>
      </c>
      <c r="B3725" s="9" t="s">
        <v>2555</v>
      </c>
      <c r="C3725" s="76">
        <v>44696</v>
      </c>
      <c r="D3725" s="264"/>
      <c r="E3725" s="86" t="s">
        <v>39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hidden="1" x14ac:dyDescent="0.35">
      <c r="A3726" s="249" t="s">
        <v>2614</v>
      </c>
      <c r="B3726" s="9" t="s">
        <v>2555</v>
      </c>
      <c r="C3726" s="76">
        <v>44696</v>
      </c>
      <c r="D3726" s="264"/>
      <c r="E3726" s="86" t="s">
        <v>28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2560</v>
      </c>
      <c r="B3727" s="9" t="s">
        <v>2559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2560</v>
      </c>
      <c r="B3728" s="9" t="s">
        <v>2559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2560</v>
      </c>
      <c r="B3729" s="9" t="s">
        <v>2559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2560</v>
      </c>
      <c r="B3730" s="9" t="s">
        <v>2559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2544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2614</v>
      </c>
      <c r="B3732" s="150" t="s">
        <v>2555</v>
      </c>
      <c r="C3732" s="76">
        <v>44696</v>
      </c>
      <c r="D3732" s="264"/>
      <c r="E3732" s="86" t="s">
        <v>18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2687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5"/>
      <c r="O3733" s="251" t="s">
        <v>1074</v>
      </c>
    </row>
    <row r="3734" spans="1:15" hidden="1" x14ac:dyDescent="0.35">
      <c r="A3734" s="249" t="s">
        <v>2687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35">
      <c r="A3735" s="249" t="s">
        <v>2687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35">
      <c r="A3736" s="249" t="s">
        <v>2439</v>
      </c>
      <c r="B3736" s="9" t="s">
        <v>2438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2712</v>
      </c>
      <c r="B3737" s="151" t="s">
        <v>2627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5"/>
      <c r="O3737" s="251" t="s">
        <v>1074</v>
      </c>
    </row>
    <row r="3738" spans="1:15" hidden="1" x14ac:dyDescent="0.35">
      <c r="A3738" s="249" t="s">
        <v>2712</v>
      </c>
      <c r="B3738" s="151" t="s">
        <v>2627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35">
      <c r="A3739" s="249" t="s">
        <v>2514</v>
      </c>
      <c r="B3739" s="250" t="s">
        <v>2513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2514</v>
      </c>
      <c r="B3740" s="316" t="s">
        <v>2513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2514</v>
      </c>
      <c r="B3741" s="316" t="s">
        <v>2513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2514</v>
      </c>
      <c r="B3742" s="151" t="s">
        <v>2513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2289</v>
      </c>
      <c r="B3743" s="9" t="s">
        <v>2247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2289</v>
      </c>
      <c r="B3744" s="9" t="s">
        <v>2247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2501</v>
      </c>
      <c r="B3745" s="9" t="s">
        <v>2497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2514</v>
      </c>
      <c r="B3746" s="151" t="s">
        <v>2271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2288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2288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2514</v>
      </c>
      <c r="B3749" s="151" t="s">
        <v>2271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2514</v>
      </c>
      <c r="B3750" s="151" t="s">
        <v>2271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2514</v>
      </c>
      <c r="B3751" s="151" t="s">
        <v>2271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2514</v>
      </c>
      <c r="B3752" s="151" t="s">
        <v>2263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2514</v>
      </c>
      <c r="B3753" s="151" t="s">
        <v>2263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2425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2425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2514</v>
      </c>
      <c r="B3756" s="316" t="s">
        <v>2263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2509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2514</v>
      </c>
      <c r="B3758" s="316" t="s">
        <v>2263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2514</v>
      </c>
      <c r="B3759" s="9" t="s">
        <v>2272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2514</v>
      </c>
      <c r="B3760" s="150" t="s">
        <v>2272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2508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2514</v>
      </c>
      <c r="B3762" s="150" t="s">
        <v>2272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2514</v>
      </c>
      <c r="B3763" s="9" t="s">
        <v>2272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2712</v>
      </c>
      <c r="B3764" s="151" t="s">
        <v>2627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5"/>
      <c r="O3764" s="251" t="s">
        <v>1074</v>
      </c>
    </row>
    <row r="3765" spans="1:15" hidden="1" x14ac:dyDescent="0.35">
      <c r="A3765" s="249" t="s">
        <v>2712</v>
      </c>
      <c r="B3765" s="327" t="s">
        <v>2627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5"/>
      <c r="O3765" s="251" t="s">
        <v>1074</v>
      </c>
    </row>
    <row r="3766" spans="1:15" hidden="1" x14ac:dyDescent="0.35">
      <c r="A3766" s="249" t="s">
        <v>2622</v>
      </c>
      <c r="B3766" s="14" t="s">
        <v>2538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2222</v>
      </c>
      <c r="B3767" s="316" t="s">
        <v>2223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2222</v>
      </c>
      <c r="B3768" s="316" t="s">
        <v>2223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2558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2558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2222</v>
      </c>
      <c r="B3771" s="316" t="s">
        <v>2223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2222</v>
      </c>
      <c r="B3772" s="316" t="s">
        <v>2223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2614</v>
      </c>
      <c r="B3773" s="9" t="s">
        <v>2555</v>
      </c>
      <c r="C3773" s="76">
        <v>44696</v>
      </c>
      <c r="D3773" s="267"/>
      <c r="E3773" s="303" t="s">
        <v>25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0</v>
      </c>
      <c r="L3773" s="78"/>
      <c r="M3773" s="80"/>
      <c r="N3773" s="282"/>
      <c r="O3773" s="81"/>
    </row>
    <row r="3774" spans="1:15" hidden="1" x14ac:dyDescent="0.35">
      <c r="A3774" s="249" t="s">
        <v>2738</v>
      </c>
      <c r="B3774" s="151" t="s">
        <v>2627</v>
      </c>
      <c r="C3774" s="76">
        <v>44739</v>
      </c>
      <c r="D3774" s="180"/>
      <c r="E3774" s="86" t="s">
        <v>28</v>
      </c>
      <c r="F3774" s="88">
        <v>240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325"/>
      <c r="O3774" s="81"/>
    </row>
    <row r="3775" spans="1:15" hidden="1" x14ac:dyDescent="0.35">
      <c r="A3775" s="249" t="s">
        <v>2738</v>
      </c>
      <c r="B3775" s="151" t="s">
        <v>2627</v>
      </c>
      <c r="C3775" s="76">
        <v>44739</v>
      </c>
      <c r="D3775" s="180"/>
      <c r="E3775" s="86" t="s">
        <v>39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hidden="1" x14ac:dyDescent="0.35">
      <c r="A3776" s="249" t="s">
        <v>2738</v>
      </c>
      <c r="B3776" s="151" t="s">
        <v>2627</v>
      </c>
      <c r="C3776" s="76">
        <v>44739</v>
      </c>
      <c r="D3776" s="180"/>
      <c r="E3776" s="161" t="s">
        <v>25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hidden="1" x14ac:dyDescent="0.35">
      <c r="A3777" s="249" t="s">
        <v>2738</v>
      </c>
      <c r="B3777" s="151" t="s">
        <v>2627</v>
      </c>
      <c r="C3777" s="76">
        <v>44739</v>
      </c>
      <c r="D3777" s="180"/>
      <c r="E3777" s="86" t="s">
        <v>18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hidden="1" x14ac:dyDescent="0.35">
      <c r="A3778" s="249" t="s">
        <v>2630</v>
      </c>
      <c r="B3778" s="9" t="s">
        <v>2566</v>
      </c>
      <c r="C3778" s="76">
        <v>44700</v>
      </c>
      <c r="D3778" s="235"/>
      <c r="E3778" s="263" t="s">
        <v>25</v>
      </c>
      <c r="F3778" s="77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282"/>
      <c r="O3778" s="81"/>
    </row>
    <row r="3779" spans="1:15" hidden="1" x14ac:dyDescent="0.35">
      <c r="A3779" s="249" t="s">
        <v>2630</v>
      </c>
      <c r="B3779" s="9" t="s">
        <v>2566</v>
      </c>
      <c r="C3779" s="76">
        <v>44700</v>
      </c>
      <c r="D3779" s="235"/>
      <c r="E3779" s="250" t="s">
        <v>18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hidden="1" x14ac:dyDescent="0.35">
      <c r="A3780" s="249" t="s">
        <v>2630</v>
      </c>
      <c r="B3780" s="9" t="s">
        <v>2566</v>
      </c>
      <c r="C3780" s="76">
        <v>44700</v>
      </c>
      <c r="D3780" s="235"/>
      <c r="E3780" s="250" t="s">
        <v>28</v>
      </c>
      <c r="F3780" s="77">
        <v>240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hidden="1" x14ac:dyDescent="0.35">
      <c r="A3781" s="249" t="s">
        <v>2618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2618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2618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2618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2630</v>
      </c>
      <c r="B3785" s="9" t="s">
        <v>2566</v>
      </c>
      <c r="C3785" s="76">
        <v>44700</v>
      </c>
      <c r="D3785" s="235"/>
      <c r="E3785" s="250" t="s">
        <v>39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82"/>
      <c r="O3785" s="81"/>
    </row>
    <row r="3786" spans="1:15" hidden="1" x14ac:dyDescent="0.35">
      <c r="A3786" s="159" t="s">
        <v>1839</v>
      </c>
      <c r="B3786" s="9" t="s">
        <v>17</v>
      </c>
      <c r="C3786" s="89">
        <v>44471</v>
      </c>
      <c r="D3786" s="235"/>
      <c r="E3786" s="86" t="s">
        <v>28</v>
      </c>
      <c r="F3786" s="88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24"/>
      <c r="O3786" s="251"/>
    </row>
    <row r="3787" spans="1:15" hidden="1" x14ac:dyDescent="0.35">
      <c r="A3787" s="159" t="s">
        <v>1839</v>
      </c>
      <c r="B3787" s="9" t="s">
        <v>17</v>
      </c>
      <c r="C3787" s="89">
        <v>44471</v>
      </c>
      <c r="D3787" s="235"/>
      <c r="E3787" s="86" t="s">
        <v>39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81"/>
    </row>
    <row r="3788" spans="1:15" hidden="1" x14ac:dyDescent="0.35">
      <c r="A3788" s="159" t="s">
        <v>1839</v>
      </c>
      <c r="B3788" s="9" t="s">
        <v>17</v>
      </c>
      <c r="C3788" s="89">
        <v>44471</v>
      </c>
      <c r="D3788" s="235"/>
      <c r="E3788" s="161" t="s">
        <v>18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hidden="1" x14ac:dyDescent="0.35">
      <c r="A3789" s="159" t="s">
        <v>1839</v>
      </c>
      <c r="B3789" s="9" t="s">
        <v>17</v>
      </c>
      <c r="C3789" s="89">
        <v>44471</v>
      </c>
      <c r="D3789" s="235"/>
      <c r="E3789" s="86" t="s">
        <v>25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hidden="1" x14ac:dyDescent="0.35">
      <c r="A3790" s="159" t="s">
        <v>1837</v>
      </c>
      <c r="B3790" s="161" t="s">
        <v>81</v>
      </c>
      <c r="C3790" s="89">
        <v>44471</v>
      </c>
      <c r="D3790" s="180"/>
      <c r="E3790" s="161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251"/>
    </row>
    <row r="3791" spans="1:15" hidden="1" x14ac:dyDescent="0.35">
      <c r="A3791" s="159" t="s">
        <v>1837</v>
      </c>
      <c r="B3791" s="161" t="s">
        <v>81</v>
      </c>
      <c r="C3791" s="89">
        <v>44471</v>
      </c>
      <c r="D3791" s="180"/>
      <c r="E3791" s="161" t="s">
        <v>18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hidden="1" x14ac:dyDescent="0.35">
      <c r="A3792" s="159" t="s">
        <v>1837</v>
      </c>
      <c r="B3792" s="161" t="s">
        <v>81</v>
      </c>
      <c r="C3792" s="89">
        <v>44471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81"/>
    </row>
    <row r="3793" spans="1:15" hidden="1" x14ac:dyDescent="0.35">
      <c r="A3793" s="159" t="s">
        <v>1837</v>
      </c>
      <c r="B3793" s="161" t="s">
        <v>81</v>
      </c>
      <c r="C3793" s="89">
        <v>44471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hidden="1" x14ac:dyDescent="0.35">
      <c r="A3794" s="249" t="s">
        <v>2350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2394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2722</v>
      </c>
      <c r="B3796" s="151" t="s">
        <v>1060</v>
      </c>
      <c r="C3796" s="76">
        <v>44733</v>
      </c>
      <c r="D3796" s="180"/>
      <c r="E3796" s="86" t="s">
        <v>39</v>
      </c>
      <c r="F3796" s="72">
        <v>240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5"/>
      <c r="O3796" s="81"/>
    </row>
    <row r="3797" spans="1:15" hidden="1" x14ac:dyDescent="0.35">
      <c r="A3797" s="249" t="s">
        <v>2722</v>
      </c>
      <c r="B3797" s="151" t="s">
        <v>1060</v>
      </c>
      <c r="C3797" s="76">
        <v>44733</v>
      </c>
      <c r="D3797" s="180"/>
      <c r="E3797" s="86" t="s">
        <v>28</v>
      </c>
      <c r="F3797" s="88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35">
      <c r="A3798" s="249" t="s">
        <v>2722</v>
      </c>
      <c r="B3798" s="151" t="s">
        <v>1060</v>
      </c>
      <c r="C3798" s="76">
        <v>44733</v>
      </c>
      <c r="D3798" s="180"/>
      <c r="E3798" s="161" t="s">
        <v>25</v>
      </c>
      <c r="F3798" s="88">
        <v>360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7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hidden="1" x14ac:dyDescent="0.35">
      <c r="A3799" s="249" t="s">
        <v>2722</v>
      </c>
      <c r="B3799" s="151" t="s">
        <v>1060</v>
      </c>
      <c r="C3799" s="76">
        <v>44733</v>
      </c>
      <c r="D3799" s="180"/>
      <c r="E3799" s="86" t="s">
        <v>18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hidden="1" x14ac:dyDescent="0.35">
      <c r="A3800" s="249" t="s">
        <v>2720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251" t="s">
        <v>1074</v>
      </c>
    </row>
    <row r="3801" spans="1:15" hidden="1" x14ac:dyDescent="0.35">
      <c r="A3801" s="249" t="s">
        <v>2645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2645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2645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2645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2644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2644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2720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5"/>
      <c r="O3807" s="251" t="s">
        <v>1074</v>
      </c>
    </row>
    <row r="3808" spans="1:15" hidden="1" x14ac:dyDescent="0.35">
      <c r="A3808" s="249" t="s">
        <v>2720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35">
      <c r="A3809" s="249" t="s">
        <v>2643</v>
      </c>
      <c r="B3809" s="151" t="s">
        <v>2081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2720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5"/>
      <c r="O3810" s="251" t="s">
        <v>1074</v>
      </c>
    </row>
    <row r="3811" spans="1:15" hidden="1" x14ac:dyDescent="0.35">
      <c r="A3811" s="249" t="s">
        <v>2392</v>
      </c>
      <c r="B3811" s="9" t="s">
        <v>2391</v>
      </c>
      <c r="C3811" s="76">
        <v>44649</v>
      </c>
      <c r="D3811" s="264"/>
      <c r="E3811" s="157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282"/>
      <c r="O3811" s="81"/>
    </row>
    <row r="3812" spans="1:15" hidden="1" x14ac:dyDescent="0.35">
      <c r="A3812" s="249" t="s">
        <v>2576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2576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2576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2576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2577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2577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2577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2577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2578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2578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2578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2578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2580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2580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2582</v>
      </c>
      <c r="B3826" s="9" t="s">
        <v>2581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2582</v>
      </c>
      <c r="B3827" s="9" t="s">
        <v>2581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2582</v>
      </c>
      <c r="B3828" s="9" t="s">
        <v>2581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2582</v>
      </c>
      <c r="B3829" s="9" t="s">
        <v>2581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2584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2584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2584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2584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2392</v>
      </c>
      <c r="B3834" s="151" t="s">
        <v>2391</v>
      </c>
      <c r="C3834" s="76">
        <v>44649</v>
      </c>
      <c r="D3834" s="264"/>
      <c r="E3834" s="157" t="s">
        <v>28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hidden="1" x14ac:dyDescent="0.35">
      <c r="A3835" s="249" t="s">
        <v>2392</v>
      </c>
      <c r="B3835" s="151" t="s">
        <v>2391</v>
      </c>
      <c r="C3835" s="76">
        <v>44649</v>
      </c>
      <c r="D3835" s="264"/>
      <c r="E3835" s="157" t="s">
        <v>39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1</v>
      </c>
      <c r="L3835" s="78"/>
      <c r="M3835" s="80"/>
      <c r="N3835" s="282"/>
      <c r="O3835" s="81"/>
    </row>
    <row r="3836" spans="1:15" hidden="1" x14ac:dyDescent="0.35">
      <c r="A3836" s="249" t="s">
        <v>2392</v>
      </c>
      <c r="B3836" s="9" t="s">
        <v>2391</v>
      </c>
      <c r="C3836" s="76">
        <v>44649</v>
      </c>
      <c r="D3836" s="264"/>
      <c r="E3836" s="157" t="s">
        <v>25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8</v>
      </c>
      <c r="L3836" s="78"/>
      <c r="M3836" s="80"/>
      <c r="N3836" s="282"/>
      <c r="O3836" s="81"/>
    </row>
    <row r="3837" spans="1:15" hidden="1" x14ac:dyDescent="0.35">
      <c r="A3837" s="249" t="s">
        <v>2386</v>
      </c>
      <c r="B3837" s="9" t="s">
        <v>1413</v>
      </c>
      <c r="C3837" s="76">
        <v>44649</v>
      </c>
      <c r="D3837" s="235"/>
      <c r="E3837" s="86" t="s">
        <v>28</v>
      </c>
      <c r="F3837" s="88">
        <v>240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282"/>
      <c r="O3837" s="81"/>
    </row>
    <row r="3838" spans="1:15" hidden="1" x14ac:dyDescent="0.35">
      <c r="A3838" s="249" t="s">
        <v>2386</v>
      </c>
      <c r="B3838" s="151" t="s">
        <v>1413</v>
      </c>
      <c r="C3838" s="76">
        <v>44649</v>
      </c>
      <c r="D3838" s="235"/>
      <c r="E3838" s="86" t="s">
        <v>18</v>
      </c>
      <c r="F3838" s="88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1</v>
      </c>
      <c r="L3838" s="78"/>
      <c r="M3838" s="80"/>
      <c r="N3838" s="282"/>
      <c r="O3838" s="81"/>
    </row>
    <row r="3839" spans="1:15" hidden="1" x14ac:dyDescent="0.35">
      <c r="A3839" s="249" t="s">
        <v>2386</v>
      </c>
      <c r="B3839" s="151" t="s">
        <v>1413</v>
      </c>
      <c r="C3839" s="76">
        <v>44649</v>
      </c>
      <c r="D3839" s="235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82"/>
      <c r="O3839" s="81"/>
    </row>
    <row r="3840" spans="1:15" x14ac:dyDescent="0.35">
      <c r="A3840" s="249" t="s">
        <v>2386</v>
      </c>
      <c r="B3840" s="151" t="s">
        <v>1413</v>
      </c>
      <c r="C3840" s="76">
        <v>44649</v>
      </c>
      <c r="D3840" s="235"/>
      <c r="E3840" s="86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8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72</v>
      </c>
      <c r="L3840" s="78"/>
      <c r="M3840" s="80"/>
      <c r="N3840" s="282"/>
      <c r="O3840" s="81"/>
    </row>
    <row r="3841" spans="1:15" hidden="1" x14ac:dyDescent="0.35">
      <c r="A3841" s="249" t="s">
        <v>2751</v>
      </c>
      <c r="B3841" s="151" t="s">
        <v>1421</v>
      </c>
      <c r="C3841" s="76">
        <v>44742</v>
      </c>
      <c r="D3841" s="180"/>
      <c r="E3841" s="86" t="s">
        <v>39</v>
      </c>
      <c r="F3841" s="88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5"/>
      <c r="O3841" s="81"/>
    </row>
    <row r="3842" spans="1:15" hidden="1" x14ac:dyDescent="0.35">
      <c r="A3842" s="249" t="s">
        <v>2751</v>
      </c>
      <c r="B3842" s="151" t="s">
        <v>1421</v>
      </c>
      <c r="C3842" s="76">
        <v>44742</v>
      </c>
      <c r="D3842" s="180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35">
      <c r="A3843" s="249" t="s">
        <v>2751</v>
      </c>
      <c r="B3843" s="151" t="s">
        <v>1421</v>
      </c>
      <c r="C3843" s="76">
        <v>44742</v>
      </c>
      <c r="D3843" s="180"/>
      <c r="E3843" s="161" t="s">
        <v>25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hidden="1" x14ac:dyDescent="0.35">
      <c r="A3844" s="249" t="s">
        <v>2639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2639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2639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2639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2589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2589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2589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2589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2590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2590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2590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2590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35">
      <c r="A3856" s="249" t="s">
        <v>2751</v>
      </c>
      <c r="B3856" s="151" t="s">
        <v>1421</v>
      </c>
      <c r="C3856" s="76">
        <v>44742</v>
      </c>
      <c r="D3856" s="180"/>
      <c r="E3856" s="86" t="s">
        <v>18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325"/>
      <c r="O3856" s="81"/>
    </row>
    <row r="3857" spans="1:15" x14ac:dyDescent="0.35">
      <c r="A3857" s="249" t="s">
        <v>2736</v>
      </c>
      <c r="B3857" s="9" t="s">
        <v>2259</v>
      </c>
      <c r="C3857" s="76">
        <v>44738</v>
      </c>
      <c r="D3857" s="264"/>
      <c r="E3857" s="161" t="s">
        <v>39</v>
      </c>
      <c r="F3857" s="77">
        <v>3257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38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4</v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hidden="1" x14ac:dyDescent="0.35">
      <c r="A3858" s="249" t="s">
        <v>2677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251" t="s">
        <v>1074</v>
      </c>
    </row>
    <row r="3859" spans="1:15" hidden="1" x14ac:dyDescent="0.35">
      <c r="A3859" s="249" t="s">
        <v>2677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35">
      <c r="A3860" s="249" t="s">
        <v>2636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2636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2636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2636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2574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2574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2595</v>
      </c>
      <c r="B3866" s="316" t="s">
        <v>2223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2595</v>
      </c>
      <c r="B3867" s="316" t="s">
        <v>2223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2595</v>
      </c>
      <c r="B3868" s="316" t="s">
        <v>2223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2595</v>
      </c>
      <c r="B3869" s="316" t="s">
        <v>2223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2596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2596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2596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2596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2677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5"/>
      <c r="O3874" s="251" t="s">
        <v>1074</v>
      </c>
    </row>
    <row r="3875" spans="1:15" hidden="1" x14ac:dyDescent="0.35">
      <c r="A3875" s="249" t="s">
        <v>2677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5"/>
      <c r="O3875" s="251" t="s">
        <v>1074</v>
      </c>
    </row>
    <row r="3876" spans="1:15" hidden="1" x14ac:dyDescent="0.35">
      <c r="A3876" s="249" t="s">
        <v>2640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2640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2600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2600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2603</v>
      </c>
      <c r="B3880" s="9" t="s">
        <v>2566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2603</v>
      </c>
      <c r="B3881" s="9" t="s">
        <v>2566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2603</v>
      </c>
      <c r="B3882" s="9" t="s">
        <v>2566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2603</v>
      </c>
      <c r="B3883" s="9" t="s">
        <v>2566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2604</v>
      </c>
      <c r="B3884" s="316" t="s">
        <v>2081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2640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2640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2609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2609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2609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2609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2610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2610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2610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2610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2611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2611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2611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2611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2625</v>
      </c>
      <c r="B3899" s="9" t="s">
        <v>2066</v>
      </c>
      <c r="C3899" s="76">
        <v>44699</v>
      </c>
      <c r="D3899" s="235"/>
      <c r="E3899" s="250" t="s">
        <v>28</v>
      </c>
      <c r="F3899" s="77">
        <v>600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hidden="1" x14ac:dyDescent="0.35">
      <c r="A3900" s="249" t="s">
        <v>2625</v>
      </c>
      <c r="B3900" s="9" t="s">
        <v>2066</v>
      </c>
      <c r="C3900" s="76">
        <v>44699</v>
      </c>
      <c r="D3900" s="235"/>
      <c r="E3900" s="250" t="s">
        <v>79</v>
      </c>
      <c r="F3900" s="77">
        <v>576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35">
      <c r="A3901" s="249" t="s">
        <v>2625</v>
      </c>
      <c r="B3901" s="9" t="s">
        <v>2066</v>
      </c>
      <c r="C3901" s="76">
        <v>44699</v>
      </c>
      <c r="D3901" s="235"/>
      <c r="E3901" s="250" t="s">
        <v>39</v>
      </c>
      <c r="F3901" s="77">
        <v>480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35">
      <c r="A3902" s="249" t="s">
        <v>2625</v>
      </c>
      <c r="B3902" s="9" t="s">
        <v>2066</v>
      </c>
      <c r="C3902" s="76">
        <v>44699</v>
      </c>
      <c r="D3902" s="235"/>
      <c r="E3902" s="250" t="s">
        <v>18</v>
      </c>
      <c r="F3902" s="77">
        <v>576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2562</v>
      </c>
      <c r="B3903" s="151" t="s">
        <v>2298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2615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2615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2615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2615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2562</v>
      </c>
      <c r="B3908" s="150" t="s">
        <v>2298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2569</v>
      </c>
      <c r="B3909" s="321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2569</v>
      </c>
      <c r="B3910" s="321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2569</v>
      </c>
      <c r="B3911" s="321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2617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2617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2617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2617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2569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2620</v>
      </c>
      <c r="B3917" s="9" t="s">
        <v>2559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2620</v>
      </c>
      <c r="B3918" s="9" t="s">
        <v>2559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2620</v>
      </c>
      <c r="B3919" s="9" t="s">
        <v>2559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2620</v>
      </c>
      <c r="B3920" s="9" t="s">
        <v>2559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2562</v>
      </c>
      <c r="B3921" s="9" t="s">
        <v>2298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2562</v>
      </c>
      <c r="B3922" s="9" t="s">
        <v>2298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2601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2601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2601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2601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2562</v>
      </c>
      <c r="B3927" s="9" t="s">
        <v>2298</v>
      </c>
      <c r="C3927" s="76">
        <v>44627</v>
      </c>
      <c r="D3927" s="264"/>
      <c r="E3927" s="250" t="s">
        <v>2118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2436</v>
      </c>
      <c r="B3928" s="250" t="s">
        <v>2225</v>
      </c>
      <c r="C3928" s="76">
        <v>44659</v>
      </c>
      <c r="D3928" s="264"/>
      <c r="E3928" s="250" t="s">
        <v>28</v>
      </c>
      <c r="F3928" s="77">
        <v>50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1</v>
      </c>
      <c r="L3928" s="78"/>
      <c r="M3928" s="80"/>
      <c r="N3928" s="282"/>
      <c r="O3928" s="81"/>
    </row>
    <row r="3929" spans="1:15" hidden="1" x14ac:dyDescent="0.35">
      <c r="A3929" s="249" t="s">
        <v>2436</v>
      </c>
      <c r="B3929" s="250" t="s">
        <v>2225</v>
      </c>
      <c r="C3929" s="76">
        <v>44659</v>
      </c>
      <c r="D3929" s="264"/>
      <c r="E3929" s="250" t="s">
        <v>18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15</v>
      </c>
      <c r="L3929" s="78"/>
      <c r="M3929" s="80"/>
      <c r="N3929" s="282"/>
      <c r="O3929" s="81"/>
    </row>
    <row r="3930" spans="1:15" hidden="1" x14ac:dyDescent="0.35">
      <c r="A3930" s="249" t="s">
        <v>2436</v>
      </c>
      <c r="B3930" s="151" t="s">
        <v>2225</v>
      </c>
      <c r="C3930" s="76">
        <v>44659</v>
      </c>
      <c r="D3930" s="264"/>
      <c r="E3930" s="250" t="s">
        <v>202</v>
      </c>
      <c r="F3930" s="77">
        <v>90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12</v>
      </c>
      <c r="L3930" s="78"/>
      <c r="M3930" s="80"/>
      <c r="N3930" s="282"/>
      <c r="O3930" s="81"/>
    </row>
    <row r="3931" spans="1:15" hidden="1" x14ac:dyDescent="0.35">
      <c r="A3931" s="249" t="s">
        <v>2436</v>
      </c>
      <c r="B3931" s="151" t="s">
        <v>2225</v>
      </c>
      <c r="C3931" s="76">
        <v>44659</v>
      </c>
      <c r="D3931" s="264"/>
      <c r="E3931" s="250" t="s">
        <v>245</v>
      </c>
      <c r="F3931" s="77">
        <v>140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4</v>
      </c>
      <c r="L3931" s="78"/>
      <c r="M3931" s="80"/>
      <c r="N3931" s="282"/>
      <c r="O3931" s="81"/>
    </row>
    <row r="3932" spans="1:15" hidden="1" x14ac:dyDescent="0.35">
      <c r="A3932" s="249" t="s">
        <v>2436</v>
      </c>
      <c r="B3932" s="151" t="s">
        <v>2225</v>
      </c>
      <c r="C3932" s="76">
        <v>44659</v>
      </c>
      <c r="D3932" s="264"/>
      <c r="E3932" s="250" t="s">
        <v>79</v>
      </c>
      <c r="F3932" s="77">
        <v>50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2</v>
      </c>
      <c r="L3932" s="78"/>
      <c r="M3932" s="80"/>
      <c r="N3932" s="282"/>
      <c r="O3932" s="81"/>
    </row>
    <row r="3933" spans="1:15" hidden="1" x14ac:dyDescent="0.35">
      <c r="A3933" s="249" t="s">
        <v>2224</v>
      </c>
      <c r="B3933" s="9" t="s">
        <v>2225</v>
      </c>
      <c r="C3933" s="76">
        <v>44604</v>
      </c>
      <c r="D3933" s="264"/>
      <c r="E3933" s="250" t="s">
        <v>39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65"/>
      <c r="O3933" s="251"/>
    </row>
    <row r="3934" spans="1:15" hidden="1" x14ac:dyDescent="0.35">
      <c r="A3934" s="249" t="s">
        <v>2224</v>
      </c>
      <c r="B3934" s="151" t="s">
        <v>1129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hidden="1" x14ac:dyDescent="0.35">
      <c r="A3935" s="249" t="s">
        <v>2224</v>
      </c>
      <c r="B3935" s="151" t="s">
        <v>247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81"/>
    </row>
    <row r="3936" spans="1:15" hidden="1" x14ac:dyDescent="0.35">
      <c r="A3936" s="249" t="s">
        <v>2710</v>
      </c>
      <c r="B3936" s="250" t="s">
        <v>247</v>
      </c>
      <c r="C3936" s="76">
        <v>44732</v>
      </c>
      <c r="D3936" s="264"/>
      <c r="E3936" s="250" t="s">
        <v>39</v>
      </c>
      <c r="F3936" s="77">
        <v>400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5"/>
      <c r="O3936" s="81"/>
    </row>
    <row r="3937" spans="1:15" hidden="1" x14ac:dyDescent="0.35">
      <c r="A3937" s="249" t="s">
        <v>2628</v>
      </c>
      <c r="B3937" s="316" t="s">
        <v>2627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2628</v>
      </c>
      <c r="B3938" s="316" t="s">
        <v>2627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2628</v>
      </c>
      <c r="B3939" s="316" t="s">
        <v>2627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2628</v>
      </c>
      <c r="B3940" s="316" t="s">
        <v>2627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2602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2602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2710</v>
      </c>
      <c r="B3943" s="313" t="s">
        <v>247</v>
      </c>
      <c r="C3943" s="76">
        <v>44732</v>
      </c>
      <c r="D3943" s="264"/>
      <c r="E3943" s="250" t="s">
        <v>2711</v>
      </c>
      <c r="F3943" s="77">
        <v>400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5"/>
      <c r="O3943" s="81"/>
    </row>
    <row r="3944" spans="1:15" hidden="1" x14ac:dyDescent="0.35">
      <c r="A3944" s="249" t="s">
        <v>2515</v>
      </c>
      <c r="B3944" s="323" t="s">
        <v>247</v>
      </c>
      <c r="C3944" s="76">
        <v>44674</v>
      </c>
      <c r="D3944" s="264"/>
      <c r="E3944" s="250" t="s">
        <v>202</v>
      </c>
      <c r="F3944" s="77">
        <v>140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82"/>
      <c r="O3944" s="81"/>
    </row>
    <row r="3945" spans="1:15" hidden="1" x14ac:dyDescent="0.35">
      <c r="A3945" s="249" t="s">
        <v>2515</v>
      </c>
      <c r="B3945" s="151" t="s">
        <v>247</v>
      </c>
      <c r="C3945" s="76">
        <v>44674</v>
      </c>
      <c r="D3945" s="264"/>
      <c r="E3945" s="250" t="s">
        <v>245</v>
      </c>
      <c r="F3945" s="77">
        <v>110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hidden="1" x14ac:dyDescent="0.35">
      <c r="A3946" s="249" t="s">
        <v>2536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249" t="s">
        <v>2515</v>
      </c>
      <c r="B3947" s="151" t="s">
        <v>247</v>
      </c>
      <c r="C3947" s="76">
        <v>44674</v>
      </c>
      <c r="D3947" s="264"/>
      <c r="E3947" s="250" t="s">
        <v>79</v>
      </c>
      <c r="F3947" s="77">
        <v>80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81"/>
    </row>
    <row r="3948" spans="1:15" x14ac:dyDescent="0.35">
      <c r="A3948" s="249" t="s">
        <v>2765</v>
      </c>
      <c r="B3948" s="9" t="s">
        <v>2298</v>
      </c>
      <c r="C3948" s="76">
        <v>44736</v>
      </c>
      <c r="D3948" s="264"/>
      <c r="E3948" s="250" t="s">
        <v>79</v>
      </c>
      <c r="F3948" s="77">
        <v>360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5"/>
      <c r="O3948" s="81"/>
    </row>
    <row r="3949" spans="1:15" hidden="1" x14ac:dyDescent="0.35">
      <c r="A3949" s="249" t="s">
        <v>2765</v>
      </c>
      <c r="B3949" s="9" t="s">
        <v>2298</v>
      </c>
      <c r="C3949" s="76">
        <v>44736</v>
      </c>
      <c r="D3949" s="264"/>
      <c r="E3949" s="250" t="s">
        <v>135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hidden="1" x14ac:dyDescent="0.35">
      <c r="A3950" s="249" t="s">
        <v>2537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249" t="s">
        <v>2708</v>
      </c>
      <c r="B3951" s="9" t="s">
        <v>1127</v>
      </c>
      <c r="C3951" s="76">
        <v>44729</v>
      </c>
      <c r="D3951" s="264"/>
      <c r="E3951" s="250" t="s">
        <v>18</v>
      </c>
      <c r="F3951" s="77">
        <v>50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325"/>
      <c r="O3951" s="81"/>
    </row>
    <row r="3952" spans="1:15" hidden="1" x14ac:dyDescent="0.35">
      <c r="A3952" s="249" t="s">
        <v>2708</v>
      </c>
      <c r="B3952" s="9" t="s">
        <v>1127</v>
      </c>
      <c r="C3952" s="76">
        <v>44729</v>
      </c>
      <c r="D3952" s="264"/>
      <c r="E3952" s="250" t="s">
        <v>28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hidden="1" x14ac:dyDescent="0.35">
      <c r="A3953" s="249" t="s">
        <v>2708</v>
      </c>
      <c r="B3953" s="9" t="s">
        <v>1127</v>
      </c>
      <c r="C3953" s="76">
        <v>44729</v>
      </c>
      <c r="D3953" s="264"/>
      <c r="E3953" s="250" t="s">
        <v>135</v>
      </c>
      <c r="F3953" s="77">
        <v>200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hidden="1" x14ac:dyDescent="0.35">
      <c r="A3954" s="249" t="s">
        <v>2675</v>
      </c>
      <c r="B3954" s="9" t="s">
        <v>1127</v>
      </c>
      <c r="C3954" s="76">
        <v>44715</v>
      </c>
      <c r="D3954" s="264"/>
      <c r="E3954" s="250" t="s">
        <v>1629</v>
      </c>
      <c r="F3954" s="77">
        <v>120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hidden="1" x14ac:dyDescent="0.35">
      <c r="A3955" s="249" t="s">
        <v>2554</v>
      </c>
      <c r="B3955" s="9" t="s">
        <v>1127</v>
      </c>
      <c r="C3955" s="76">
        <v>44685</v>
      </c>
      <c r="D3955" s="264"/>
      <c r="E3955" s="250" t="s">
        <v>28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282"/>
      <c r="O3955" s="251"/>
    </row>
    <row r="3956" spans="1:15" hidden="1" x14ac:dyDescent="0.35">
      <c r="A3956" s="249" t="s">
        <v>2616</v>
      </c>
      <c r="B3956" s="151" t="s">
        <v>2223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2616</v>
      </c>
      <c r="B3957" s="151" t="s">
        <v>2223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2616</v>
      </c>
      <c r="B3958" s="151" t="s">
        <v>2223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2616</v>
      </c>
      <c r="B3959" s="151" t="s">
        <v>2223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2699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2312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2699</v>
      </c>
      <c r="B3962" s="323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2699</v>
      </c>
      <c r="B3963" s="323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2716</v>
      </c>
      <c r="B3964" s="323" t="s">
        <v>2081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5"/>
      <c r="O3964" s="251" t="s">
        <v>1074</v>
      </c>
    </row>
    <row r="3965" spans="1:15" hidden="1" x14ac:dyDescent="0.35">
      <c r="A3965" s="249" t="s">
        <v>2699</v>
      </c>
      <c r="B3965" s="323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2379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2379</v>
      </c>
      <c r="B3967" s="323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2379</v>
      </c>
      <c r="B3968" s="323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2379</v>
      </c>
      <c r="B3969" s="323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2637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2668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2668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2668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2668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2680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5"/>
      <c r="O3975" s="251" t="s">
        <v>1074</v>
      </c>
    </row>
    <row r="3976" spans="1:15" hidden="1" x14ac:dyDescent="0.35">
      <c r="A3976" s="249" t="s">
        <v>2704</v>
      </c>
      <c r="B3976" s="323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5"/>
      <c r="O3976" s="251" t="s">
        <v>1074</v>
      </c>
    </row>
    <row r="3977" spans="1:15" hidden="1" x14ac:dyDescent="0.35">
      <c r="A3977" s="249" t="s">
        <v>2680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5"/>
      <c r="O3977" s="251" t="s">
        <v>1074</v>
      </c>
    </row>
    <row r="3978" spans="1:15" hidden="1" x14ac:dyDescent="0.35">
      <c r="A3978" s="249" t="s">
        <v>2624</v>
      </c>
      <c r="B3978" s="150" t="s">
        <v>1240</v>
      </c>
      <c r="C3978" s="76">
        <v>44698</v>
      </c>
      <c r="D3978" s="264"/>
      <c r="E3978" s="250" t="s">
        <v>99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hidden="1" x14ac:dyDescent="0.35">
      <c r="A3979" s="249" t="s">
        <v>2624</v>
      </c>
      <c r="B3979" s="150" t="s">
        <v>1240</v>
      </c>
      <c r="C3979" s="76">
        <v>44698</v>
      </c>
      <c r="D3979" s="264"/>
      <c r="E3979" s="250" t="s">
        <v>28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hidden="1" x14ac:dyDescent="0.35">
      <c r="A3980" s="249" t="s">
        <v>2624</v>
      </c>
      <c r="B3980" s="9" t="s">
        <v>1240</v>
      </c>
      <c r="C3980" s="76">
        <v>44698</v>
      </c>
      <c r="D3980" s="264"/>
      <c r="E3980" s="250" t="s">
        <v>25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hidden="1" x14ac:dyDescent="0.35">
      <c r="A3981" s="249" t="s">
        <v>2704</v>
      </c>
      <c r="B3981" s="323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5"/>
      <c r="O3981" s="251" t="s">
        <v>1074</v>
      </c>
    </row>
    <row r="3982" spans="1:15" x14ac:dyDescent="0.35">
      <c r="A3982" s="249" t="s">
        <v>2739</v>
      </c>
      <c r="B3982" s="323" t="s">
        <v>772</v>
      </c>
      <c r="C3982" s="76">
        <v>44739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39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7</v>
      </c>
      <c r="L3982" s="78"/>
      <c r="M3982" s="80"/>
      <c r="N3982" s="325"/>
      <c r="O3982" s="81"/>
    </row>
    <row r="3983" spans="1:15" hidden="1" x14ac:dyDescent="0.35">
      <c r="A3983" s="249" t="s">
        <v>2650</v>
      </c>
      <c r="B3983" s="313" t="s">
        <v>2658</v>
      </c>
      <c r="C3983" s="270">
        <v>44705</v>
      </c>
      <c r="D3983" s="264"/>
      <c r="E3983" s="250" t="s">
        <v>18</v>
      </c>
      <c r="F3983" s="77">
        <v>800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282"/>
      <c r="O3983" s="81"/>
    </row>
    <row r="3984" spans="1:15" hidden="1" x14ac:dyDescent="0.35">
      <c r="A3984" s="249" t="s">
        <v>2650</v>
      </c>
      <c r="B3984" s="313" t="s">
        <v>2658</v>
      </c>
      <c r="C3984" s="270">
        <v>44705</v>
      </c>
      <c r="D3984" s="264"/>
      <c r="E3984" s="250" t="s">
        <v>39</v>
      </c>
      <c r="F3984" s="77">
        <v>1000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hidden="1" x14ac:dyDescent="0.35">
      <c r="A3985" s="249" t="s">
        <v>2650</v>
      </c>
      <c r="B3985" s="313" t="s">
        <v>2658</v>
      </c>
      <c r="C3985" s="270">
        <v>44705</v>
      </c>
      <c r="D3985" s="264"/>
      <c r="E3985" s="250" t="s">
        <v>28</v>
      </c>
      <c r="F3985" s="77">
        <v>1200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1</v>
      </c>
      <c r="L3985" s="78"/>
      <c r="M3985" s="80"/>
      <c r="N3985" s="282"/>
      <c r="O3985" s="81"/>
    </row>
    <row r="3986" spans="1:15" hidden="1" x14ac:dyDescent="0.35">
      <c r="A3986" s="249" t="s">
        <v>2714</v>
      </c>
      <c r="B3986" s="323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2714</v>
      </c>
      <c r="B3987" s="323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2714</v>
      </c>
      <c r="B3988" s="323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2714</v>
      </c>
      <c r="B3989" s="323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2650</v>
      </c>
      <c r="B3990" s="313" t="s">
        <v>2657</v>
      </c>
      <c r="C3990" s="270">
        <v>44705</v>
      </c>
      <c r="D3990" s="264"/>
      <c r="E3990" s="250" t="s">
        <v>18</v>
      </c>
      <c r="F3990" s="77">
        <v>1200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5</v>
      </c>
      <c r="L3990" s="78"/>
      <c r="M3990" s="80"/>
      <c r="N3990" s="282"/>
      <c r="O3990" s="81"/>
    </row>
    <row r="3991" spans="1:15" hidden="1" x14ac:dyDescent="0.35">
      <c r="A3991" s="249" t="s">
        <v>2650</v>
      </c>
      <c r="B3991" s="313" t="s">
        <v>2657</v>
      </c>
      <c r="C3991" s="270">
        <v>44705</v>
      </c>
      <c r="D3991" s="264"/>
      <c r="E3991" s="250" t="s">
        <v>39</v>
      </c>
      <c r="F3991" s="77">
        <v>1800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hidden="1" x14ac:dyDescent="0.35">
      <c r="A3992" s="249" t="s">
        <v>2650</v>
      </c>
      <c r="B3992" s="313" t="s">
        <v>2657</v>
      </c>
      <c r="C3992" s="270">
        <v>44705</v>
      </c>
      <c r="D3992" s="264"/>
      <c r="E3992" s="250" t="s">
        <v>28</v>
      </c>
      <c r="F3992" s="77">
        <f>5000-F3984-F3985</f>
        <v>2800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11</v>
      </c>
      <c r="L3992" s="78"/>
      <c r="M3992" s="80"/>
      <c r="N3992" s="282"/>
      <c r="O3992" s="81"/>
    </row>
    <row r="3993" spans="1:15" hidden="1" x14ac:dyDescent="0.35">
      <c r="A3993" s="249" t="s">
        <v>2294</v>
      </c>
      <c r="B3993" s="323" t="s">
        <v>461</v>
      </c>
      <c r="C3993" s="76">
        <v>44626</v>
      </c>
      <c r="D3993" s="235"/>
      <c r="E3993" s="250" t="s">
        <v>28</v>
      </c>
      <c r="F3993" s="77">
        <v>1200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2729</v>
      </c>
      <c r="B3994" s="323" t="s">
        <v>2081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5"/>
      <c r="O3994" s="251" t="s">
        <v>1074</v>
      </c>
    </row>
    <row r="3995" spans="1:15" hidden="1" x14ac:dyDescent="0.35">
      <c r="A3995" s="249" t="s">
        <v>2661</v>
      </c>
      <c r="B3995" s="150" t="s">
        <v>2660</v>
      </c>
      <c r="C3995" s="76">
        <v>44707</v>
      </c>
      <c r="D3995" s="264"/>
      <c r="E3995" s="250" t="s">
        <v>18</v>
      </c>
      <c r="F3995" s="77">
        <v>500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hidden="1" x14ac:dyDescent="0.35">
      <c r="A3996" s="249" t="s">
        <v>2655</v>
      </c>
      <c r="B3996" s="250" t="s">
        <v>141</v>
      </c>
      <c r="C3996" s="76">
        <v>44706</v>
      </c>
      <c r="D3996" s="264"/>
      <c r="E3996" s="250" t="s">
        <v>2048</v>
      </c>
      <c r="F3996" s="77">
        <v>200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hidden="1" x14ac:dyDescent="0.35">
      <c r="A3997" s="249" t="s">
        <v>2655</v>
      </c>
      <c r="B3997" s="250" t="s">
        <v>141</v>
      </c>
      <c r="C3997" s="76">
        <v>44706</v>
      </c>
      <c r="D3997" s="264"/>
      <c r="E3997" s="250" t="s">
        <v>2653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35">
      <c r="A3998" s="249" t="s">
        <v>2608</v>
      </c>
      <c r="B3998" s="9" t="s">
        <v>2607</v>
      </c>
      <c r="C3998" s="76">
        <v>44694</v>
      </c>
      <c r="D3998" s="264"/>
      <c r="E3998" s="250" t="s">
        <v>28</v>
      </c>
      <c r="F3998" s="77">
        <v>600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35">
      <c r="A3999" s="249" t="s">
        <v>2621</v>
      </c>
      <c r="B3999" s="9" t="s">
        <v>2521</v>
      </c>
      <c r="C3999" s="76">
        <v>44697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251"/>
    </row>
    <row r="4000" spans="1:15" hidden="1" x14ac:dyDescent="0.35">
      <c r="A4000" s="249" t="s">
        <v>2672</v>
      </c>
      <c r="B4000" s="9" t="s">
        <v>2538</v>
      </c>
      <c r="C4000" s="76">
        <v>44714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325"/>
      <c r="O4000" s="81"/>
    </row>
    <row r="4001" spans="1:15" hidden="1" x14ac:dyDescent="0.35">
      <c r="A4001" s="249" t="s">
        <v>2551</v>
      </c>
      <c r="B4001" s="9" t="s">
        <v>2550</v>
      </c>
      <c r="C4001" s="76">
        <v>44684</v>
      </c>
      <c r="D4001" s="264"/>
      <c r="E4001" s="161" t="s">
        <v>28</v>
      </c>
      <c r="F4001" s="88">
        <v>240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282"/>
      <c r="O4001" s="81"/>
    </row>
    <row r="4002" spans="1:15" hidden="1" x14ac:dyDescent="0.35">
      <c r="A4002" s="249" t="s">
        <v>2551</v>
      </c>
      <c r="B4002" s="9" t="s">
        <v>2550</v>
      </c>
      <c r="C4002" s="76">
        <v>44684</v>
      </c>
      <c r="D4002" s="264"/>
      <c r="E4002" s="161" t="s">
        <v>39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hidden="1" x14ac:dyDescent="0.35">
      <c r="A4003" s="249" t="s">
        <v>2551</v>
      </c>
      <c r="B4003" s="9" t="s">
        <v>2550</v>
      </c>
      <c r="C4003" s="76">
        <v>44684</v>
      </c>
      <c r="D4003" s="264"/>
      <c r="E4003" s="86" t="s">
        <v>25</v>
      </c>
      <c r="F4003" s="88">
        <v>360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hidden="1" x14ac:dyDescent="0.35">
      <c r="A4004" s="249" t="s">
        <v>2551</v>
      </c>
      <c r="B4004" s="9" t="s">
        <v>2550</v>
      </c>
      <c r="C4004" s="76">
        <v>44684</v>
      </c>
      <c r="D4004" s="264"/>
      <c r="E4004" s="161" t="s">
        <v>18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hidden="1" x14ac:dyDescent="0.35">
      <c r="A4005" s="249" t="s">
        <v>2749</v>
      </c>
      <c r="B4005" s="9" t="s">
        <v>234</v>
      </c>
      <c r="C4005" s="76">
        <v>44734</v>
      </c>
      <c r="D4005" s="264"/>
      <c r="E4005" s="261" t="s">
        <v>28</v>
      </c>
      <c r="F4005" s="77">
        <v>600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325"/>
      <c r="O4005" s="81"/>
    </row>
    <row r="4006" spans="1:15" hidden="1" x14ac:dyDescent="0.35">
      <c r="A4006" s="249" t="s">
        <v>2207</v>
      </c>
      <c r="B4006" s="9" t="s">
        <v>2138</v>
      </c>
      <c r="C4006" s="76">
        <v>44554</v>
      </c>
      <c r="D4006" s="264"/>
      <c r="E4006" s="250" t="s">
        <v>18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265"/>
      <c r="O4006" s="251"/>
    </row>
    <row r="4007" spans="1:15" hidden="1" x14ac:dyDescent="0.35">
      <c r="A4007" s="249" t="s">
        <v>2207</v>
      </c>
      <c r="B4007" s="9" t="s">
        <v>2138</v>
      </c>
      <c r="C4007" s="76">
        <v>44554</v>
      </c>
      <c r="D4007" s="264"/>
      <c r="E4007" s="250" t="s">
        <v>79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81"/>
    </row>
    <row r="4008" spans="1:15" hidden="1" x14ac:dyDescent="0.35">
      <c r="A4008" s="249" t="s">
        <v>2207</v>
      </c>
      <c r="B4008" s="9" t="s">
        <v>2138</v>
      </c>
      <c r="C4008" s="76">
        <v>44554</v>
      </c>
      <c r="D4008" s="264"/>
      <c r="E4008" s="250" t="s">
        <v>39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hidden="1" x14ac:dyDescent="0.35">
      <c r="A4009" s="249" t="s">
        <v>2207</v>
      </c>
      <c r="B4009" s="9" t="s">
        <v>2138</v>
      </c>
      <c r="C4009" s="76">
        <v>44554</v>
      </c>
      <c r="D4009" s="264"/>
      <c r="E4009" s="250" t="s">
        <v>28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hidden="1" x14ac:dyDescent="0.35">
      <c r="A4010" s="249" t="s">
        <v>2692</v>
      </c>
      <c r="B4010" s="250" t="s">
        <v>1510</v>
      </c>
      <c r="C4010" s="76">
        <v>44721</v>
      </c>
      <c r="D4010" s="180"/>
      <c r="E4010" s="86" t="s">
        <v>28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5"/>
      <c r="O4010" s="81"/>
    </row>
    <row r="4011" spans="1:15" x14ac:dyDescent="0.35">
      <c r="A4011" s="249" t="s">
        <v>2692</v>
      </c>
      <c r="B4011" s="250" t="s">
        <v>1510</v>
      </c>
      <c r="C4011" s="76">
        <v>44721</v>
      </c>
      <c r="D4011" s="180"/>
      <c r="E4011" s="161" t="s">
        <v>25</v>
      </c>
      <c r="F4011" s="88">
        <v>360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0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3</v>
      </c>
      <c r="L4011" s="78"/>
      <c r="M4011" s="80"/>
      <c r="N4011" s="325"/>
      <c r="O4011" s="81"/>
    </row>
    <row r="4012" spans="1:15" hidden="1" x14ac:dyDescent="0.35">
      <c r="A4012" s="249" t="s">
        <v>2692</v>
      </c>
      <c r="B4012" s="250" t="s">
        <v>1510</v>
      </c>
      <c r="C4012" s="76">
        <v>44721</v>
      </c>
      <c r="D4012" s="180"/>
      <c r="E4012" s="86" t="s">
        <v>39</v>
      </c>
      <c r="F4012" s="88">
        <v>240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hidden="1" x14ac:dyDescent="0.35">
      <c r="A4013" s="249" t="s">
        <v>2656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2656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2656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2656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35">
      <c r="A4017" s="249" t="s">
        <v>2692</v>
      </c>
      <c r="B4017" s="313" t="s">
        <v>1510</v>
      </c>
      <c r="C4017" s="76">
        <v>44721</v>
      </c>
      <c r="D4017" s="180"/>
      <c r="E4017" s="161" t="s">
        <v>18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1</v>
      </c>
      <c r="L4017" s="78"/>
      <c r="M4017" s="80"/>
      <c r="N4017" s="325"/>
      <c r="O4017" s="81"/>
    </row>
    <row r="4018" spans="1:15" hidden="1" x14ac:dyDescent="0.35">
      <c r="A4018" s="249" t="s">
        <v>2744</v>
      </c>
      <c r="B4018" s="261" t="s">
        <v>1601</v>
      </c>
      <c r="C4018" s="76">
        <v>44741</v>
      </c>
      <c r="D4018" s="180"/>
      <c r="E4018" s="86" t="s">
        <v>25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8</v>
      </c>
      <c r="L4018" s="78"/>
      <c r="M4018" s="80"/>
      <c r="N4018" s="325"/>
      <c r="O4018" s="81"/>
    </row>
    <row r="4019" spans="1:15" hidden="1" x14ac:dyDescent="0.35">
      <c r="A4019" s="249" t="s">
        <v>2744</v>
      </c>
      <c r="B4019" s="261" t="s">
        <v>1601</v>
      </c>
      <c r="C4019" s="76">
        <v>44741</v>
      </c>
      <c r="D4019" s="180"/>
      <c r="E4019" s="86" t="s">
        <v>18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0</v>
      </c>
      <c r="L4019" s="78"/>
      <c r="M4019" s="80"/>
      <c r="N4019" s="325"/>
      <c r="O4019" s="81"/>
    </row>
    <row r="4020" spans="1:15" x14ac:dyDescent="0.35">
      <c r="A4020" s="249" t="s">
        <v>2744</v>
      </c>
      <c r="B4020" s="261" t="s">
        <v>1601</v>
      </c>
      <c r="C4020" s="76">
        <v>44741</v>
      </c>
      <c r="D4020" s="180"/>
      <c r="E4020" s="86" t="s">
        <v>28</v>
      </c>
      <c r="F4020" s="88">
        <v>240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2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hidden="1" x14ac:dyDescent="0.35">
      <c r="A4021" s="249" t="s">
        <v>2744</v>
      </c>
      <c r="B4021" s="261" t="s">
        <v>1601</v>
      </c>
      <c r="C4021" s="76">
        <v>44741</v>
      </c>
      <c r="D4021" s="180"/>
      <c r="E4021" s="86" t="s">
        <v>39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hidden="1" x14ac:dyDescent="0.35">
      <c r="A4022" s="249" t="s">
        <v>2568</v>
      </c>
      <c r="B4022" s="323" t="s">
        <v>1643</v>
      </c>
      <c r="C4022" s="76">
        <v>44687</v>
      </c>
      <c r="D4022" s="180"/>
      <c r="E4022" s="161" t="s">
        <v>25</v>
      </c>
      <c r="F4022" s="88">
        <v>360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2663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2663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2663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2663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2664</v>
      </c>
      <c r="B4027" s="151" t="s">
        <v>2223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2664</v>
      </c>
      <c r="B4028" s="151" t="s">
        <v>2223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2664</v>
      </c>
      <c r="B4029" s="151" t="s">
        <v>2223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2664</v>
      </c>
      <c r="B4030" s="151" t="s">
        <v>2223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2568</v>
      </c>
      <c r="B4031" s="151" t="s">
        <v>1643</v>
      </c>
      <c r="C4031" s="76">
        <v>44687</v>
      </c>
      <c r="D4031" s="180"/>
      <c r="E4031" s="161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81"/>
    </row>
    <row r="4032" spans="1:15" hidden="1" x14ac:dyDescent="0.35">
      <c r="A4032" s="249" t="s">
        <v>2492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2568</v>
      </c>
      <c r="B4033" s="151" t="s">
        <v>1643</v>
      </c>
      <c r="C4033" s="76">
        <v>44687</v>
      </c>
      <c r="D4033" s="180"/>
      <c r="E4033" s="86" t="s">
        <v>18</v>
      </c>
      <c r="F4033" s="88">
        <v>360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282"/>
      <c r="O4033" s="81"/>
    </row>
    <row r="4034" spans="1:15" hidden="1" x14ac:dyDescent="0.35">
      <c r="A4034" s="249" t="s">
        <v>2568</v>
      </c>
      <c r="B4034" s="261" t="s">
        <v>1643</v>
      </c>
      <c r="C4034" s="76">
        <v>44687</v>
      </c>
      <c r="D4034" s="180"/>
      <c r="E4034" s="86" t="s">
        <v>39</v>
      </c>
      <c r="F4034" s="88">
        <v>240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35">
      <c r="A4035" s="249" t="s">
        <v>2419</v>
      </c>
      <c r="B4035" s="9" t="s">
        <v>2203</v>
      </c>
      <c r="C4035" s="76">
        <v>44655</v>
      </c>
      <c r="D4035" s="180"/>
      <c r="E4035" s="86" t="s">
        <v>25</v>
      </c>
      <c r="F4035" s="88">
        <v>360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hidden="1" x14ac:dyDescent="0.35">
      <c r="A4036" s="249" t="s">
        <v>2491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35">
      <c r="A4037" s="249" t="s">
        <v>2419</v>
      </c>
      <c r="B4037" s="9" t="s">
        <v>2203</v>
      </c>
      <c r="C4037" s="76">
        <v>44655</v>
      </c>
      <c r="D4037" s="180"/>
      <c r="E4037" s="161" t="s">
        <v>28</v>
      </c>
      <c r="F4037" s="88">
        <v>240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3</v>
      </c>
      <c r="L4037" s="78"/>
      <c r="M4037" s="80"/>
      <c r="N4037" s="282"/>
      <c r="O4037" s="81"/>
    </row>
    <row r="4038" spans="1:15" hidden="1" x14ac:dyDescent="0.35">
      <c r="A4038" s="249" t="s">
        <v>2419</v>
      </c>
      <c r="B4038" s="9" t="s">
        <v>2203</v>
      </c>
      <c r="C4038" s="76">
        <v>44655</v>
      </c>
      <c r="D4038" s="180"/>
      <c r="E4038" s="161" t="s">
        <v>39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16</v>
      </c>
      <c r="L4038" s="78"/>
      <c r="M4038" s="80"/>
      <c r="N4038" s="282"/>
      <c r="O4038" s="81"/>
    </row>
    <row r="4039" spans="1:15" hidden="1" x14ac:dyDescent="0.35">
      <c r="A4039" s="249" t="s">
        <v>2419</v>
      </c>
      <c r="B4039" s="9" t="s">
        <v>2203</v>
      </c>
      <c r="C4039" s="76">
        <v>44655</v>
      </c>
      <c r="D4039" s="180"/>
      <c r="E4039" s="161" t="s">
        <v>18</v>
      </c>
      <c r="F4039" s="88">
        <v>360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81"/>
    </row>
    <row r="4040" spans="1:15" hidden="1" x14ac:dyDescent="0.35">
      <c r="A4040" s="249" t="s">
        <v>2724</v>
      </c>
      <c r="B4040" s="161" t="s">
        <v>1600</v>
      </c>
      <c r="C4040" s="76">
        <v>44734</v>
      </c>
      <c r="D4040" s="180"/>
      <c r="E4040" s="261" t="s">
        <v>25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5"/>
      <c r="O4040" s="81"/>
    </row>
    <row r="4041" spans="1:15" hidden="1" x14ac:dyDescent="0.35">
      <c r="A4041" s="249" t="s">
        <v>2724</v>
      </c>
      <c r="B4041" s="161" t="s">
        <v>1600</v>
      </c>
      <c r="C4041" s="76">
        <v>44734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hidden="1" x14ac:dyDescent="0.35">
      <c r="A4042" s="249" t="s">
        <v>2724</v>
      </c>
      <c r="B4042" s="161" t="s">
        <v>1600</v>
      </c>
      <c r="C4042" s="76">
        <v>44734</v>
      </c>
      <c r="D4042" s="180"/>
      <c r="E4042" s="86" t="s">
        <v>18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hidden="1" x14ac:dyDescent="0.35">
      <c r="A4043" s="249" t="s">
        <v>2676</v>
      </c>
      <c r="B4043" s="151" t="s">
        <v>2223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251" t="s">
        <v>1074</v>
      </c>
    </row>
    <row r="4044" spans="1:15" hidden="1" x14ac:dyDescent="0.35">
      <c r="A4044" s="249" t="s">
        <v>2676</v>
      </c>
      <c r="B4044" s="151" t="s">
        <v>2223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35">
      <c r="A4045" s="249" t="s">
        <v>2676</v>
      </c>
      <c r="B4045" s="151" t="s">
        <v>2223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35">
      <c r="A4046" s="249" t="s">
        <v>2676</v>
      </c>
      <c r="B4046" s="151" t="s">
        <v>2223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x14ac:dyDescent="0.35">
      <c r="A4047" s="249" t="s">
        <v>2724</v>
      </c>
      <c r="B4047" s="161" t="s">
        <v>1600</v>
      </c>
      <c r="C4047" s="76">
        <v>44734</v>
      </c>
      <c r="D4047" s="180"/>
      <c r="E4047" s="161" t="s">
        <v>39</v>
      </c>
      <c r="F4047" s="88">
        <v>360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81"/>
    </row>
    <row r="4048" spans="1:15" hidden="1" x14ac:dyDescent="0.35">
      <c r="A4048" s="249" t="s">
        <v>2733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251" t="s">
        <v>1074</v>
      </c>
    </row>
    <row r="4049" spans="1:15" hidden="1" x14ac:dyDescent="0.35">
      <c r="A4049" s="249" t="s">
        <v>2733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6"/>
      <c r="O4049" s="262" t="s">
        <v>1074</v>
      </c>
    </row>
    <row r="4050" spans="1:15" hidden="1" x14ac:dyDescent="0.35">
      <c r="A4050" s="249" t="s">
        <v>2733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5"/>
      <c r="O4050" s="251" t="s">
        <v>1074</v>
      </c>
    </row>
    <row r="4051" spans="1:15" hidden="1" x14ac:dyDescent="0.35">
      <c r="A4051" s="249" t="s">
        <v>2733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5"/>
      <c r="O4051" s="251" t="s">
        <v>1074</v>
      </c>
    </row>
    <row r="4052" spans="1:15" hidden="1" x14ac:dyDescent="0.35">
      <c r="A4052" s="249" t="s">
        <v>2200</v>
      </c>
      <c r="B4052" s="9" t="s">
        <v>2117</v>
      </c>
      <c r="C4052" s="76">
        <v>44572</v>
      </c>
      <c r="D4052" s="235"/>
      <c r="E4052" s="250" t="s">
        <v>18</v>
      </c>
      <c r="F4052" s="77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0</v>
      </c>
      <c r="L4052" s="78"/>
      <c r="M4052" s="80"/>
      <c r="N4052" s="265"/>
      <c r="O4052" s="81"/>
    </row>
    <row r="4053" spans="1:15" hidden="1" x14ac:dyDescent="0.35">
      <c r="A4053" s="249" t="s">
        <v>2398</v>
      </c>
      <c r="B4053" s="151" t="s">
        <v>2393</v>
      </c>
      <c r="C4053" s="76">
        <v>44649</v>
      </c>
      <c r="D4053" s="264"/>
      <c r="E4053" s="250" t="s">
        <v>75</v>
      </c>
      <c r="F4053" s="77">
        <v>600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82"/>
      <c r="O4053" s="81"/>
    </row>
    <row r="4054" spans="1:15" hidden="1" x14ac:dyDescent="0.35">
      <c r="A4054" s="249" t="s">
        <v>2398</v>
      </c>
      <c r="B4054" s="327" t="s">
        <v>2393</v>
      </c>
      <c r="C4054" s="76">
        <v>44649</v>
      </c>
      <c r="D4054" s="264"/>
      <c r="E4054" s="250" t="s">
        <v>2040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hidden="1" x14ac:dyDescent="0.35">
      <c r="A4055" s="249" t="s">
        <v>2695</v>
      </c>
      <c r="B4055" s="323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5"/>
      <c r="O4055" s="251" t="s">
        <v>1074</v>
      </c>
    </row>
    <row r="4056" spans="1:15" hidden="1" x14ac:dyDescent="0.35">
      <c r="A4056" s="249" t="s">
        <v>2695</v>
      </c>
      <c r="B4056" s="323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35">
      <c r="A4057" s="249" t="s">
        <v>2695</v>
      </c>
      <c r="B4057" s="323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5"/>
      <c r="O4057" s="251" t="s">
        <v>1074</v>
      </c>
    </row>
    <row r="4058" spans="1:15" hidden="1" x14ac:dyDescent="0.35">
      <c r="A4058" s="249" t="s">
        <v>2695</v>
      </c>
      <c r="B4058" s="323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5"/>
      <c r="O4058" s="251" t="s">
        <v>1074</v>
      </c>
    </row>
    <row r="4059" spans="1:15" hidden="1" x14ac:dyDescent="0.35">
      <c r="A4059" s="249" t="s">
        <v>2629</v>
      </c>
      <c r="B4059" s="151" t="s">
        <v>478</v>
      </c>
      <c r="C4059" s="76">
        <v>44700</v>
      </c>
      <c r="D4059" s="235"/>
      <c r="E4059" s="250" t="s">
        <v>39</v>
      </c>
      <c r="F4059" s="77">
        <v>480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282"/>
      <c r="O4059" s="81"/>
    </row>
    <row r="4060" spans="1:15" hidden="1" x14ac:dyDescent="0.35">
      <c r="A4060" s="249" t="s">
        <v>2629</v>
      </c>
      <c r="B4060" s="151" t="s">
        <v>478</v>
      </c>
      <c r="C4060" s="76">
        <v>44700</v>
      </c>
      <c r="D4060" s="235"/>
      <c r="E4060" s="250" t="s">
        <v>25</v>
      </c>
      <c r="F4060" s="77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hidden="1" x14ac:dyDescent="0.35">
      <c r="A4061" s="249" t="s">
        <v>2629</v>
      </c>
      <c r="B4061" s="151" t="s">
        <v>478</v>
      </c>
      <c r="C4061" s="76">
        <v>44700</v>
      </c>
      <c r="D4061" s="235"/>
      <c r="E4061" s="157" t="s">
        <v>18</v>
      </c>
      <c r="F4061" s="77">
        <v>480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18</v>
      </c>
      <c r="L4061" s="78"/>
      <c r="M4061" s="80"/>
      <c r="N4061" s="282"/>
      <c r="O4061" s="81"/>
    </row>
    <row r="4062" spans="1:15" hidden="1" x14ac:dyDescent="0.35">
      <c r="A4062" s="249" t="s">
        <v>2679</v>
      </c>
      <c r="B4062" s="250" t="s">
        <v>2592</v>
      </c>
      <c r="C4062" s="76">
        <v>44718</v>
      </c>
      <c r="D4062" s="264"/>
      <c r="E4062" s="250" t="s">
        <v>79</v>
      </c>
      <c r="F4062" s="88">
        <v>100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325"/>
      <c r="O4062" s="81"/>
    </row>
    <row r="4063" spans="1:15" hidden="1" x14ac:dyDescent="0.35">
      <c r="A4063" s="249" t="s">
        <v>2683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251" t="s">
        <v>1074</v>
      </c>
    </row>
    <row r="4064" spans="1:15" hidden="1" x14ac:dyDescent="0.35">
      <c r="A4064" s="249" t="s">
        <v>2683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35">
      <c r="A4065" s="249" t="s">
        <v>2683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35">
      <c r="A4066" s="249" t="s">
        <v>2683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35">
      <c r="A4067" s="249" t="s">
        <v>2652</v>
      </c>
      <c r="B4067" s="250" t="s">
        <v>2592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2652</v>
      </c>
      <c r="B4068" s="250" t="s">
        <v>2592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2652</v>
      </c>
      <c r="B4069" s="250" t="s">
        <v>2592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2652</v>
      </c>
      <c r="B4070" s="250" t="s">
        <v>2592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2652</v>
      </c>
      <c r="B4071" s="250" t="s">
        <v>2592</v>
      </c>
      <c r="C4071" s="76">
        <v>44691</v>
      </c>
      <c r="D4071" s="264"/>
      <c r="E4071" s="250" t="s">
        <v>2631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2678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5"/>
      <c r="O4072" s="251" t="s">
        <v>1074</v>
      </c>
    </row>
    <row r="4073" spans="1:15" hidden="1" x14ac:dyDescent="0.35">
      <c r="A4073" s="249" t="s">
        <v>2678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35">
      <c r="A4074" s="249" t="s">
        <v>2652</v>
      </c>
      <c r="B4074" s="250" t="s">
        <v>2592</v>
      </c>
      <c r="C4074" s="76">
        <v>44691</v>
      </c>
      <c r="D4074" s="264"/>
      <c r="E4074" s="250" t="s">
        <v>2632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2652</v>
      </c>
      <c r="B4075" s="250" t="s">
        <v>2592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2652</v>
      </c>
      <c r="B4076" s="250" t="s">
        <v>2592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2709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5"/>
      <c r="O4077" s="251" t="s">
        <v>1074</v>
      </c>
    </row>
    <row r="4078" spans="1:15" hidden="1" x14ac:dyDescent="0.35">
      <c r="A4078" s="249" t="s">
        <v>2709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35">
      <c r="A4079" s="249" t="s">
        <v>2681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35">
      <c r="A4080" s="249" t="s">
        <v>2681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35">
      <c r="A4081" s="249" t="s">
        <v>2709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35">
      <c r="A4082" s="249" t="s">
        <v>2652</v>
      </c>
      <c r="B4082" s="250" t="s">
        <v>2592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2652</v>
      </c>
      <c r="B4083" s="250" t="s">
        <v>2592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2652</v>
      </c>
      <c r="B4084" s="250" t="s">
        <v>2592</v>
      </c>
      <c r="C4084" s="76">
        <v>44718</v>
      </c>
      <c r="D4084" s="264"/>
      <c r="E4084" s="250" t="s">
        <v>18</v>
      </c>
      <c r="F4084" s="77">
        <v>756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2</v>
      </c>
      <c r="L4084" s="78"/>
      <c r="M4084" s="80"/>
      <c r="N4084" s="325"/>
      <c r="O4084" s="81"/>
    </row>
    <row r="4085" spans="1:15" hidden="1" x14ac:dyDescent="0.35">
      <c r="A4085" s="249" t="s">
        <v>2652</v>
      </c>
      <c r="B4085" s="250" t="s">
        <v>2592</v>
      </c>
      <c r="C4085" s="76">
        <v>44718</v>
      </c>
      <c r="D4085" s="264"/>
      <c r="E4085" s="250" t="s">
        <v>135</v>
      </c>
      <c r="F4085" s="77">
        <v>200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5"/>
      <c r="O4085" s="81"/>
    </row>
    <row r="4086" spans="1:15" hidden="1" x14ac:dyDescent="0.35">
      <c r="A4086" s="249" t="s">
        <v>2652</v>
      </c>
      <c r="B4086" s="250" t="s">
        <v>2592</v>
      </c>
      <c r="C4086" s="76">
        <v>44718</v>
      </c>
      <c r="D4086" s="264"/>
      <c r="E4086" s="250" t="s">
        <v>203</v>
      </c>
      <c r="F4086" s="77">
        <v>360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hidden="1" x14ac:dyDescent="0.35">
      <c r="A4087" s="249" t="s">
        <v>2706</v>
      </c>
      <c r="B4087" s="313" t="s">
        <v>1306</v>
      </c>
      <c r="C4087" s="76">
        <v>44726</v>
      </c>
      <c r="D4087" s="264"/>
      <c r="E4087" s="250" t="s">
        <v>39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35">
      <c r="A4088" s="249" t="s">
        <v>2684</v>
      </c>
      <c r="B4088" s="150" t="s">
        <v>239</v>
      </c>
      <c r="C4088" s="76">
        <v>44718</v>
      </c>
      <c r="D4088" s="180"/>
      <c r="E4088" s="161" t="s">
        <v>18</v>
      </c>
      <c r="F4088" s="77">
        <v>240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hidden="1" x14ac:dyDescent="0.35">
      <c r="A4089" s="249" t="s">
        <v>2684</v>
      </c>
      <c r="B4089" s="150" t="s">
        <v>239</v>
      </c>
      <c r="C4089" s="76">
        <v>44718</v>
      </c>
      <c r="D4089" s="235"/>
      <c r="E4089" s="157" t="s">
        <v>28</v>
      </c>
      <c r="F4089" s="77">
        <v>120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hidden="1" x14ac:dyDescent="0.35">
      <c r="A4090" s="249" t="s">
        <v>2684</v>
      </c>
      <c r="B4090" s="150" t="s">
        <v>239</v>
      </c>
      <c r="C4090" s="76">
        <v>44718</v>
      </c>
      <c r="D4090" s="180"/>
      <c r="E4090" s="161" t="s">
        <v>39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hidden="1" x14ac:dyDescent="0.35">
      <c r="A4091" s="249" t="s">
        <v>2684</v>
      </c>
      <c r="B4091" s="9" t="s">
        <v>239</v>
      </c>
      <c r="C4091" s="76">
        <v>44718</v>
      </c>
      <c r="D4091" s="235"/>
      <c r="E4091" s="250" t="s">
        <v>25</v>
      </c>
      <c r="F4091" s="77">
        <v>240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hidden="1" x14ac:dyDescent="0.35">
      <c r="A4092" s="249" t="s">
        <v>2721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251" t="s">
        <v>1074</v>
      </c>
    </row>
    <row r="4093" spans="1:15" hidden="1" x14ac:dyDescent="0.35">
      <c r="A4093" s="249" t="s">
        <v>2721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35">
      <c r="A4094" s="249" t="s">
        <v>2721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5"/>
      <c r="O4094" s="251" t="s">
        <v>1074</v>
      </c>
    </row>
    <row r="4095" spans="1:15" hidden="1" x14ac:dyDescent="0.35">
      <c r="A4095" s="249" t="s">
        <v>2685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5"/>
      <c r="O4095" s="251" t="s">
        <v>1074</v>
      </c>
    </row>
    <row r="4096" spans="1:15" hidden="1" x14ac:dyDescent="0.35">
      <c r="A4096" s="249" t="s">
        <v>2721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35">
      <c r="A4097" s="249" t="s">
        <v>2734</v>
      </c>
      <c r="B4097" s="323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hidden="1" x14ac:dyDescent="0.35">
      <c r="A4098" s="249" t="s">
        <v>2734</v>
      </c>
      <c r="B4098" s="323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251" t="s">
        <v>1074</v>
      </c>
    </row>
    <row r="4099" spans="1:15" hidden="1" x14ac:dyDescent="0.35">
      <c r="A4099" s="249" t="s">
        <v>2734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5"/>
      <c r="O4099" s="251" t="s">
        <v>1074</v>
      </c>
    </row>
    <row r="4100" spans="1:15" hidden="1" x14ac:dyDescent="0.35">
      <c r="A4100" s="249" t="s">
        <v>2734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5"/>
      <c r="O4100" s="251" t="s">
        <v>1074</v>
      </c>
    </row>
    <row r="4101" spans="1:15" hidden="1" x14ac:dyDescent="0.35">
      <c r="A4101" s="249" t="s">
        <v>2740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251" t="s">
        <v>1074</v>
      </c>
    </row>
    <row r="4102" spans="1:15" hidden="1" x14ac:dyDescent="0.35">
      <c r="A4102" s="249" t="s">
        <v>2740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251" t="s">
        <v>1074</v>
      </c>
    </row>
    <row r="4103" spans="1:15" hidden="1" x14ac:dyDescent="0.35">
      <c r="A4103" s="249" t="s">
        <v>2740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251" t="s">
        <v>1074</v>
      </c>
    </row>
    <row r="4104" spans="1:15" hidden="1" x14ac:dyDescent="0.35">
      <c r="A4104" s="249" t="s">
        <v>2740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251" t="s">
        <v>1074</v>
      </c>
    </row>
    <row r="4105" spans="1:15" x14ac:dyDescent="0.35">
      <c r="A4105" s="249" t="s">
        <v>2737</v>
      </c>
      <c r="B4105" s="322" t="s">
        <v>238</v>
      </c>
      <c r="C4105" s="76">
        <v>44739</v>
      </c>
      <c r="D4105" s="235"/>
      <c r="E4105" s="86" t="s">
        <v>28</v>
      </c>
      <c r="F4105" s="88">
        <v>1000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41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hidden="1" x14ac:dyDescent="0.35">
      <c r="A4106" s="249" t="s">
        <v>2737</v>
      </c>
      <c r="B4106" s="322" t="s">
        <v>238</v>
      </c>
      <c r="C4106" s="76">
        <v>44739</v>
      </c>
      <c r="D4106" s="235"/>
      <c r="E4106" s="261" t="s">
        <v>18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hidden="1" x14ac:dyDescent="0.35">
      <c r="A4107" s="249" t="s">
        <v>2737</v>
      </c>
      <c r="B4107" s="322" t="s">
        <v>238</v>
      </c>
      <c r="C4107" s="76">
        <v>44739</v>
      </c>
      <c r="D4107" s="235"/>
      <c r="E4107" s="261" t="s">
        <v>39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hidden="1" x14ac:dyDescent="0.35">
      <c r="A4108" s="249" t="s">
        <v>2380</v>
      </c>
      <c r="B4108" s="9" t="s">
        <v>796</v>
      </c>
      <c r="C4108" s="76">
        <v>44647</v>
      </c>
      <c r="D4108" s="264"/>
      <c r="E4108" s="157" t="s">
        <v>18</v>
      </c>
      <c r="F4108" s="88">
        <v>360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13</v>
      </c>
      <c r="L4108" s="78"/>
      <c r="M4108" s="80"/>
      <c r="N4108" s="282"/>
      <c r="O4108" s="251"/>
    </row>
    <row r="4109" spans="1:15" hidden="1" x14ac:dyDescent="0.35">
      <c r="A4109" s="249" t="s">
        <v>2380</v>
      </c>
      <c r="B4109" s="9" t="s">
        <v>796</v>
      </c>
      <c r="C4109" s="76">
        <v>44647</v>
      </c>
      <c r="D4109" s="264"/>
      <c r="E4109" s="157" t="s">
        <v>28</v>
      </c>
      <c r="F4109" s="88">
        <v>240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282"/>
      <c r="O4109" s="81"/>
    </row>
    <row r="4110" spans="1:15" hidden="1" x14ac:dyDescent="0.35">
      <c r="A4110" s="249" t="s">
        <v>2380</v>
      </c>
      <c r="B4110" s="9" t="s">
        <v>796</v>
      </c>
      <c r="C4110" s="76">
        <v>44647</v>
      </c>
      <c r="D4110" s="264"/>
      <c r="E4110" s="157" t="s">
        <v>39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35">
      <c r="A4111" s="249" t="s">
        <v>2380</v>
      </c>
      <c r="B4111" s="9" t="s">
        <v>796</v>
      </c>
      <c r="C4111" s="76">
        <v>44647</v>
      </c>
      <c r="D4111" s="264"/>
      <c r="E4111" s="157" t="s">
        <v>25</v>
      </c>
      <c r="F4111" s="88">
        <v>360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hidden="1" x14ac:dyDescent="0.35">
      <c r="A4112" s="249" t="s">
        <v>2693</v>
      </c>
      <c r="B4112" s="151" t="s">
        <v>2223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5"/>
      <c r="O4112" s="251" t="s">
        <v>1074</v>
      </c>
    </row>
    <row r="4113" spans="1:15" hidden="1" x14ac:dyDescent="0.35">
      <c r="A4113" s="249" t="s">
        <v>2693</v>
      </c>
      <c r="B4113" s="151" t="s">
        <v>2223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35">
      <c r="A4114" s="249" t="s">
        <v>2693</v>
      </c>
      <c r="B4114" s="151" t="s">
        <v>2223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35">
      <c r="A4115" s="249" t="s">
        <v>2693</v>
      </c>
      <c r="B4115" s="151" t="s">
        <v>2223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35">
      <c r="A4116" s="249" t="s">
        <v>2357</v>
      </c>
      <c r="B4116" s="261" t="s">
        <v>2029</v>
      </c>
      <c r="C4116" s="76">
        <v>44636</v>
      </c>
      <c r="D4116" s="180"/>
      <c r="E4116" s="86" t="s">
        <v>25</v>
      </c>
      <c r="F4116" s="88">
        <v>360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5</v>
      </c>
      <c r="L4116" s="78"/>
      <c r="M4116" s="80"/>
      <c r="N4116" s="282"/>
      <c r="O4116" s="81"/>
    </row>
    <row r="4117" spans="1:15" hidden="1" x14ac:dyDescent="0.35">
      <c r="A4117" s="249" t="s">
        <v>2357</v>
      </c>
      <c r="B4117" s="261" t="s">
        <v>2029</v>
      </c>
      <c r="C4117" s="76">
        <v>44636</v>
      </c>
      <c r="D4117" s="180"/>
      <c r="E4117" s="86" t="s">
        <v>39</v>
      </c>
      <c r="F4117" s="72">
        <v>240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hidden="1" x14ac:dyDescent="0.35">
      <c r="A4118" s="249" t="s">
        <v>2357</v>
      </c>
      <c r="B4118" s="261" t="s">
        <v>2029</v>
      </c>
      <c r="C4118" s="76">
        <v>44636</v>
      </c>
      <c r="D4118" s="180"/>
      <c r="E4118" s="86" t="s">
        <v>28</v>
      </c>
      <c r="F4118" s="88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2</v>
      </c>
      <c r="L4118" s="78"/>
      <c r="M4118" s="80"/>
      <c r="N4118" s="282"/>
      <c r="O4118" s="81"/>
    </row>
    <row r="4119" spans="1:15" hidden="1" x14ac:dyDescent="0.35">
      <c r="A4119" s="249" t="s">
        <v>2357</v>
      </c>
      <c r="B4119" s="261" t="s">
        <v>2029</v>
      </c>
      <c r="C4119" s="76">
        <v>44636</v>
      </c>
      <c r="D4119" s="180"/>
      <c r="E4119" s="86" t="s">
        <v>18</v>
      </c>
      <c r="F4119" s="88">
        <v>360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3</v>
      </c>
      <c r="L4119" s="78"/>
      <c r="M4119" s="80"/>
      <c r="N4119" s="282"/>
      <c r="O4119" s="81"/>
    </row>
    <row r="4120" spans="1:15" hidden="1" x14ac:dyDescent="0.35">
      <c r="A4120" s="249" t="s">
        <v>2694</v>
      </c>
      <c r="B4120" s="151" t="s">
        <v>2081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5"/>
      <c r="O4120" s="251" t="s">
        <v>1074</v>
      </c>
    </row>
    <row r="4121" spans="1:15" hidden="1" x14ac:dyDescent="0.35">
      <c r="A4121" s="249" t="s">
        <v>2587</v>
      </c>
      <c r="B4121" s="9" t="s">
        <v>241</v>
      </c>
      <c r="C4121" s="76">
        <v>44691</v>
      </c>
      <c r="D4121" s="180"/>
      <c r="E4121" s="86" t="s">
        <v>25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1</v>
      </c>
      <c r="L4121" s="78"/>
      <c r="M4121" s="80"/>
      <c r="N4121" s="282"/>
      <c r="O4121" s="81"/>
    </row>
    <row r="4122" spans="1:15" hidden="1" x14ac:dyDescent="0.35">
      <c r="A4122" s="249" t="s">
        <v>2587</v>
      </c>
      <c r="B4122" s="9" t="s">
        <v>241</v>
      </c>
      <c r="C4122" s="76">
        <v>44691</v>
      </c>
      <c r="D4122" s="180"/>
      <c r="E4122" s="161" t="s">
        <v>28</v>
      </c>
      <c r="F4122" s="88">
        <v>240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282"/>
      <c r="O4122" s="81"/>
    </row>
    <row r="4123" spans="1:15" hidden="1" x14ac:dyDescent="0.35">
      <c r="A4123" s="249" t="s">
        <v>2641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35">
      <c r="A4124" s="249" t="s">
        <v>2587</v>
      </c>
      <c r="B4124" s="9" t="s">
        <v>241</v>
      </c>
      <c r="C4124" s="76">
        <v>44691</v>
      </c>
      <c r="D4124" s="180"/>
      <c r="E4124" s="161" t="s">
        <v>39</v>
      </c>
      <c r="F4124" s="88">
        <v>240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1</v>
      </c>
      <c r="L4124" s="78"/>
      <c r="M4124" s="80"/>
      <c r="N4124" s="282"/>
      <c r="O4124" s="81"/>
    </row>
    <row r="4125" spans="1:15" hidden="1" x14ac:dyDescent="0.35">
      <c r="A4125" s="249" t="s">
        <v>2587</v>
      </c>
      <c r="B4125" s="9" t="s">
        <v>241</v>
      </c>
      <c r="C4125" s="76">
        <v>44691</v>
      </c>
      <c r="D4125" s="180"/>
      <c r="E4125" s="161" t="s">
        <v>18</v>
      </c>
      <c r="F4125" s="88">
        <v>360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5</v>
      </c>
      <c r="L4125" s="78"/>
      <c r="M4125" s="80"/>
      <c r="N4125" s="282"/>
      <c r="O4125" s="81"/>
    </row>
    <row r="4126" spans="1:15" hidden="1" x14ac:dyDescent="0.35">
      <c r="A4126" s="249" t="s">
        <v>2662</v>
      </c>
      <c r="B4126" s="157" t="s">
        <v>104</v>
      </c>
      <c r="C4126" s="76">
        <v>44707</v>
      </c>
      <c r="D4126" s="180"/>
      <c r="E4126" s="86" t="s">
        <v>28</v>
      </c>
      <c r="F4126" s="88">
        <v>240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2642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2662</v>
      </c>
      <c r="B4128" s="157" t="s">
        <v>104</v>
      </c>
      <c r="C4128" s="76">
        <v>44707</v>
      </c>
      <c r="D4128" s="180"/>
      <c r="E4128" s="86" t="s">
        <v>25</v>
      </c>
      <c r="F4128" s="88">
        <v>360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81"/>
    </row>
    <row r="4129" spans="1:15" hidden="1" x14ac:dyDescent="0.35">
      <c r="A4129" s="249" t="s">
        <v>2698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5"/>
      <c r="O4129" s="251" t="s">
        <v>1074</v>
      </c>
    </row>
    <row r="4130" spans="1:15" hidden="1" x14ac:dyDescent="0.35">
      <c r="A4130" s="249" t="s">
        <v>2698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35">
      <c r="A4131" s="249" t="s">
        <v>2662</v>
      </c>
      <c r="B4131" s="157" t="s">
        <v>104</v>
      </c>
      <c r="C4131" s="76">
        <v>44707</v>
      </c>
      <c r="D4131" s="180"/>
      <c r="E4131" s="86" t="s">
        <v>39</v>
      </c>
      <c r="F4131" s="88">
        <v>240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282"/>
      <c r="O4131" s="81"/>
    </row>
    <row r="4132" spans="1:15" hidden="1" x14ac:dyDescent="0.35">
      <c r="A4132" s="249" t="s">
        <v>2701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5"/>
      <c r="O4132" s="251" t="s">
        <v>1074</v>
      </c>
    </row>
    <row r="4133" spans="1:15" hidden="1" x14ac:dyDescent="0.35">
      <c r="A4133" s="249" t="s">
        <v>2701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35">
      <c r="A4134" s="249" t="s">
        <v>2701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35">
      <c r="A4135" s="249" t="s">
        <v>2701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35">
      <c r="A4136" s="249" t="s">
        <v>2662</v>
      </c>
      <c r="B4136" s="157" t="s">
        <v>104</v>
      </c>
      <c r="C4136" s="76">
        <v>44707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282"/>
      <c r="O4136" s="81"/>
    </row>
    <row r="4137" spans="1:15" hidden="1" x14ac:dyDescent="0.35">
      <c r="A4137" s="249" t="s">
        <v>2671</v>
      </c>
      <c r="B4137" s="9" t="s">
        <v>2559</v>
      </c>
      <c r="C4137" s="76">
        <v>44712</v>
      </c>
      <c r="D4137" s="264"/>
      <c r="E4137" s="86" t="s">
        <v>39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3</v>
      </c>
      <c r="L4137" s="78"/>
      <c r="M4137" s="80"/>
      <c r="N4137" s="325"/>
      <c r="O4137" s="81"/>
    </row>
    <row r="4138" spans="1:15" hidden="1" x14ac:dyDescent="0.35">
      <c r="A4138" s="249" t="s">
        <v>2671</v>
      </c>
      <c r="B4138" s="9" t="s">
        <v>2559</v>
      </c>
      <c r="C4138" s="76">
        <v>44712</v>
      </c>
      <c r="D4138" s="264"/>
      <c r="E4138" s="86" t="s">
        <v>28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5"/>
      <c r="O4138" s="81"/>
    </row>
    <row r="4139" spans="1:15" hidden="1" x14ac:dyDescent="0.35">
      <c r="A4139" s="249" t="s">
        <v>2671</v>
      </c>
      <c r="B4139" s="9" t="s">
        <v>2559</v>
      </c>
      <c r="C4139" s="76">
        <v>44712</v>
      </c>
      <c r="D4139" s="264"/>
      <c r="E4139" s="86" t="s">
        <v>18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hidden="1" x14ac:dyDescent="0.35">
      <c r="A4140" s="249" t="s">
        <v>2719</v>
      </c>
      <c r="B4140" s="151" t="s">
        <v>2223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251" t="s">
        <v>1074</v>
      </c>
    </row>
    <row r="4141" spans="1:15" hidden="1" x14ac:dyDescent="0.35">
      <c r="A4141" s="249" t="s">
        <v>2719</v>
      </c>
      <c r="B4141" s="151" t="s">
        <v>2223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35">
      <c r="A4142" s="249" t="s">
        <v>2719</v>
      </c>
      <c r="B4142" s="151" t="s">
        <v>2223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35">
      <c r="A4143" s="249" t="s">
        <v>2719</v>
      </c>
      <c r="B4143" s="151" t="s">
        <v>2223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35">
      <c r="A4144" s="249" t="s">
        <v>2671</v>
      </c>
      <c r="B4144" s="9" t="s">
        <v>2559</v>
      </c>
      <c r="C4144" s="76">
        <v>44712</v>
      </c>
      <c r="D4144" s="264"/>
      <c r="E4144" s="261" t="s">
        <v>25</v>
      </c>
      <c r="F4144" s="88">
        <v>360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4</v>
      </c>
      <c r="L4144" s="78"/>
      <c r="M4144" s="80"/>
      <c r="N4144" s="325"/>
      <c r="O4144" s="81"/>
    </row>
    <row r="4145" spans="1:15" hidden="1" x14ac:dyDescent="0.35">
      <c r="A4145" s="249" t="s">
        <v>2588</v>
      </c>
      <c r="B4145" s="151" t="s">
        <v>2541</v>
      </c>
      <c r="C4145" s="76">
        <v>44677</v>
      </c>
      <c r="D4145" s="264"/>
      <c r="E4145" s="250" t="s">
        <v>79</v>
      </c>
      <c r="F4145" s="77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2588</v>
      </c>
      <c r="B4146" s="151" t="s">
        <v>2541</v>
      </c>
      <c r="C4146" s="76">
        <v>44677</v>
      </c>
      <c r="D4146" s="264"/>
      <c r="E4146" s="161" t="s">
        <v>18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35">
      <c r="A4147" s="249" t="s">
        <v>2458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2458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2463</v>
      </c>
      <c r="B4149" s="9" t="s">
        <v>2462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2463</v>
      </c>
      <c r="B4150" s="150" t="s">
        <v>2462</v>
      </c>
      <c r="C4150" s="76">
        <v>44665</v>
      </c>
      <c r="D4150" s="264"/>
      <c r="E4150" s="86" t="s">
        <v>18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35">
      <c r="A4151" s="249" t="s">
        <v>2686</v>
      </c>
      <c r="B4151" s="157" t="s">
        <v>1208</v>
      </c>
      <c r="C4151" s="76">
        <v>44718</v>
      </c>
      <c r="D4151" s="235"/>
      <c r="E4151" s="157" t="s">
        <v>39</v>
      </c>
      <c r="F4151" s="77">
        <v>1100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7</v>
      </c>
      <c r="L4151" s="78"/>
      <c r="M4151" s="80"/>
      <c r="N4151" s="325"/>
      <c r="O4151" s="81"/>
    </row>
    <row r="4152" spans="1:15" hidden="1" x14ac:dyDescent="0.35">
      <c r="A4152" s="249" t="s">
        <v>2588</v>
      </c>
      <c r="B4152" s="9" t="s">
        <v>2540</v>
      </c>
      <c r="C4152" s="76">
        <v>44677</v>
      </c>
      <c r="D4152" s="264"/>
      <c r="E4152" s="250" t="s">
        <v>79</v>
      </c>
      <c r="F4152" s="77">
        <v>360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282"/>
      <c r="O4152" s="81"/>
    </row>
    <row r="4153" spans="1:15" hidden="1" x14ac:dyDescent="0.35">
      <c r="A4153" s="249" t="s">
        <v>2588</v>
      </c>
      <c r="B4153" s="9" t="s">
        <v>2540</v>
      </c>
      <c r="C4153" s="76">
        <v>44677</v>
      </c>
      <c r="D4153" s="264"/>
      <c r="E4153" s="161" t="s">
        <v>18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35">
      <c r="A4154" s="249" t="s">
        <v>2430</v>
      </c>
      <c r="B4154" s="150" t="s">
        <v>2428</v>
      </c>
      <c r="C4154" s="76">
        <v>44653</v>
      </c>
      <c r="D4154" s="264"/>
      <c r="E4154" s="250" t="s">
        <v>18</v>
      </c>
      <c r="F4154" s="77">
        <v>480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35">
      <c r="A4155" s="249" t="s">
        <v>2290</v>
      </c>
      <c r="B4155" s="150" t="s">
        <v>2247</v>
      </c>
      <c r="C4155" s="76">
        <v>44623</v>
      </c>
      <c r="D4155" s="264"/>
      <c r="E4155" s="250" t="s">
        <v>39</v>
      </c>
      <c r="F4155" s="77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65"/>
      <c r="O4155" s="81"/>
    </row>
    <row r="4156" spans="1:15" hidden="1" x14ac:dyDescent="0.35">
      <c r="A4156" s="249" t="s">
        <v>2290</v>
      </c>
      <c r="B4156" s="150" t="s">
        <v>2247</v>
      </c>
      <c r="C4156" s="76">
        <v>44623</v>
      </c>
      <c r="D4156" s="264"/>
      <c r="E4156" s="250" t="s">
        <v>25</v>
      </c>
      <c r="F4156" s="77">
        <v>360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hidden="1" x14ac:dyDescent="0.35">
      <c r="A4157" s="249" t="s">
        <v>2290</v>
      </c>
      <c r="B4157" s="150" t="s">
        <v>2247</v>
      </c>
      <c r="C4157" s="76">
        <v>44623</v>
      </c>
      <c r="D4157" s="264"/>
      <c r="E4157" s="250" t="s">
        <v>18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hidden="1" x14ac:dyDescent="0.35">
      <c r="A4158" s="249" t="s">
        <v>2713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5"/>
      <c r="O4158" s="251" t="s">
        <v>1074</v>
      </c>
    </row>
    <row r="4159" spans="1:15" hidden="1" x14ac:dyDescent="0.35">
      <c r="A4159" s="249" t="s">
        <v>2713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5"/>
      <c r="O4159" s="251" t="s">
        <v>1074</v>
      </c>
    </row>
    <row r="4160" spans="1:15" hidden="1" x14ac:dyDescent="0.35">
      <c r="A4160" s="249" t="s">
        <v>2290</v>
      </c>
      <c r="B4160" s="9" t="s">
        <v>2247</v>
      </c>
      <c r="C4160" s="76">
        <v>44623</v>
      </c>
      <c r="D4160" s="264"/>
      <c r="E4160" s="250" t="s">
        <v>28</v>
      </c>
      <c r="F4160" s="77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265"/>
      <c r="O4160" s="81"/>
    </row>
    <row r="4161" spans="1:15" hidden="1" x14ac:dyDescent="0.35">
      <c r="A4161" s="249" t="s">
        <v>2430</v>
      </c>
      <c r="B4161" s="250" t="s">
        <v>2427</v>
      </c>
      <c r="C4161" s="76">
        <v>44653</v>
      </c>
      <c r="D4161" s="264"/>
      <c r="E4161" s="250" t="s">
        <v>18</v>
      </c>
      <c r="F4161" s="77">
        <v>480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hidden="1" x14ac:dyDescent="0.35">
      <c r="A4162" s="249" t="s">
        <v>2290</v>
      </c>
      <c r="B4162" s="9" t="s">
        <v>1291</v>
      </c>
      <c r="C4162" s="76">
        <v>44623</v>
      </c>
      <c r="D4162" s="264"/>
      <c r="E4162" s="250" t="s">
        <v>39</v>
      </c>
      <c r="F4162" s="77">
        <v>240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35">
      <c r="A4163" s="249" t="s">
        <v>2290</v>
      </c>
      <c r="B4163" s="9" t="s">
        <v>1291</v>
      </c>
      <c r="C4163" s="76">
        <v>44623</v>
      </c>
      <c r="D4163" s="264"/>
      <c r="E4163" s="250" t="s">
        <v>25</v>
      </c>
      <c r="F4163" s="77">
        <v>360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hidden="1" x14ac:dyDescent="0.35">
      <c r="A4164" s="249" t="s">
        <v>2290</v>
      </c>
      <c r="B4164" s="9" t="s">
        <v>1291</v>
      </c>
      <c r="C4164" s="76">
        <v>44623</v>
      </c>
      <c r="D4164" s="264"/>
      <c r="E4164" s="250" t="s">
        <v>18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hidden="1" x14ac:dyDescent="0.35">
      <c r="A4165" s="249" t="s">
        <v>2290</v>
      </c>
      <c r="B4165" s="9" t="s">
        <v>1291</v>
      </c>
      <c r="C4165" s="76">
        <v>44623</v>
      </c>
      <c r="D4165" s="264"/>
      <c r="E4165" s="250" t="s">
        <v>28</v>
      </c>
      <c r="F4165" s="77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35">
      <c r="A4166" s="249" t="s">
        <v>2500</v>
      </c>
      <c r="B4166" s="9" t="s">
        <v>2498</v>
      </c>
      <c r="C4166" s="76">
        <v>44670</v>
      </c>
      <c r="D4166" s="264"/>
      <c r="E4166" s="250" t="s">
        <v>18</v>
      </c>
      <c r="F4166" s="77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35">
      <c r="A4167" s="249" t="s">
        <v>2742</v>
      </c>
      <c r="B4167" s="9" t="s">
        <v>2741</v>
      </c>
      <c r="C4167" s="76">
        <v>44740</v>
      </c>
      <c r="D4167" s="264"/>
      <c r="E4167" s="250" t="s">
        <v>39</v>
      </c>
      <c r="F4167" s="77">
        <v>50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5"/>
      <c r="O4167" s="81"/>
    </row>
    <row r="4168" spans="1:15" hidden="1" x14ac:dyDescent="0.35">
      <c r="A4168" s="249" t="s">
        <v>2727</v>
      </c>
      <c r="B4168" s="151" t="s">
        <v>2726</v>
      </c>
      <c r="C4168" s="76">
        <v>44736</v>
      </c>
      <c r="D4168" s="264"/>
      <c r="E4168" s="250" t="s">
        <v>79</v>
      </c>
      <c r="F4168" s="77">
        <v>100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hidden="1" x14ac:dyDescent="0.35">
      <c r="A4169" s="249" t="s">
        <v>2727</v>
      </c>
      <c r="B4169" s="151" t="s">
        <v>2726</v>
      </c>
      <c r="C4169" s="76">
        <v>44736</v>
      </c>
      <c r="D4169" s="264"/>
      <c r="E4169" s="250" t="s">
        <v>39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hidden="1" x14ac:dyDescent="0.35">
      <c r="A4170" s="249" t="s">
        <v>2718</v>
      </c>
      <c r="B4170" s="151" t="s">
        <v>1071</v>
      </c>
      <c r="C4170" s="76">
        <v>44731</v>
      </c>
      <c r="D4170" s="180"/>
      <c r="E4170" s="261" t="s">
        <v>39</v>
      </c>
      <c r="F4170" s="77">
        <v>600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35">
      <c r="A4171" s="249" t="s">
        <v>2731</v>
      </c>
      <c r="B4171" s="151" t="s">
        <v>1071</v>
      </c>
      <c r="C4171" s="76">
        <v>44736</v>
      </c>
      <c r="D4171" s="180"/>
      <c r="E4171" s="261" t="s">
        <v>28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hidden="1" x14ac:dyDescent="0.35">
      <c r="A4172" s="249" t="s">
        <v>2665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2426</v>
      </c>
      <c r="B4173" s="161" t="s">
        <v>1070</v>
      </c>
      <c r="C4173" s="76">
        <v>44655</v>
      </c>
      <c r="D4173" s="180"/>
      <c r="E4173" s="261" t="s">
        <v>79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15</v>
      </c>
      <c r="L4173" s="78"/>
      <c r="M4173" s="80"/>
      <c r="N4173" s="282"/>
      <c r="O4173" s="81"/>
    </row>
    <row r="4174" spans="1:15" hidden="1" x14ac:dyDescent="0.35">
      <c r="A4174" s="249" t="s">
        <v>2717</v>
      </c>
      <c r="B4174" s="151" t="s">
        <v>1070</v>
      </c>
      <c r="C4174" s="76">
        <v>44731</v>
      </c>
      <c r="D4174" s="180"/>
      <c r="E4174" s="261" t="s">
        <v>39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325"/>
      <c r="O4174" s="81"/>
    </row>
    <row r="4175" spans="1:15" hidden="1" x14ac:dyDescent="0.35">
      <c r="A4175" s="249" t="s">
        <v>2348</v>
      </c>
      <c r="B4175" s="9" t="s">
        <v>2349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2348</v>
      </c>
      <c r="B4176" s="9" t="s">
        <v>2349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2348</v>
      </c>
      <c r="B4177" s="9" t="s">
        <v>2349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2348</v>
      </c>
      <c r="B4178" s="9" t="s">
        <v>2349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2348</v>
      </c>
      <c r="B4179" s="150" t="s">
        <v>2349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2348</v>
      </c>
      <c r="B4180" s="150" t="s">
        <v>2356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2348</v>
      </c>
      <c r="B4181" s="150" t="s">
        <v>2356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2348</v>
      </c>
      <c r="B4182" s="150" t="s">
        <v>2356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2348</v>
      </c>
      <c r="B4183" s="9" t="s">
        <v>2356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2348</v>
      </c>
      <c r="B4184" s="9" t="s">
        <v>2356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2732</v>
      </c>
      <c r="B4185" s="151" t="s">
        <v>1070</v>
      </c>
      <c r="C4185" s="76">
        <v>44736</v>
      </c>
      <c r="D4185" s="235"/>
      <c r="E4185" s="157" t="s">
        <v>28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5"/>
      <c r="O4185" s="81"/>
    </row>
    <row r="4186" spans="1:15" hidden="1" x14ac:dyDescent="0.35">
      <c r="A4186" s="249" t="s">
        <v>2666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2237</v>
      </c>
      <c r="B4187" s="313" t="s">
        <v>2240</v>
      </c>
      <c r="C4187" s="76">
        <v>44603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65"/>
      <c r="O4187" s="81"/>
    </row>
    <row r="4188" spans="1:15" hidden="1" x14ac:dyDescent="0.35">
      <c r="A4188" s="249" t="s">
        <v>2237</v>
      </c>
      <c r="B4188" s="313" t="s">
        <v>2240</v>
      </c>
      <c r="C4188" s="76">
        <v>44603</v>
      </c>
      <c r="D4188" s="264"/>
      <c r="E4188" s="250" t="s">
        <v>25</v>
      </c>
      <c r="F4188" s="77">
        <v>120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hidden="1" x14ac:dyDescent="0.35">
      <c r="A4189" s="249" t="s">
        <v>2237</v>
      </c>
      <c r="B4189" s="313" t="s">
        <v>2240</v>
      </c>
      <c r="C4189" s="76">
        <v>44603</v>
      </c>
      <c r="D4189" s="264"/>
      <c r="E4189" s="250" t="s">
        <v>18</v>
      </c>
      <c r="F4189" s="77">
        <v>360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hidden="1" x14ac:dyDescent="0.35">
      <c r="A4190" s="249" t="s">
        <v>2238</v>
      </c>
      <c r="B4190" s="313" t="s">
        <v>2239</v>
      </c>
      <c r="C4190" s="76">
        <v>44603</v>
      </c>
      <c r="D4190" s="264"/>
      <c r="E4190" s="250" t="s">
        <v>28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hidden="1" x14ac:dyDescent="0.35">
      <c r="A4191" s="249" t="s">
        <v>2723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5"/>
      <c r="O4191" s="251" t="s">
        <v>1074</v>
      </c>
    </row>
    <row r="4192" spans="1:15" hidden="1" x14ac:dyDescent="0.35">
      <c r="A4192" s="249" t="s">
        <v>2723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35">
      <c r="A4193" s="249" t="s">
        <v>2730</v>
      </c>
      <c r="B4193" s="151" t="s">
        <v>2223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35">
      <c r="A4194" s="249" t="s">
        <v>2730</v>
      </c>
      <c r="B4194" s="151" t="s">
        <v>2223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35">
      <c r="A4195" s="249" t="s">
        <v>2730</v>
      </c>
      <c r="B4195" s="151" t="s">
        <v>2223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35">
      <c r="A4196" s="249" t="s">
        <v>2730</v>
      </c>
      <c r="B4196" s="151" t="s">
        <v>2223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35">
      <c r="A4197" s="249" t="s">
        <v>2649</v>
      </c>
      <c r="B4197" s="250" t="s">
        <v>2651</v>
      </c>
      <c r="C4197" s="76">
        <v>44705</v>
      </c>
      <c r="D4197" s="264"/>
      <c r="E4197" s="250" t="s">
        <v>28</v>
      </c>
      <c r="F4197" s="77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282"/>
      <c r="O4197" s="81"/>
    </row>
    <row r="4198" spans="1:15" hidden="1" x14ac:dyDescent="0.35">
      <c r="A4198" s="249" t="s">
        <v>2649</v>
      </c>
      <c r="B4198" s="250" t="s">
        <v>2648</v>
      </c>
      <c r="C4198" s="76">
        <v>44705</v>
      </c>
      <c r="D4198" s="264"/>
      <c r="E4198" s="250" t="s">
        <v>28</v>
      </c>
      <c r="F4198" s="77">
        <v>500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26</v>
      </c>
      <c r="L4198" s="78"/>
      <c r="M4198" s="80"/>
      <c r="N4198" s="282"/>
      <c r="O4198" s="81"/>
    </row>
    <row r="4199" spans="1:15" hidden="1" x14ac:dyDescent="0.35">
      <c r="A4199" s="249" t="s">
        <v>2452</v>
      </c>
      <c r="B4199" s="9" t="s">
        <v>2227</v>
      </c>
      <c r="C4199" s="89">
        <v>44662</v>
      </c>
      <c r="D4199" s="180"/>
      <c r="E4199" s="161" t="s">
        <v>79</v>
      </c>
      <c r="F4199" s="88">
        <v>300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81"/>
    </row>
    <row r="4200" spans="1:15" hidden="1" x14ac:dyDescent="0.35">
      <c r="A4200" s="249" t="s">
        <v>2452</v>
      </c>
      <c r="B4200" s="9" t="s">
        <v>2227</v>
      </c>
      <c r="C4200" s="89">
        <v>44662</v>
      </c>
      <c r="D4200" s="180"/>
      <c r="E4200" s="161" t="s">
        <v>39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12</v>
      </c>
      <c r="L4200" s="78"/>
      <c r="M4200" s="80"/>
      <c r="N4200" s="282"/>
      <c r="O4200" s="81"/>
    </row>
    <row r="4201" spans="1:15" hidden="1" x14ac:dyDescent="0.35">
      <c r="A4201" s="249" t="s">
        <v>2452</v>
      </c>
      <c r="B4201" s="9" t="s">
        <v>2227</v>
      </c>
      <c r="C4201" s="89">
        <v>44662</v>
      </c>
      <c r="D4201" s="180"/>
      <c r="E4201" s="161" t="s">
        <v>18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hidden="1" x14ac:dyDescent="0.35">
      <c r="A4202" s="249" t="s">
        <v>2452</v>
      </c>
      <c r="B4202" s="9" t="s">
        <v>2227</v>
      </c>
      <c r="C4202" s="89">
        <v>44662</v>
      </c>
      <c r="D4202" s="180"/>
      <c r="E4202" s="161" t="s">
        <v>28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15</v>
      </c>
      <c r="L4202" s="78"/>
      <c r="M4202" s="80"/>
      <c r="N4202" s="282"/>
      <c r="O4202" s="81"/>
    </row>
    <row r="4203" spans="1:15" hidden="1" x14ac:dyDescent="0.35">
      <c r="A4203" s="249" t="s">
        <v>2696</v>
      </c>
      <c r="B4203" s="9" t="s">
        <v>2689</v>
      </c>
      <c r="C4203" s="76">
        <v>44721</v>
      </c>
      <c r="D4203" s="264"/>
      <c r="E4203" s="250" t="s">
        <v>18</v>
      </c>
      <c r="F4203" s="77">
        <f>40*12</f>
        <v>480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5"/>
      <c r="O4203" s="81"/>
    </row>
    <row r="4204" spans="1:15" hidden="1" x14ac:dyDescent="0.35">
      <c r="A4204" s="249" t="s">
        <v>2696</v>
      </c>
      <c r="B4204" s="9" t="s">
        <v>2689</v>
      </c>
      <c r="C4204" s="76">
        <v>44721</v>
      </c>
      <c r="D4204" s="264"/>
      <c r="E4204" s="250" t="s">
        <v>28</v>
      </c>
      <c r="F4204" s="77">
        <f>80*12</f>
        <v>960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hidden="1" x14ac:dyDescent="0.35">
      <c r="A4205" s="249" t="s">
        <v>2696</v>
      </c>
      <c r="B4205" s="9" t="s">
        <v>2697</v>
      </c>
      <c r="C4205" s="76">
        <v>44721</v>
      </c>
      <c r="D4205" s="264"/>
      <c r="E4205" s="250" t="s">
        <v>18</v>
      </c>
      <c r="F4205" s="77">
        <f>40*12</f>
        <v>480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hidden="1" x14ac:dyDescent="0.35">
      <c r="A4206" s="249" t="s">
        <v>2696</v>
      </c>
      <c r="B4206" s="9" t="s">
        <v>2697</v>
      </c>
      <c r="C4206" s="76">
        <v>44721</v>
      </c>
      <c r="D4206" s="264"/>
      <c r="E4206" s="250" t="s">
        <v>28</v>
      </c>
      <c r="F4206" s="77">
        <f>80*12</f>
        <v>960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hidden="1" x14ac:dyDescent="0.35">
      <c r="A4207" s="249" t="s">
        <v>2452</v>
      </c>
      <c r="B4207" s="9" t="s">
        <v>1966</v>
      </c>
      <c r="C4207" s="89">
        <v>44662</v>
      </c>
      <c r="D4207" s="180"/>
      <c r="E4207" s="261" t="s">
        <v>18</v>
      </c>
      <c r="F4207" s="88">
        <v>600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6</v>
      </c>
      <c r="L4207" s="78"/>
      <c r="M4207" s="80"/>
      <c r="N4207" s="282"/>
      <c r="O4207" s="81"/>
    </row>
    <row r="4208" spans="1:15" hidden="1" x14ac:dyDescent="0.35">
      <c r="A4208" s="249" t="s">
        <v>2452</v>
      </c>
      <c r="B4208" s="9" t="s">
        <v>2451</v>
      </c>
      <c r="C4208" s="89">
        <v>44662</v>
      </c>
      <c r="D4208" s="180"/>
      <c r="E4208" s="261" t="s">
        <v>28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23</v>
      </c>
      <c r="L4208" s="78"/>
      <c r="M4208" s="80"/>
      <c r="N4208" s="282"/>
      <c r="O4208" s="81"/>
    </row>
    <row r="4209" spans="1:15" hidden="1" x14ac:dyDescent="0.35">
      <c r="A4209" s="249" t="s">
        <v>2659</v>
      </c>
      <c r="B4209" s="9" t="s">
        <v>2606</v>
      </c>
      <c r="C4209" s="76">
        <v>44694</v>
      </c>
      <c r="D4209" s="264"/>
      <c r="E4209" s="250" t="s">
        <v>28</v>
      </c>
      <c r="F4209" s="77">
        <v>1200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1</v>
      </c>
      <c r="L4209" s="78"/>
      <c r="M4209" s="80"/>
      <c r="N4209" s="282"/>
      <c r="O4209" s="81"/>
    </row>
    <row r="4210" spans="1:15" hidden="1" x14ac:dyDescent="0.35">
      <c r="A4210" s="249" t="s">
        <v>2659</v>
      </c>
      <c r="B4210" s="9" t="s">
        <v>2606</v>
      </c>
      <c r="C4210" s="76">
        <v>44694</v>
      </c>
      <c r="D4210" s="264"/>
      <c r="E4210" s="250" t="s">
        <v>39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81"/>
    </row>
    <row r="4211" spans="1:15" hidden="1" x14ac:dyDescent="0.35">
      <c r="A4211" s="249" t="s">
        <v>2397</v>
      </c>
      <c r="B4211" s="9" t="s">
        <v>2383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2397</v>
      </c>
      <c r="B4212" s="9" t="s">
        <v>2383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2397</v>
      </c>
      <c r="B4213" s="9" t="s">
        <v>2383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2397</v>
      </c>
      <c r="B4214" s="150" t="s">
        <v>2383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2397</v>
      </c>
      <c r="B4215" s="150" t="s">
        <v>2383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2397</v>
      </c>
      <c r="B4216" s="9" t="s">
        <v>2384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2397</v>
      </c>
      <c r="B4217" s="9" t="s">
        <v>2384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2397</v>
      </c>
      <c r="B4218" s="9" t="s">
        <v>2384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2397</v>
      </c>
      <c r="B4219" s="150" t="s">
        <v>2384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2397</v>
      </c>
      <c r="B4220" s="9" t="s">
        <v>2384</v>
      </c>
      <c r="C4220" s="76">
        <v>44648</v>
      </c>
      <c r="D4220" s="264"/>
      <c r="E4220" s="250" t="s">
        <v>2405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2397</v>
      </c>
      <c r="B4221" s="9" t="s">
        <v>2382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2397</v>
      </c>
      <c r="B4222" s="9" t="s">
        <v>2382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2397</v>
      </c>
      <c r="B4223" s="9" t="s">
        <v>2382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2397</v>
      </c>
      <c r="B4224" s="9" t="s">
        <v>2382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2397</v>
      </c>
      <c r="B4225" s="9" t="s">
        <v>2382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2397</v>
      </c>
      <c r="B4226" s="9" t="s">
        <v>2381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2397</v>
      </c>
      <c r="B4227" s="9" t="s">
        <v>2381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2397</v>
      </c>
      <c r="B4228" s="9" t="s">
        <v>2381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2397</v>
      </c>
      <c r="B4229" s="9" t="s">
        <v>2381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2659</v>
      </c>
      <c r="B4230" s="150" t="s">
        <v>2606</v>
      </c>
      <c r="C4230" s="76">
        <v>44694</v>
      </c>
      <c r="D4230" s="264"/>
      <c r="E4230" s="250" t="s">
        <v>18</v>
      </c>
      <c r="F4230" s="77">
        <v>1200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282"/>
      <c r="O4230" s="81"/>
    </row>
    <row r="4231" spans="1:15" hidden="1" x14ac:dyDescent="0.35">
      <c r="A4231" s="249" t="s">
        <v>2725</v>
      </c>
      <c r="B4231" s="150" t="s">
        <v>1163</v>
      </c>
      <c r="C4231" s="76">
        <v>44735</v>
      </c>
      <c r="D4231" s="264"/>
      <c r="E4231" s="161" t="s">
        <v>79</v>
      </c>
      <c r="F4231" s="88">
        <f>(1200-120)/4</f>
        <v>270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52</v>
      </c>
      <c r="L4231" s="78"/>
      <c r="M4231" s="80"/>
      <c r="N4231" s="325"/>
      <c r="O4231" s="251"/>
    </row>
    <row r="4232" spans="1:15" hidden="1" x14ac:dyDescent="0.35">
      <c r="A4232" s="249" t="s">
        <v>2725</v>
      </c>
      <c r="B4232" s="150" t="s">
        <v>1163</v>
      </c>
      <c r="C4232" s="76">
        <v>44735</v>
      </c>
      <c r="D4232" s="264"/>
      <c r="E4232" s="161" t="s">
        <v>25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325"/>
      <c r="O4232" s="251"/>
    </row>
    <row r="4233" spans="1:15" hidden="1" x14ac:dyDescent="0.35">
      <c r="A4233" s="249" t="s">
        <v>2725</v>
      </c>
      <c r="B4233" s="150" t="s">
        <v>1163</v>
      </c>
      <c r="C4233" s="76">
        <v>44735</v>
      </c>
      <c r="D4233" s="264"/>
      <c r="E4233" s="161" t="s">
        <v>18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2</v>
      </c>
      <c r="L4233" s="78"/>
      <c r="M4233" s="80"/>
      <c r="N4233" s="325"/>
      <c r="O4233" s="251"/>
    </row>
    <row r="4234" spans="1:15" hidden="1" x14ac:dyDescent="0.35">
      <c r="A4234" s="249" t="s">
        <v>2725</v>
      </c>
      <c r="B4234" s="150" t="s">
        <v>1163</v>
      </c>
      <c r="C4234" s="76">
        <v>44735</v>
      </c>
      <c r="D4234" s="264"/>
      <c r="E4234" s="161" t="s">
        <v>39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6</v>
      </c>
      <c r="L4234" s="78"/>
      <c r="M4234" s="80"/>
      <c r="N4234" s="325"/>
      <c r="O4234" s="251"/>
    </row>
    <row r="4235" spans="1:15" hidden="1" x14ac:dyDescent="0.35">
      <c r="A4235" s="249" t="s">
        <v>2725</v>
      </c>
      <c r="B4235" s="150" t="s">
        <v>1163</v>
      </c>
      <c r="C4235" s="76">
        <v>44735</v>
      </c>
      <c r="D4235" s="264"/>
      <c r="E4235" s="161" t="s">
        <v>28</v>
      </c>
      <c r="F4235" s="77">
        <v>120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81"/>
    </row>
    <row r="4236" spans="1:15" hidden="1" x14ac:dyDescent="0.35">
      <c r="A4236" s="249" t="s">
        <v>2725</v>
      </c>
      <c r="B4236" s="150" t="s">
        <v>1332</v>
      </c>
      <c r="C4236" s="76">
        <v>44735</v>
      </c>
      <c r="D4236" s="264"/>
      <c r="E4236" s="161" t="s">
        <v>79</v>
      </c>
      <c r="F4236" s="88">
        <f>(1200-120)/4</f>
        <v>270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7</v>
      </c>
      <c r="L4236" s="78"/>
      <c r="M4236" s="80"/>
      <c r="N4236" s="325"/>
      <c r="O4236" s="81"/>
    </row>
    <row r="4237" spans="1:15" x14ac:dyDescent="0.35">
      <c r="A4237" s="249" t="s">
        <v>2725</v>
      </c>
      <c r="B4237" s="150" t="s">
        <v>1332</v>
      </c>
      <c r="C4237" s="76">
        <v>44735</v>
      </c>
      <c r="D4237" s="264"/>
      <c r="E4237" s="161" t="s">
        <v>25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5"/>
      <c r="O4237" s="81"/>
    </row>
    <row r="4238" spans="1:15" x14ac:dyDescent="0.35">
      <c r="A4238" s="249" t="s">
        <v>2725</v>
      </c>
      <c r="B4238" s="150" t="s">
        <v>1332</v>
      </c>
      <c r="C4238" s="76">
        <v>44735</v>
      </c>
      <c r="D4238" s="267"/>
      <c r="E4238" s="181" t="s">
        <v>18</v>
      </c>
      <c r="F4238" s="72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30</v>
      </c>
      <c r="L4238" s="78"/>
      <c r="M4238" s="80"/>
      <c r="N4238" s="325"/>
      <c r="O4238" s="81"/>
    </row>
    <row r="4239" spans="1:15" hidden="1" x14ac:dyDescent="0.35">
      <c r="A4239" s="249" t="s">
        <v>2725</v>
      </c>
      <c r="B4239" s="150" t="s">
        <v>1332</v>
      </c>
      <c r="C4239" s="76">
        <v>44735</v>
      </c>
      <c r="D4239" s="264"/>
      <c r="E4239" s="161" t="s">
        <v>39</v>
      </c>
      <c r="F4239" s="88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28</v>
      </c>
      <c r="L4239" s="78"/>
      <c r="M4239" s="80"/>
      <c r="N4239" s="325"/>
      <c r="O4239" s="81"/>
    </row>
    <row r="4240" spans="1:15" hidden="1" x14ac:dyDescent="0.35">
      <c r="A4240" s="249" t="s">
        <v>2725</v>
      </c>
      <c r="B4240" s="150" t="s">
        <v>1332</v>
      </c>
      <c r="C4240" s="76">
        <v>44735</v>
      </c>
      <c r="D4240" s="264"/>
      <c r="E4240" s="161" t="s">
        <v>28</v>
      </c>
      <c r="F4240" s="77">
        <v>120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5"/>
      <c r="O4240" s="81"/>
    </row>
    <row r="4241" spans="1:15" hidden="1" x14ac:dyDescent="0.35">
      <c r="A4241" s="249" t="s">
        <v>2725</v>
      </c>
      <c r="B4241" s="9" t="s">
        <v>2157</v>
      </c>
      <c r="C4241" s="76">
        <v>44735</v>
      </c>
      <c r="D4241" s="264"/>
      <c r="E4241" s="261" t="s">
        <v>2148</v>
      </c>
      <c r="F4241" s="88">
        <f>1200/4</f>
        <v>300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35">
      <c r="A4242" s="249" t="s">
        <v>2725</v>
      </c>
      <c r="B4242" s="9" t="s">
        <v>2157</v>
      </c>
      <c r="C4242" s="76">
        <v>44735</v>
      </c>
      <c r="D4242" s="264"/>
      <c r="E4242" s="261" t="s">
        <v>2594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hidden="1" x14ac:dyDescent="0.35">
      <c r="A4243" s="249" t="s">
        <v>2725</v>
      </c>
      <c r="B4243" s="9" t="s">
        <v>2157</v>
      </c>
      <c r="C4243" s="76">
        <v>44735</v>
      </c>
      <c r="D4243" s="264"/>
      <c r="E4243" s="261" t="s">
        <v>2150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hidden="1" x14ac:dyDescent="0.35">
      <c r="A4244" s="249" t="s">
        <v>2725</v>
      </c>
      <c r="B4244" s="9" t="s">
        <v>2157</v>
      </c>
      <c r="C4244" s="76">
        <v>44735</v>
      </c>
      <c r="D4244" s="264"/>
      <c r="E4244" s="261" t="s">
        <v>2151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hidden="1" x14ac:dyDescent="0.35">
      <c r="A4245" s="249" t="s">
        <v>2725</v>
      </c>
      <c r="B4245" s="9" t="s">
        <v>2152</v>
      </c>
      <c r="C4245" s="76">
        <v>44735</v>
      </c>
      <c r="D4245" s="264"/>
      <c r="E4245" s="261" t="s">
        <v>2153</v>
      </c>
      <c r="F4245" s="88">
        <v>100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hidden="1" x14ac:dyDescent="0.35">
      <c r="A4246" s="249" t="s">
        <v>2725</v>
      </c>
      <c r="B4246" s="9" t="s">
        <v>2152</v>
      </c>
      <c r="C4246" s="76">
        <v>44735</v>
      </c>
      <c r="D4246" s="264"/>
      <c r="E4246" s="261" t="s">
        <v>2154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hidden="1" x14ac:dyDescent="0.35">
      <c r="A4247" s="249" t="s">
        <v>2725</v>
      </c>
      <c r="B4247" s="9" t="s">
        <v>2152</v>
      </c>
      <c r="C4247" s="76">
        <v>44735</v>
      </c>
      <c r="D4247" s="264"/>
      <c r="E4247" s="303" t="s">
        <v>2155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x14ac:dyDescent="0.35">
      <c r="A4248" s="249" t="s">
        <v>2725</v>
      </c>
      <c r="B4248" s="9" t="s">
        <v>2152</v>
      </c>
      <c r="C4248" s="76">
        <v>44735</v>
      </c>
      <c r="D4248" s="264"/>
      <c r="E4248" s="261" t="s">
        <v>2156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hidden="1" x14ac:dyDescent="0.35">
      <c r="A4249" s="249" t="s">
        <v>2725</v>
      </c>
      <c r="B4249" s="150" t="s">
        <v>2152</v>
      </c>
      <c r="C4249" s="76">
        <v>44735</v>
      </c>
      <c r="D4249" s="264"/>
      <c r="E4249" s="261" t="s">
        <v>253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hidden="1" x14ac:dyDescent="0.35">
      <c r="A4250" s="249" t="s">
        <v>2725</v>
      </c>
      <c r="B4250" s="9" t="s">
        <v>2152</v>
      </c>
      <c r="C4250" s="76">
        <v>44735</v>
      </c>
      <c r="D4250" s="264"/>
      <c r="E4250" s="261" t="s">
        <v>2167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hidden="1" x14ac:dyDescent="0.35">
      <c r="A4251" s="249" t="s">
        <v>2348</v>
      </c>
      <c r="B4251" s="9" t="s">
        <v>2347</v>
      </c>
      <c r="C4251" s="76">
        <v>44636</v>
      </c>
      <c r="D4251" s="264"/>
      <c r="E4251" s="250" t="s">
        <v>18</v>
      </c>
      <c r="F4251" s="77">
        <f>1200/4</f>
        <v>300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2348</v>
      </c>
      <c r="B4252" s="9" t="s">
        <v>2347</v>
      </c>
      <c r="C4252" s="76">
        <v>44636</v>
      </c>
      <c r="D4252" s="264"/>
      <c r="E4252" s="250" t="s">
        <v>39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35">
      <c r="A4253" s="249" t="s">
        <v>2348</v>
      </c>
      <c r="B4253" s="9" t="s">
        <v>2347</v>
      </c>
      <c r="C4253" s="76">
        <v>44636</v>
      </c>
      <c r="D4253" s="264"/>
      <c r="E4253" s="250" t="s">
        <v>25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hidden="1" x14ac:dyDescent="0.35">
      <c r="A4254" s="249" t="s">
        <v>2348</v>
      </c>
      <c r="B4254" s="9" t="s">
        <v>2347</v>
      </c>
      <c r="C4254" s="76">
        <v>44636</v>
      </c>
      <c r="D4254" s="264"/>
      <c r="E4254" s="250" t="s">
        <v>28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35">
      <c r="A4255" s="249" t="s">
        <v>2743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5"/>
      <c r="O4255" s="251" t="s">
        <v>1074</v>
      </c>
    </row>
    <row r="4256" spans="1:15" hidden="1" x14ac:dyDescent="0.35">
      <c r="A4256" s="249" t="s">
        <v>2743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5"/>
      <c r="O4256" s="251" t="s">
        <v>1074</v>
      </c>
    </row>
    <row r="4257" spans="1:15" hidden="1" x14ac:dyDescent="0.35">
      <c r="A4257" s="249" t="s">
        <v>2745</v>
      </c>
      <c r="B4257" s="151" t="s">
        <v>1166</v>
      </c>
      <c r="C4257" s="76">
        <v>44741</v>
      </c>
      <c r="D4257" s="264"/>
      <c r="E4257" s="161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5"/>
      <c r="O4257" s="81"/>
    </row>
    <row r="4258" spans="1:15" hidden="1" x14ac:dyDescent="0.35">
      <c r="A4258" s="249" t="s">
        <v>2745</v>
      </c>
      <c r="B4258" s="151" t="s">
        <v>1166</v>
      </c>
      <c r="C4258" s="76">
        <v>44741</v>
      </c>
      <c r="D4258" s="264"/>
      <c r="E4258" s="161" t="s">
        <v>25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hidden="1" x14ac:dyDescent="0.35">
      <c r="A4259" s="249" t="s">
        <v>2745</v>
      </c>
      <c r="B4259" s="151" t="s">
        <v>1166</v>
      </c>
      <c r="C4259" s="76">
        <v>44741</v>
      </c>
      <c r="D4259" s="264"/>
      <c r="E4259" s="86" t="s">
        <v>39</v>
      </c>
      <c r="F4259" s="88">
        <v>240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hidden="1" x14ac:dyDescent="0.35">
      <c r="A4260" s="249" t="s">
        <v>2745</v>
      </c>
      <c r="B4260" s="151" t="s">
        <v>1166</v>
      </c>
      <c r="C4260" s="76">
        <v>44741</v>
      </c>
      <c r="D4260" s="264"/>
      <c r="E4260" s="86" t="s">
        <v>28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hidden="1" x14ac:dyDescent="0.35">
      <c r="A4261" s="249" t="s">
        <v>2746</v>
      </c>
      <c r="B4261" s="323" t="s">
        <v>2081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5"/>
      <c r="O4261" s="251" t="s">
        <v>1074</v>
      </c>
    </row>
    <row r="4262" spans="1:15" hidden="1" x14ac:dyDescent="0.35">
      <c r="A4262" s="249" t="s">
        <v>2747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5"/>
      <c r="O4262" s="251" t="s">
        <v>1074</v>
      </c>
    </row>
    <row r="4263" spans="1:15" hidden="1" x14ac:dyDescent="0.35">
      <c r="A4263" s="249" t="s">
        <v>2747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251" t="s">
        <v>1074</v>
      </c>
    </row>
    <row r="4264" spans="1:15" hidden="1" x14ac:dyDescent="0.35">
      <c r="A4264" s="249" t="s">
        <v>2747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251" t="s">
        <v>1074</v>
      </c>
    </row>
    <row r="4265" spans="1:15" hidden="1" x14ac:dyDescent="0.35">
      <c r="A4265" s="249" t="s">
        <v>2747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5"/>
      <c r="O4265" s="251" t="s">
        <v>1074</v>
      </c>
    </row>
    <row r="4266" spans="1:15" hidden="1" x14ac:dyDescent="0.35">
      <c r="A4266" s="249" t="s">
        <v>2748</v>
      </c>
      <c r="B4266" s="151" t="s">
        <v>2223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5"/>
      <c r="O4266" s="251" t="s">
        <v>1074</v>
      </c>
    </row>
    <row r="4267" spans="1:15" hidden="1" x14ac:dyDescent="0.35">
      <c r="A4267" s="249" t="s">
        <v>2748</v>
      </c>
      <c r="B4267" s="151" t="s">
        <v>2223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5"/>
      <c r="O4267" s="251" t="s">
        <v>1074</v>
      </c>
    </row>
    <row r="4268" spans="1:15" hidden="1" x14ac:dyDescent="0.35">
      <c r="A4268" s="249" t="s">
        <v>2748</v>
      </c>
      <c r="B4268" s="151" t="s">
        <v>2223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251" t="s">
        <v>1074</v>
      </c>
    </row>
    <row r="4269" spans="1:15" hidden="1" x14ac:dyDescent="0.35">
      <c r="A4269" s="249" t="s">
        <v>2748</v>
      </c>
      <c r="B4269" s="151" t="s">
        <v>2223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35">
      <c r="A4270" s="249" t="s">
        <v>2749</v>
      </c>
      <c r="B4270" s="9" t="s">
        <v>234</v>
      </c>
      <c r="C4270" s="76">
        <v>44734</v>
      </c>
      <c r="D4270" s="264"/>
      <c r="E4270" s="261" t="s">
        <v>39</v>
      </c>
      <c r="F4270" s="77">
        <v>360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5"/>
      <c r="O4270" s="81"/>
    </row>
    <row r="4271" spans="1:15" hidden="1" x14ac:dyDescent="0.35">
      <c r="A4271" s="249" t="s">
        <v>2749</v>
      </c>
      <c r="B4271" s="9" t="s">
        <v>234</v>
      </c>
      <c r="C4271" s="76">
        <v>44734</v>
      </c>
      <c r="D4271" s="264"/>
      <c r="E4271" s="261" t="s">
        <v>18</v>
      </c>
      <c r="F4271" s="77">
        <v>600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hidden="1" x14ac:dyDescent="0.35">
      <c r="A4272" s="249" t="s">
        <v>2746</v>
      </c>
      <c r="B4272" s="323" t="s">
        <v>2081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251" t="s">
        <v>1074</v>
      </c>
    </row>
    <row r="4273" spans="1:15" hidden="1" x14ac:dyDescent="0.35">
      <c r="A4273" s="249" t="s">
        <v>2750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251" t="s">
        <v>1074</v>
      </c>
    </row>
    <row r="4274" spans="1:15" hidden="1" x14ac:dyDescent="0.35">
      <c r="A4274" s="249" t="s">
        <v>2750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x14ac:dyDescent="0.35">
      <c r="A4275" s="249" t="s">
        <v>2752</v>
      </c>
      <c r="B4275" s="323" t="s">
        <v>582</v>
      </c>
      <c r="C4275" s="76">
        <v>44742</v>
      </c>
      <c r="D4275" s="235"/>
      <c r="E4275" s="250" t="s">
        <v>28</v>
      </c>
      <c r="F4275" s="77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42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81"/>
    </row>
    <row r="4276" spans="1:15" hidden="1" x14ac:dyDescent="0.35">
      <c r="A4276" s="249" t="s">
        <v>2753</v>
      </c>
      <c r="B4276" s="9" t="s">
        <v>27</v>
      </c>
      <c r="C4276" s="76">
        <v>44742</v>
      </c>
      <c r="D4276" s="235"/>
      <c r="E4276" s="86" t="s">
        <v>28</v>
      </c>
      <c r="F4276" s="88">
        <v>240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35">
      <c r="A4277" s="249" t="s">
        <v>2753</v>
      </c>
      <c r="B4277" s="9" t="s">
        <v>27</v>
      </c>
      <c r="C4277" s="76">
        <v>44742</v>
      </c>
      <c r="D4277" s="235"/>
      <c r="E4277" s="86" t="s">
        <v>39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3</v>
      </c>
      <c r="L4277" s="78"/>
      <c r="M4277" s="80"/>
      <c r="N4277" s="325"/>
      <c r="O4277" s="81"/>
    </row>
    <row r="4278" spans="1:15" hidden="1" x14ac:dyDescent="0.35">
      <c r="A4278" s="249" t="s">
        <v>2753</v>
      </c>
      <c r="B4278" s="9" t="s">
        <v>27</v>
      </c>
      <c r="C4278" s="76">
        <v>44742</v>
      </c>
      <c r="D4278" s="235"/>
      <c r="E4278" s="86" t="s">
        <v>25</v>
      </c>
      <c r="F4278" s="88">
        <v>360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hidden="1" x14ac:dyDescent="0.35">
      <c r="A4279" s="249" t="s">
        <v>2753</v>
      </c>
      <c r="B4279" s="9" t="s">
        <v>27</v>
      </c>
      <c r="C4279" s="76">
        <v>44742</v>
      </c>
      <c r="D4279" s="235"/>
      <c r="E4279" s="161" t="s">
        <v>18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hidden="1" x14ac:dyDescent="0.35">
      <c r="A4280" s="249" t="s">
        <v>2754</v>
      </c>
      <c r="B4280" s="181" t="s">
        <v>1596</v>
      </c>
      <c r="C4280" s="76">
        <v>44742</v>
      </c>
      <c r="D4280" s="180"/>
      <c r="E4280" s="86" t="s">
        <v>25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35">
      <c r="A4281" s="249" t="s">
        <v>2754</v>
      </c>
      <c r="B4281" s="181" t="s">
        <v>1596</v>
      </c>
      <c r="C4281" s="76">
        <v>44742</v>
      </c>
      <c r="D4281" s="180"/>
      <c r="E4281" s="86" t="s">
        <v>39</v>
      </c>
      <c r="F4281" s="88">
        <v>240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8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hidden="1" x14ac:dyDescent="0.35">
      <c r="A4282" s="249" t="s">
        <v>2754</v>
      </c>
      <c r="B4282" s="181" t="s">
        <v>1596</v>
      </c>
      <c r="C4282" s="76">
        <v>44742</v>
      </c>
      <c r="D4282" s="180"/>
      <c r="E4282" s="86" t="s">
        <v>28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hidden="1" x14ac:dyDescent="0.35">
      <c r="A4283" s="249" t="s">
        <v>2754</v>
      </c>
      <c r="B4283" s="181" t="s">
        <v>1596</v>
      </c>
      <c r="C4283" s="76">
        <v>44742</v>
      </c>
      <c r="D4283" s="180"/>
      <c r="E4283" s="86" t="s">
        <v>18</v>
      </c>
      <c r="F4283" s="88">
        <v>360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x14ac:dyDescent="0.35">
      <c r="A4284" s="249" t="s">
        <v>2755</v>
      </c>
      <c r="B4284" s="316" t="s">
        <v>424</v>
      </c>
      <c r="C4284" s="76">
        <v>44746</v>
      </c>
      <c r="D4284" s="264"/>
      <c r="E4284" s="250" t="s">
        <v>79</v>
      </c>
      <c r="F4284" s="77">
        <v>500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8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hidden="1" x14ac:dyDescent="0.35">
      <c r="A4285" s="249" t="s">
        <v>2755</v>
      </c>
      <c r="B4285" s="316" t="s">
        <v>433</v>
      </c>
      <c r="C4285" s="76">
        <v>44746</v>
      </c>
      <c r="D4285" s="264"/>
      <c r="E4285" s="250" t="s">
        <v>18</v>
      </c>
      <c r="F4285" s="77">
        <v>300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hidden="1" x14ac:dyDescent="0.35">
      <c r="A4286" s="249" t="s">
        <v>2755</v>
      </c>
      <c r="B4286" s="316" t="s">
        <v>433</v>
      </c>
      <c r="C4286" s="76">
        <v>44746</v>
      </c>
      <c r="D4286" s="264"/>
      <c r="E4286" s="250" t="s">
        <v>1394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hidden="1" x14ac:dyDescent="0.35">
      <c r="A4287" s="249" t="s">
        <v>2755</v>
      </c>
      <c r="B4287" s="316" t="s">
        <v>433</v>
      </c>
      <c r="C4287" s="76">
        <v>44746</v>
      </c>
      <c r="D4287" s="264"/>
      <c r="E4287" s="250" t="s">
        <v>79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x14ac:dyDescent="0.35">
      <c r="A4288" s="249" t="s">
        <v>2755</v>
      </c>
      <c r="B4288" s="316" t="s">
        <v>429</v>
      </c>
      <c r="C4288" s="76">
        <v>44746</v>
      </c>
      <c r="D4288" s="264"/>
      <c r="E4288" s="250" t="s">
        <v>131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hidden="1" x14ac:dyDescent="0.35">
      <c r="A4289" s="249" t="s">
        <v>2755</v>
      </c>
      <c r="B4289" s="316" t="s">
        <v>429</v>
      </c>
      <c r="C4289" s="76">
        <v>44746</v>
      </c>
      <c r="D4289" s="264"/>
      <c r="E4289" s="250" t="s">
        <v>18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hidden="1" x14ac:dyDescent="0.35">
      <c r="A4290" s="249" t="s">
        <v>2755</v>
      </c>
      <c r="B4290" s="316" t="s">
        <v>429</v>
      </c>
      <c r="C4290" s="76">
        <v>44746</v>
      </c>
      <c r="D4290" s="264"/>
      <c r="E4290" s="250" t="s">
        <v>968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hidden="1" x14ac:dyDescent="0.35">
      <c r="A4291" s="249" t="s">
        <v>2755</v>
      </c>
      <c r="B4291" s="316" t="s">
        <v>429</v>
      </c>
      <c r="C4291" s="76">
        <v>44746</v>
      </c>
      <c r="D4291" s="264"/>
      <c r="E4291" s="250" t="s">
        <v>1394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35">
      <c r="A4292" s="249" t="s">
        <v>2679</v>
      </c>
      <c r="B4292" s="250" t="s">
        <v>2592</v>
      </c>
      <c r="C4292" s="76">
        <v>44718</v>
      </c>
      <c r="D4292" s="264"/>
      <c r="E4292" s="250" t="s">
        <v>28</v>
      </c>
      <c r="F4292" s="88">
        <v>330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</v>
      </c>
      <c r="H42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hidden="1" x14ac:dyDescent="0.35">
      <c r="A4293" s="249" t="s">
        <v>2757</v>
      </c>
      <c r="B4293" s="9" t="s">
        <v>2756</v>
      </c>
      <c r="C4293" s="76">
        <v>44749</v>
      </c>
      <c r="D4293" s="264"/>
      <c r="E4293" s="250" t="s">
        <v>28</v>
      </c>
      <c r="F4293" s="77">
        <v>100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35">
      <c r="A4294" s="249" t="s">
        <v>2758</v>
      </c>
      <c r="B4294" s="151" t="s">
        <v>1071</v>
      </c>
      <c r="C4294" s="76">
        <v>44749</v>
      </c>
      <c r="D4294" s="180"/>
      <c r="E4294" s="241" t="s">
        <v>18</v>
      </c>
      <c r="F4294" s="77">
        <v>600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35">
      <c r="A4295" s="249" t="s">
        <v>2759</v>
      </c>
      <c r="B4295" s="151" t="s">
        <v>1070</v>
      </c>
      <c r="C4295" s="76">
        <v>44749</v>
      </c>
      <c r="D4295" s="180"/>
      <c r="E4295" s="261" t="s">
        <v>18</v>
      </c>
      <c r="F4295" s="77">
        <v>600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2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hidden="1" x14ac:dyDescent="0.35">
      <c r="A4296" s="249" t="s">
        <v>2760</v>
      </c>
      <c r="B4296" s="151" t="s">
        <v>1691</v>
      </c>
      <c r="C4296" s="76">
        <v>44749</v>
      </c>
      <c r="D4296" s="180"/>
      <c r="E4296" s="86" t="s">
        <v>28</v>
      </c>
      <c r="F4296" s="88">
        <v>240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hidden="1" x14ac:dyDescent="0.35">
      <c r="A4297" s="249" t="s">
        <v>2760</v>
      </c>
      <c r="B4297" s="151" t="s">
        <v>1691</v>
      </c>
      <c r="C4297" s="76">
        <v>44749</v>
      </c>
      <c r="D4297" s="180"/>
      <c r="E4297" s="86" t="s">
        <v>39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35">
      <c r="A4298" s="249" t="s">
        <v>2760</v>
      </c>
      <c r="B4298" s="151" t="s">
        <v>1691</v>
      </c>
      <c r="C4298" s="76">
        <v>44749</v>
      </c>
      <c r="D4298" s="180"/>
      <c r="E4298" s="86" t="s">
        <v>18</v>
      </c>
      <c r="F4298" s="88">
        <v>360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2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hidden="1" x14ac:dyDescent="0.35">
      <c r="A4299" s="249" t="s">
        <v>2760</v>
      </c>
      <c r="B4299" s="151" t="s">
        <v>1691</v>
      </c>
      <c r="C4299" s="76">
        <v>44749</v>
      </c>
      <c r="D4299" s="180"/>
      <c r="E4299" s="86" t="s">
        <v>25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35">
      <c r="A4300" s="249" t="s">
        <v>2761</v>
      </c>
      <c r="B4300" s="323" t="s">
        <v>2081</v>
      </c>
      <c r="C4300" s="76">
        <v>44749</v>
      </c>
      <c r="D4300" s="235"/>
      <c r="E4300" s="250" t="s">
        <v>39</v>
      </c>
      <c r="F4300" s="77">
        <v>600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3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35">
      <c r="A4301" s="249" t="s">
        <v>2762</v>
      </c>
      <c r="B4301" s="151" t="s">
        <v>1198</v>
      </c>
      <c r="C4301" s="76">
        <v>44749</v>
      </c>
      <c r="D4301" s="235"/>
      <c r="E4301" s="161" t="s">
        <v>25</v>
      </c>
      <c r="F4301" s="88">
        <v>360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hidden="1" x14ac:dyDescent="0.35">
      <c r="A4302" s="249" t="s">
        <v>2762</v>
      </c>
      <c r="B4302" s="151" t="s">
        <v>1198</v>
      </c>
      <c r="C4302" s="76">
        <v>44749</v>
      </c>
      <c r="D4302" s="235"/>
      <c r="E4302" s="86" t="s">
        <v>18</v>
      </c>
      <c r="F4302" s="88">
        <v>360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hidden="1" x14ac:dyDescent="0.35">
      <c r="A4303" s="249" t="s">
        <v>2762</v>
      </c>
      <c r="B4303" s="151" t="s">
        <v>1198</v>
      </c>
      <c r="C4303" s="76">
        <v>44749</v>
      </c>
      <c r="D4303" s="235"/>
      <c r="E4303" s="86" t="s">
        <v>39</v>
      </c>
      <c r="F4303" s="88">
        <v>240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hidden="1" x14ac:dyDescent="0.35">
      <c r="A4304" s="249" t="s">
        <v>2762</v>
      </c>
      <c r="B4304" s="151" t="s">
        <v>1198</v>
      </c>
      <c r="C4304" s="76">
        <v>44749</v>
      </c>
      <c r="D4304" s="235"/>
      <c r="E4304" s="161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hidden="1" x14ac:dyDescent="0.35">
      <c r="A4305" s="249" t="s">
        <v>2763</v>
      </c>
      <c r="B4305" s="323" t="s">
        <v>30</v>
      </c>
      <c r="C4305" s="76">
        <v>44749</v>
      </c>
      <c r="D4305" s="180"/>
      <c r="E4305" s="86" t="s">
        <v>39</v>
      </c>
      <c r="F4305" s="88">
        <v>240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hidden="1" x14ac:dyDescent="0.35">
      <c r="A4306" s="249" t="s">
        <v>2763</v>
      </c>
      <c r="B4306" s="323" t="s">
        <v>30</v>
      </c>
      <c r="C4306" s="76">
        <v>44749</v>
      </c>
      <c r="D4306" s="180"/>
      <c r="E4306" s="86" t="s">
        <v>28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35">
      <c r="A4307" s="249" t="s">
        <v>2763</v>
      </c>
      <c r="B4307" s="323" t="s">
        <v>30</v>
      </c>
      <c r="C4307" s="76">
        <v>44749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35">
      <c r="A4308" s="249" t="s">
        <v>2763</v>
      </c>
      <c r="B4308" s="323" t="s">
        <v>30</v>
      </c>
      <c r="C4308" s="76">
        <v>44749</v>
      </c>
      <c r="D4308" s="180"/>
      <c r="E4308" s="261" t="s">
        <v>25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35">
      <c r="A4309" s="249" t="s">
        <v>2764</v>
      </c>
      <c r="B4309" s="151" t="s">
        <v>1438</v>
      </c>
      <c r="C4309" s="76">
        <v>44749</v>
      </c>
      <c r="D4309" s="180"/>
      <c r="E4309" s="86" t="s">
        <v>39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35">
      <c r="A4310" s="249" t="s">
        <v>2764</v>
      </c>
      <c r="B4310" s="151" t="s">
        <v>1438</v>
      </c>
      <c r="C4310" s="76">
        <v>44749</v>
      </c>
      <c r="D4310" s="180"/>
      <c r="E4310" s="86" t="s">
        <v>28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35">
      <c r="A4311" s="249" t="s">
        <v>2764</v>
      </c>
      <c r="B4311" s="151" t="s">
        <v>1438</v>
      </c>
      <c r="C4311" s="76">
        <v>44749</v>
      </c>
      <c r="D4311" s="180"/>
      <c r="E4311" s="86" t="s">
        <v>25</v>
      </c>
      <c r="F4311" s="72">
        <v>360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35">
      <c r="A4312" s="249" t="s">
        <v>2764</v>
      </c>
      <c r="B4312" s="151" t="s">
        <v>1438</v>
      </c>
      <c r="C4312" s="76">
        <v>44749</v>
      </c>
      <c r="D4312" s="180"/>
      <c r="E4312" s="86" t="s">
        <v>18</v>
      </c>
      <c r="F4312" s="88">
        <v>360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35">
      <c r="A4313" s="249" t="s">
        <v>2761</v>
      </c>
      <c r="B4313" s="323" t="s">
        <v>2081</v>
      </c>
      <c r="C4313" s="76">
        <v>44749</v>
      </c>
      <c r="D4313" s="235"/>
      <c r="E4313" s="250" t="s">
        <v>28</v>
      </c>
      <c r="F4313" s="77">
        <v>1200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31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35">
      <c r="A4314" s="249" t="s">
        <v>2765</v>
      </c>
      <c r="B4314" s="9" t="s">
        <v>2770</v>
      </c>
      <c r="C4314" s="76">
        <v>44736</v>
      </c>
      <c r="D4314" s="264"/>
      <c r="E4314" s="250" t="s">
        <v>930</v>
      </c>
      <c r="F4314" s="77">
        <v>360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35">
      <c r="A4315" s="249" t="s">
        <v>2766</v>
      </c>
      <c r="B4315" s="151" t="s">
        <v>2223</v>
      </c>
      <c r="C4315" s="76">
        <v>44750</v>
      </c>
      <c r="D4315" s="180"/>
      <c r="E4315" s="86" t="s">
        <v>39</v>
      </c>
      <c r="F4315" s="88">
        <v>240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35">
      <c r="A4316" s="249" t="s">
        <v>2766</v>
      </c>
      <c r="B4316" s="151" t="s">
        <v>2223</v>
      </c>
      <c r="C4316" s="76">
        <v>44750</v>
      </c>
      <c r="D4316" s="180"/>
      <c r="E4316" s="86" t="s">
        <v>18</v>
      </c>
      <c r="F4316" s="88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1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35">
      <c r="A4317" s="249" t="s">
        <v>2766</v>
      </c>
      <c r="B4317" s="151" t="s">
        <v>2223</v>
      </c>
      <c r="C4317" s="76">
        <v>44750</v>
      </c>
      <c r="D4317" s="180"/>
      <c r="E4317" s="161" t="s">
        <v>25</v>
      </c>
      <c r="F4317" s="88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35">
      <c r="A4318" s="249" t="s">
        <v>2766</v>
      </c>
      <c r="B4318" s="151" t="s">
        <v>2223</v>
      </c>
      <c r="C4318" s="76">
        <v>44750</v>
      </c>
      <c r="D4318" s="180"/>
      <c r="E4318" s="86" t="s">
        <v>28</v>
      </c>
      <c r="F4318" s="88">
        <v>240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hidden="1" x14ac:dyDescent="0.35">
      <c r="A4319" s="249" t="s">
        <v>2767</v>
      </c>
      <c r="B4319" s="150" t="s">
        <v>1146</v>
      </c>
      <c r="C4319" s="76">
        <v>44750</v>
      </c>
      <c r="D4319" s="264"/>
      <c r="E4319" s="250" t="s">
        <v>28</v>
      </c>
      <c r="F4319" s="77">
        <v>600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hidden="1" x14ac:dyDescent="0.35">
      <c r="A4320" s="249" t="s">
        <v>2767</v>
      </c>
      <c r="B4320" s="150" t="s">
        <v>1146</v>
      </c>
      <c r="C4320" s="76">
        <v>44750</v>
      </c>
      <c r="D4320" s="264"/>
      <c r="E4320" s="250" t="s">
        <v>18</v>
      </c>
      <c r="F4320" s="77">
        <v>600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hidden="1" x14ac:dyDescent="0.35">
      <c r="A4321" s="249" t="s">
        <v>2768</v>
      </c>
      <c r="B4321" s="9" t="s">
        <v>1113</v>
      </c>
      <c r="C4321" s="76">
        <v>44750</v>
      </c>
      <c r="D4321" s="235"/>
      <c r="E4321" s="261" t="s">
        <v>18</v>
      </c>
      <c r="F4321" s="77">
        <v>600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35">
      <c r="A4322" s="249" t="s">
        <v>2768</v>
      </c>
      <c r="B4322" s="9" t="s">
        <v>1113</v>
      </c>
      <c r="C4322" s="76">
        <v>44750</v>
      </c>
      <c r="D4322" s="235"/>
      <c r="E4322" s="161" t="s">
        <v>28</v>
      </c>
      <c r="F4322" s="77">
        <v>600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hidden="1" x14ac:dyDescent="0.35">
      <c r="A4323" s="249" t="s">
        <v>2769</v>
      </c>
      <c r="B4323" s="9" t="s">
        <v>1336</v>
      </c>
      <c r="C4323" s="76">
        <v>44750</v>
      </c>
      <c r="D4323" s="264"/>
      <c r="E4323" s="157" t="s">
        <v>28</v>
      </c>
      <c r="F4323" s="88">
        <v>240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hidden="1" x14ac:dyDescent="0.35">
      <c r="A4324" s="249" t="s">
        <v>2769</v>
      </c>
      <c r="B4324" s="9" t="s">
        <v>1336</v>
      </c>
      <c r="C4324" s="76">
        <v>44750</v>
      </c>
      <c r="D4324" s="264"/>
      <c r="E4324" s="157" t="s">
        <v>18</v>
      </c>
      <c r="F4324" s="88">
        <v>600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35">
      <c r="A4325" s="249" t="s">
        <v>2769</v>
      </c>
      <c r="B4325" s="9" t="s">
        <v>1336</v>
      </c>
      <c r="C4325" s="76">
        <v>44750</v>
      </c>
      <c r="D4325" s="264"/>
      <c r="E4325" s="157" t="s">
        <v>39</v>
      </c>
      <c r="F4325" s="88">
        <v>240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32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hidden="1" x14ac:dyDescent="0.35">
      <c r="A4326" s="249" t="s">
        <v>2769</v>
      </c>
      <c r="B4326" s="9" t="s">
        <v>1336</v>
      </c>
      <c r="C4326" s="76">
        <v>44750</v>
      </c>
      <c r="D4326" s="264"/>
      <c r="E4326" s="157" t="s">
        <v>25</v>
      </c>
      <c r="F4326" s="88">
        <v>360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hidden="1" x14ac:dyDescent="0.35">
      <c r="A4327" s="249" t="s">
        <v>2771</v>
      </c>
      <c r="B4327" s="151" t="s">
        <v>1476</v>
      </c>
      <c r="C4327" s="76">
        <v>44751</v>
      </c>
      <c r="D4327" s="264"/>
      <c r="E4327" s="250" t="s">
        <v>39</v>
      </c>
      <c r="F4327" s="77">
        <v>600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hidden="1" x14ac:dyDescent="0.35">
      <c r="A4328" s="249" t="s">
        <v>2771</v>
      </c>
      <c r="B4328" s="151" t="s">
        <v>1476</v>
      </c>
      <c r="C4328" s="76">
        <v>44751</v>
      </c>
      <c r="D4328" s="264"/>
      <c r="E4328" s="250" t="s">
        <v>18</v>
      </c>
      <c r="F4328" s="77">
        <v>600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x14ac:dyDescent="0.35">
      <c r="A4329" s="249" t="s">
        <v>2771</v>
      </c>
      <c r="B4329" s="151" t="s">
        <v>1476</v>
      </c>
      <c r="C4329" s="76">
        <v>44751</v>
      </c>
      <c r="D4329" s="264"/>
      <c r="E4329" s="250" t="s">
        <v>28</v>
      </c>
      <c r="F4329" s="77">
        <v>600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2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hidden="1" x14ac:dyDescent="0.35">
      <c r="A4330" s="188"/>
      <c r="B4330" s="189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hidden="1" x14ac:dyDescent="0.35">
      <c r="A4331" s="188"/>
      <c r="B4331" s="316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hidden="1" x14ac:dyDescent="0.3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hidden="1" x14ac:dyDescent="0.3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hidden="1" x14ac:dyDescent="0.3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hidden="1" x14ac:dyDescent="0.3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hidden="1" x14ac:dyDescent="0.3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hidden="1" x14ac:dyDescent="0.3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hidden="1" x14ac:dyDescent="0.3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hidden="1" x14ac:dyDescent="0.3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hidden="1" x14ac:dyDescent="0.35">
      <c r="A4340" s="188"/>
      <c r="B4340" s="189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hidden="1" x14ac:dyDescent="0.3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hidden="1" x14ac:dyDescent="0.3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hidden="1" x14ac:dyDescent="0.35">
      <c r="A4343" s="188"/>
      <c r="B4343" s="316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hidden="1" x14ac:dyDescent="0.35">
      <c r="A4344" s="188"/>
      <c r="B4344" s="189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hidden="1" x14ac:dyDescent="0.35">
      <c r="A4345" s="188"/>
      <c r="B4345" s="316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hidden="1" x14ac:dyDescent="0.35">
      <c r="A4346" s="188"/>
      <c r="B4346" s="189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hidden="1" x14ac:dyDescent="0.35">
      <c r="A4347" s="188"/>
      <c r="B4347" s="316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hidden="1" x14ac:dyDescent="0.35">
      <c r="A4348" s="188"/>
      <c r="B4348" s="189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hidden="1" x14ac:dyDescent="0.35">
      <c r="A4349" s="188"/>
      <c r="B4349" s="316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hidden="1" x14ac:dyDescent="0.35">
      <c r="A4350" s="188"/>
      <c r="B4350" s="189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hidden="1" x14ac:dyDescent="0.3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hidden="1" x14ac:dyDescent="0.35">
      <c r="A4352" s="188"/>
      <c r="B4352" s="316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hidden="1" x14ac:dyDescent="0.35">
      <c r="A4353" s="188"/>
      <c r="B4353" s="189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hidden="1" x14ac:dyDescent="0.35">
      <c r="A4354" s="188"/>
      <c r="B4354" s="316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hidden="1" x14ac:dyDescent="0.35">
      <c r="A4355" s="188"/>
      <c r="B4355" s="189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hidden="1" x14ac:dyDescent="0.3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hidden="1" x14ac:dyDescent="0.3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hidden="1" x14ac:dyDescent="0.35">
      <c r="A4358" s="188"/>
      <c r="B4358" s="316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hidden="1" x14ac:dyDescent="0.35">
      <c r="A4359" s="188"/>
      <c r="B4359" s="189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hidden="1" x14ac:dyDescent="0.35">
      <c r="A4360" s="188"/>
      <c r="B4360" s="316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hidden="1" x14ac:dyDescent="0.35">
      <c r="A4361" s="188"/>
      <c r="B4361" s="189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hidden="1" x14ac:dyDescent="0.35">
      <c r="A4362" s="188"/>
      <c r="B4362" s="316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hidden="1" x14ac:dyDescent="0.35">
      <c r="A4363" s="188"/>
      <c r="B4363" s="189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hidden="1" x14ac:dyDescent="0.35">
      <c r="A4364" s="188"/>
      <c r="B4364" s="316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hidden="1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hidden="1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hidden="1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hidden="1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hidden="1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hidden="1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hidden="1" x14ac:dyDescent="0.3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hidden="1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hidden="1" x14ac:dyDescent="0.3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hidden="1" x14ac:dyDescent="0.35">
      <c r="A4374" s="188"/>
      <c r="B4374" s="189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hidden="1" x14ac:dyDescent="0.35">
      <c r="A4375" s="188"/>
      <c r="B4375" s="316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hidden="1" x14ac:dyDescent="0.35">
      <c r="A4376" s="188"/>
      <c r="B4376" s="189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hidden="1" x14ac:dyDescent="0.35">
      <c r="A4377" s="188"/>
      <c r="B4377" s="316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hidden="1" x14ac:dyDescent="0.35">
      <c r="A4378" s="188"/>
      <c r="B4378" s="189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hidden="1" x14ac:dyDescent="0.3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hidden="1" x14ac:dyDescent="0.35">
      <c r="A4380" s="188"/>
      <c r="B4380" s="316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hidden="1" x14ac:dyDescent="0.35">
      <c r="A4381" s="188"/>
      <c r="B4381" s="189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hidden="1" x14ac:dyDescent="0.35">
      <c r="A4382" s="188"/>
      <c r="B4382" s="316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hidden="1" x14ac:dyDescent="0.35">
      <c r="A4383" s="188"/>
      <c r="B4383" s="189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hidden="1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hidden="1" x14ac:dyDescent="0.3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hidden="1" x14ac:dyDescent="0.35">
      <c r="A4386" s="188"/>
      <c r="B4386" s="316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hidden="1" x14ac:dyDescent="0.35">
      <c r="A4387" s="188"/>
      <c r="B4387" s="189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hidden="1" x14ac:dyDescent="0.35">
      <c r="A4388" s="188"/>
      <c r="B4388" s="316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hidden="1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hidden="1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hidden="1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hidden="1" x14ac:dyDescent="0.3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hidden="1" x14ac:dyDescent="0.35">
      <c r="A4393" s="188"/>
      <c r="B4393" s="316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hidden="1" x14ac:dyDescent="0.35">
      <c r="A4394" s="188"/>
      <c r="B4394" s="189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hidden="1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hidden="1" x14ac:dyDescent="0.35">
      <c r="A4396" s="188"/>
      <c r="B4396" s="189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hidden="1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hidden="1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hidden="1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hidden="1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hidden="1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hidden="1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hidden="1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hidden="1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hidden="1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hidden="1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hidden="1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hidden="1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hidden="1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hidden="1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hidden="1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hidden="1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hidden="1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hidden="1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hidden="1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hidden="1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hidden="1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hidden="1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hidden="1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hidden="1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hidden="1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hidden="1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hidden="1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hidden="1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hidden="1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hidden="1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hidden="1" x14ac:dyDescent="0.3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hidden="1" x14ac:dyDescent="0.3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hidden="1" x14ac:dyDescent="0.3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hidden="1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hidden="1" x14ac:dyDescent="0.3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hidden="1" x14ac:dyDescent="0.3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hidden="1" x14ac:dyDescent="0.3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hidden="1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hidden="1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hidden="1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hidden="1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hidden="1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hidden="1" x14ac:dyDescent="0.35">
      <c r="A4447" s="188"/>
      <c r="B4447" s="316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hidden="1" x14ac:dyDescent="0.35">
      <c r="A4449" s="188"/>
      <c r="B4449" s="316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hidden="1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hidden="1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hidden="1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hidden="1" x14ac:dyDescent="0.3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hidden="1" x14ac:dyDescent="0.35">
      <c r="A4455" s="188"/>
      <c r="B4455" s="189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hidden="1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hidden="1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hidden="1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hidden="1" x14ac:dyDescent="0.3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hidden="1" x14ac:dyDescent="0.35">
      <c r="A4465" s="188"/>
      <c r="B4465" s="316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hidden="1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hidden="1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hidden="1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hidden="1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hidden="1" x14ac:dyDescent="0.35">
      <c r="A4473" s="188"/>
      <c r="B4473" s="316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hidden="1" x14ac:dyDescent="0.35">
      <c r="A4475" s="188"/>
      <c r="B4475" s="316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hidden="1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hidden="1" x14ac:dyDescent="0.3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hidden="1" x14ac:dyDescent="0.3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hidden="1" x14ac:dyDescent="0.3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hidden="1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hidden="1" x14ac:dyDescent="0.3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hidden="1" x14ac:dyDescent="0.3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hidden="1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hidden="1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hidden="1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hidden="1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hidden="1" x14ac:dyDescent="0.35">
      <c r="A4490" s="188"/>
      <c r="B4490" s="316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hidden="1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hidden="1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hidden="1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hidden="1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hidden="1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hidden="1" x14ac:dyDescent="0.35">
      <c r="A4497" s="188"/>
      <c r="B4497" s="189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hidden="1" x14ac:dyDescent="0.35">
      <c r="A4499" s="188"/>
      <c r="B4499" s="189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hidden="1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hidden="1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hidden="1" x14ac:dyDescent="0.35">
      <c r="A4504" s="188"/>
      <c r="B4504" s="189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hidden="1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hidden="1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hidden="1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hidden="1" x14ac:dyDescent="0.3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hidden="1" x14ac:dyDescent="0.35">
      <c r="A4517" s="188"/>
      <c r="B4517" s="316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hidden="1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hidden="1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hidden="1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hidden="1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hidden="1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hidden="1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hidden="1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hidden="1" x14ac:dyDescent="0.35">
      <c r="A4526" s="188"/>
      <c r="B4526" s="189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hidden="1" x14ac:dyDescent="0.35">
      <c r="A4528" s="188"/>
      <c r="B4528" s="189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hidden="1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hidden="1" x14ac:dyDescent="0.3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hidden="1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hidden="1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hidden="1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hidden="1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hidden="1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hidden="1" x14ac:dyDescent="0.35">
      <c r="A4539" s="188"/>
      <c r="B4539" s="189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hidden="1" x14ac:dyDescent="0.35">
      <c r="A4541" s="188"/>
      <c r="B4541" s="189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hidden="1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hidden="1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hidden="1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hidden="1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hidden="1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hidden="1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hidden="1" x14ac:dyDescent="0.35">
      <c r="A4550" s="188"/>
      <c r="B4550" s="189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hidden="1" x14ac:dyDescent="0.35">
      <c r="A4552" s="188"/>
      <c r="B4552" s="189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hidden="1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hidden="1" x14ac:dyDescent="0.3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hidden="1" x14ac:dyDescent="0.3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hidden="1" x14ac:dyDescent="0.3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hidden="1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hidden="1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hidden="1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hidden="1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hidden="1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hidden="1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hidden="1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hidden="1" x14ac:dyDescent="0.35">
      <c r="A4579" s="188"/>
      <c r="B4579" s="189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hidden="1" x14ac:dyDescent="0.35">
      <c r="A4581" s="188"/>
      <c r="B4581" s="189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hidden="1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hidden="1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hidden="1" x14ac:dyDescent="0.35">
      <c r="A4604" s="188"/>
      <c r="B4604" s="189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hidden="1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hidden="1" x14ac:dyDescent="0.3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hidden="1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hidden="1" x14ac:dyDescent="0.35">
      <c r="A4623" s="188"/>
      <c r="B4623" s="189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hidden="1" x14ac:dyDescent="0.3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hidden="1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hidden="1" x14ac:dyDescent="0.3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hidden="1" x14ac:dyDescent="0.3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hidden="1" x14ac:dyDescent="0.3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hidden="1" x14ac:dyDescent="0.35">
      <c r="A4632" s="266"/>
      <c r="B4632" s="82"/>
      <c r="C4632" s="211"/>
      <c r="D4632" s="267"/>
      <c r="E4632" s="82"/>
      <c r="F4632" s="184"/>
      <c r="G4632" s="83"/>
      <c r="H4632" s="83"/>
      <c r="I4632" s="83"/>
      <c r="J4632" s="84"/>
      <c r="K4632" s="96">
        <f>SUMIFS(Table3[[#All],[Tổng Kim hư]],Table3[[#All],[Mã Hàng ]],Table1[[#All],[Mã hàng]],Table3[[#All],[Màu ]],Table1[[#All],[Màu]],Table3[[#All],[Ngày đặt ]],Table1[[#All],[Ngày đặt]])</f>
        <v>0</v>
      </c>
      <c r="L4632" s="83"/>
      <c r="M4632" s="85"/>
      <c r="N4632" s="326"/>
      <c r="O4632" s="284"/>
    </row>
  </sheetData>
  <phoneticPr fontId="18" type="noConversion"/>
  <hyperlinks>
    <hyperlink ref="O4436" r:id="rId1" display="Wo@da Trái tim"/>
    <hyperlink ref="B4644" r:id="rId2" display="Wo@da LK-301"/>
    <hyperlink ref="B4653" r:id="rId3" display="Wo@da LK-403"/>
    <hyperlink ref="B4637" r:id="rId4" display="Wo@da LK-401"/>
    <hyperlink ref="B4639" r:id="rId5" display="Wo@da LK-801"/>
    <hyperlink ref="B4661" r:id="rId6" display="Wo@da NC Bamboo"/>
    <hyperlink ref="B4662" r:id="rId7" display="Wo@da NC Bamboo"/>
    <hyperlink ref="B4827" r:id="rId8" display="Wo@da LK-401"/>
    <hyperlink ref="B4830" r:id="rId9" display="Wo@da LK-204"/>
    <hyperlink ref="O4434" r:id="rId10" display="Wo@da Trái tim"/>
    <hyperlink ref="B4642" r:id="rId11" display="mailto:Wo@da%20LK-301"/>
    <hyperlink ref="B4651" r:id="rId12" display="mailto:Wo@da%20LK-403"/>
    <hyperlink ref="B4635" r:id="rId13" display="mailto:Wo@da%20LK-401"/>
    <hyperlink ref="B4637" r:id="rId14" display="mailto:Wo@da%20LK-801"/>
    <hyperlink ref="B4659" r:id="rId15" display="mailto:Wo@da%20NC%20Bamboo"/>
    <hyperlink ref="B4660" r:id="rId16" display="mailto:Wo@da%20NC%20Bamboo"/>
    <hyperlink ref="B4825" r:id="rId17" display="Wo@da LK-401"/>
    <hyperlink ref="B4828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2471</v>
      </c>
    </row>
    <row r="3" spans="1:17" x14ac:dyDescent="0.3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2468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707" zoomScaleNormal="100" workbookViewId="0">
      <selection sqref="A1:Q5736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2741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35">
      <c r="A5619" s="9" t="s">
        <v>16</v>
      </c>
      <c r="B5619" s="261" t="s">
        <v>1070</v>
      </c>
      <c r="C5619" s="9" t="s">
        <v>18</v>
      </c>
      <c r="D5619" s="9"/>
      <c r="E5619" s="10">
        <v>44749</v>
      </c>
      <c r="F5619" s="100">
        <f>SUM(J5619:L5619)</f>
        <v>132</v>
      </c>
      <c r="G5619" s="100">
        <f>SUM(Table3[[#This Row],[Kim Dệt Ngày]:[Kim Khác Đêm]])</f>
        <v>0</v>
      </c>
      <c r="H5619" s="10">
        <v>44750</v>
      </c>
      <c r="I5619" s="10"/>
      <c r="J5619" s="9">
        <f>60+72</f>
        <v>132</v>
      </c>
      <c r="K5619" s="9"/>
      <c r="L5619" s="9"/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35">
      <c r="A5623" s="9" t="s">
        <v>19</v>
      </c>
      <c r="B5623" s="9" t="s">
        <v>2157</v>
      </c>
      <c r="C5623" s="261" t="s">
        <v>2594</v>
      </c>
      <c r="D5623" s="9"/>
      <c r="E5623" s="10">
        <v>44735</v>
      </c>
      <c r="F5623" s="100">
        <f>SUM(J5623:L5623)</f>
        <v>120</v>
      </c>
      <c r="G5623" s="100">
        <f>SUM(Table3[[#This Row],[Kim Dệt Ngày]:[Kim Khác Đêm]])</f>
        <v>0</v>
      </c>
      <c r="H5623" s="10">
        <v>44750</v>
      </c>
      <c r="I5623" s="10"/>
      <c r="J5623" s="9">
        <f>60+60</f>
        <v>120</v>
      </c>
      <c r="K5623" s="9"/>
      <c r="L5623" s="9"/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>SUM(J5624:L5624)</f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>SUM(J5625:L5625)</f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21</v>
      </c>
      <c r="B5627" s="9" t="s">
        <v>1421</v>
      </c>
      <c r="C5627" s="9" t="s">
        <v>25</v>
      </c>
      <c r="D5627" s="9"/>
      <c r="E5627" s="10">
        <v>44742</v>
      </c>
      <c r="F5627" s="100">
        <f>SUM(J5627:L5627)</f>
        <v>108</v>
      </c>
      <c r="G5627" s="100">
        <f>SUM(Table3[[#This Row],[Kim Dệt Ngày]:[Kim Khác Đêm]])</f>
        <v>0</v>
      </c>
      <c r="H5627" s="10">
        <v>44750</v>
      </c>
      <c r="I5627" s="10"/>
      <c r="J5627" s="9">
        <f>48+60</f>
        <v>108</v>
      </c>
      <c r="K5627" s="9"/>
      <c r="L5627" s="9"/>
      <c r="M5627" s="11"/>
      <c r="N5627" s="11"/>
      <c r="O5627" s="9"/>
      <c r="P5627" s="9"/>
      <c r="Q5627" s="9"/>
    </row>
    <row r="5628" spans="1:17" x14ac:dyDescent="0.35">
      <c r="A5628" s="9" t="s">
        <v>23</v>
      </c>
      <c r="B5628" s="9" t="s">
        <v>1421</v>
      </c>
      <c r="C5628" s="9" t="s">
        <v>18</v>
      </c>
      <c r="D5628" s="9"/>
      <c r="E5628" s="10">
        <v>44742</v>
      </c>
      <c r="F5628" s="100">
        <f>SUM(J5628:L5628)</f>
        <v>192</v>
      </c>
      <c r="G5628" s="100">
        <f>SUM(Table3[[#This Row],[Kim Dệt Ngày]:[Kim Khác Đêm]])</f>
        <v>0</v>
      </c>
      <c r="H5628" s="10">
        <v>44750</v>
      </c>
      <c r="I5628" s="10"/>
      <c r="J5628" s="9">
        <f>48+60</f>
        <v>108</v>
      </c>
      <c r="K5628" s="9"/>
      <c r="L5628" s="9">
        <f>84</f>
        <v>84</v>
      </c>
      <c r="M5628" s="11"/>
      <c r="N5628" s="11"/>
      <c r="O5628" s="9"/>
      <c r="P5628" s="9"/>
      <c r="Q5628" s="9"/>
    </row>
    <row r="5629" spans="1:17" x14ac:dyDescent="0.35">
      <c r="A5629" s="9" t="s">
        <v>26</v>
      </c>
      <c r="B5629" s="9" t="s">
        <v>1198</v>
      </c>
      <c r="C5629" s="9" t="s">
        <v>25</v>
      </c>
      <c r="D5629" s="9"/>
      <c r="E5629" s="10">
        <v>44749</v>
      </c>
      <c r="F5629" s="100">
        <f>SUM(J5629:L5629)</f>
        <v>108</v>
      </c>
      <c r="G5629" s="100">
        <f>SUM(Table3[[#This Row],[Kim Dệt Ngày]:[Kim Khác Đêm]])</f>
        <v>0</v>
      </c>
      <c r="H5629" s="10">
        <v>44750</v>
      </c>
      <c r="I5629" s="10"/>
      <c r="J5629" s="9">
        <f>60+48</f>
        <v>108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276</v>
      </c>
      <c r="G5636" s="100">
        <f>SUM(Table3[[#This Row],[Kim Dệt Ngày]:[Kim Khác Đêm]])</f>
        <v>3</v>
      </c>
      <c r="H5636" s="10">
        <v>44749</v>
      </c>
      <c r="I5636" s="10"/>
      <c r="J5636" s="9">
        <f>24+84+72</f>
        <v>180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72</v>
      </c>
      <c r="G5638" s="100">
        <f>SUM(Table3[[#This Row],[Kim Dệt Ngày]:[Kim Khác Đêm]])</f>
        <v>0</v>
      </c>
      <c r="H5638" s="10">
        <v>44751</v>
      </c>
      <c r="I5638" s="10"/>
      <c r="J5638" s="9">
        <f>48</f>
        <v>48</v>
      </c>
      <c r="K5638" s="9"/>
      <c r="L5638" s="9">
        <f>24</f>
        <v>24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x14ac:dyDescent="0.35">
      <c r="A5644" s="9" t="s">
        <v>33</v>
      </c>
      <c r="B5644" s="9" t="s">
        <v>2605</v>
      </c>
      <c r="C5644" s="9" t="s">
        <v>39</v>
      </c>
      <c r="D5644" s="9"/>
      <c r="E5644" s="10">
        <v>44750</v>
      </c>
      <c r="F5644" s="100">
        <f>SUM(J5644:L5644)</f>
        <v>156</v>
      </c>
      <c r="G5644" s="100">
        <f>SUM(Table3[[#This Row],[Kim Dệt Ngày]:[Kim Khác Đêm]])</f>
        <v>0</v>
      </c>
      <c r="H5644" s="10">
        <v>44751</v>
      </c>
      <c r="I5644" s="10"/>
      <c r="J5644" s="9">
        <f>72</f>
        <v>72</v>
      </c>
      <c r="K5644" s="9"/>
      <c r="L5644" s="9">
        <f>84</f>
        <v>84</v>
      </c>
      <c r="M5644" s="11"/>
      <c r="N5644" s="11"/>
      <c r="O5644" s="9"/>
      <c r="P5644" s="9"/>
      <c r="Q5644" s="9"/>
    </row>
    <row r="5645" spans="1:17" x14ac:dyDescent="0.35">
      <c r="A5645" s="9" t="s">
        <v>35</v>
      </c>
      <c r="B5645" s="9" t="s">
        <v>2605</v>
      </c>
      <c r="C5645" s="9" t="s">
        <v>28</v>
      </c>
      <c r="D5645" s="9"/>
      <c r="E5645" s="10">
        <v>44750</v>
      </c>
      <c r="F5645" s="100">
        <f>SUM(J5645:L5645)</f>
        <v>156</v>
      </c>
      <c r="G5645" s="100">
        <f>SUM(Table3[[#This Row],[Kim Dệt Ngày]:[Kim Khác Đêm]])</f>
        <v>0</v>
      </c>
      <c r="H5645" s="10">
        <v>44751</v>
      </c>
      <c r="I5645" s="10"/>
      <c r="J5645" s="9">
        <f>72</f>
        <v>72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x14ac:dyDescent="0.35">
      <c r="A5648" s="9" t="s">
        <v>37</v>
      </c>
      <c r="B5648" s="9" t="s">
        <v>30</v>
      </c>
      <c r="C5648" s="9" t="s">
        <v>18</v>
      </c>
      <c r="D5648" s="9"/>
      <c r="E5648" s="10">
        <v>44749</v>
      </c>
      <c r="F5648" s="100">
        <f>SUM(J5648:L5648)</f>
        <v>204</v>
      </c>
      <c r="G5648" s="100">
        <f>SUM(Table3[[#This Row],[Kim Dệt Ngày]:[Kim Khác Đêm]])</f>
        <v>0</v>
      </c>
      <c r="H5648" s="10">
        <v>44750</v>
      </c>
      <c r="I5648" s="10"/>
      <c r="J5648" s="9">
        <f>48+72</f>
        <v>120</v>
      </c>
      <c r="K5648" s="9"/>
      <c r="L5648" s="9">
        <f>84</f>
        <v>84</v>
      </c>
      <c r="M5648" s="11"/>
      <c r="N5648" s="11"/>
      <c r="O5648" s="9"/>
      <c r="P5648" s="9"/>
      <c r="Q5648" s="9"/>
    </row>
    <row r="5649" spans="1:17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228</v>
      </c>
      <c r="G5649" s="100">
        <f>SUM(Table3[[#This Row],[Kim Dệt Ngày]:[Kim Khác Đêm]])</f>
        <v>0</v>
      </c>
      <c r="H5649" s="10">
        <v>44749</v>
      </c>
      <c r="I5649" s="10"/>
      <c r="J5649" s="9">
        <f>24+72+60</f>
        <v>156</v>
      </c>
      <c r="K5649" s="9"/>
      <c r="L5649" s="9">
        <f>72</f>
        <v>72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35">
      <c r="A5651" s="9" t="s">
        <v>40</v>
      </c>
      <c r="B5651" s="9" t="s">
        <v>1601</v>
      </c>
      <c r="C5651" s="9" t="s">
        <v>28</v>
      </c>
      <c r="D5651" s="9"/>
      <c r="E5651" s="10">
        <v>44741</v>
      </c>
      <c r="F5651" s="100">
        <f>SUM(J5651:L5651)</f>
        <v>180</v>
      </c>
      <c r="G5651" s="100">
        <f>SUM(Table3[[#This Row],[Kim Dệt Ngày]:[Kim Khác Đêm]])</f>
        <v>0</v>
      </c>
      <c r="H5651" s="10">
        <v>44750</v>
      </c>
      <c r="I5651" s="10"/>
      <c r="J5651" s="9">
        <f>48+60</f>
        <v>108</v>
      </c>
      <c r="K5651" s="9"/>
      <c r="L5651" s="9">
        <f>72</f>
        <v>72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2244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2244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2244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2244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2244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2081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42</v>
      </c>
      <c r="B5663" s="161" t="s">
        <v>1071</v>
      </c>
      <c r="C5663" s="9" t="s">
        <v>18</v>
      </c>
      <c r="D5663" s="9"/>
      <c r="E5663" s="10">
        <v>44749</v>
      </c>
      <c r="F5663" s="100">
        <f>SUM(J5663:L5663)</f>
        <v>84</v>
      </c>
      <c r="G5663" s="100">
        <f>SUM(Table3[[#This Row],[Kim Dệt Ngày]:[Kim Khác Đêm]])</f>
        <v>0</v>
      </c>
      <c r="H5663" s="10">
        <v>44743</v>
      </c>
      <c r="I5663" s="10"/>
      <c r="J5663" s="9">
        <f>48+36</f>
        <v>84</v>
      </c>
      <c r="K5663" s="9"/>
      <c r="L5663" s="9"/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x14ac:dyDescent="0.35">
      <c r="A5665" s="9" t="s">
        <v>43</v>
      </c>
      <c r="B5665" s="9" t="s">
        <v>582</v>
      </c>
      <c r="C5665" s="9" t="s">
        <v>28</v>
      </c>
      <c r="D5665" s="9"/>
      <c r="E5665" s="10">
        <v>44742</v>
      </c>
      <c r="F5665" s="100">
        <f>SUM(J5665:L5665)</f>
        <v>828</v>
      </c>
      <c r="G5665" s="100">
        <f>SUM(Table3[[#This Row],[Kim Dệt Ngày]:[Kim Khác Đêm]])</f>
        <v>0</v>
      </c>
      <c r="H5665" s="10">
        <v>44743</v>
      </c>
      <c r="I5665" s="10"/>
      <c r="J5665" s="9">
        <f>60+84+84+72+60+96+84+48</f>
        <v>588</v>
      </c>
      <c r="K5665" s="9"/>
      <c r="L5665" s="9">
        <f>84+96+60</f>
        <v>240</v>
      </c>
      <c r="M5665" s="11"/>
      <c r="N5665" s="11"/>
      <c r="O5665" s="9"/>
      <c r="P5665" s="9"/>
      <c r="Q5665" s="9"/>
    </row>
    <row r="5666" spans="1:17" x14ac:dyDescent="0.35">
      <c r="A5666" s="9" t="s">
        <v>44</v>
      </c>
      <c r="B5666" s="9" t="s">
        <v>2081</v>
      </c>
      <c r="C5666" s="9" t="s">
        <v>28</v>
      </c>
      <c r="D5666" s="9"/>
      <c r="E5666" s="10">
        <v>44749</v>
      </c>
      <c r="F5666" s="100">
        <f>SUM(J5666:L5666)</f>
        <v>48</v>
      </c>
      <c r="G5666" s="100">
        <f>SUM(Table3[[#This Row],[Kim Dệt Ngày]:[Kim Khác Đêm]])</f>
        <v>0</v>
      </c>
      <c r="H5666" s="10">
        <v>44750</v>
      </c>
      <c r="I5666" s="10"/>
      <c r="J5666" s="9">
        <f>24+24</f>
        <v>48</v>
      </c>
      <c r="K5666" s="9"/>
      <c r="L5666" s="9"/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2081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2081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2594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2592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2081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2081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35">
      <c r="A5674" s="9" t="s">
        <v>45</v>
      </c>
      <c r="B5674" s="9" t="s">
        <v>2081</v>
      </c>
      <c r="C5674" s="9" t="s">
        <v>28</v>
      </c>
      <c r="D5674" s="9"/>
      <c r="E5674" s="10">
        <v>44749</v>
      </c>
      <c r="F5674" s="100">
        <f>SUM(J5674:L5674)</f>
        <v>168</v>
      </c>
      <c r="G5674" s="100">
        <f>SUM(Table3[[#This Row],[Kim Dệt Ngày]:[Kim Khác Đêm]])</f>
        <v>0</v>
      </c>
      <c r="H5674" s="10">
        <v>44750</v>
      </c>
      <c r="I5674" s="10"/>
      <c r="J5674" s="9">
        <f>60+36</f>
        <v>96</v>
      </c>
      <c r="K5674" s="9"/>
      <c r="L5674" s="9">
        <f>72</f>
        <v>72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x14ac:dyDescent="0.35">
      <c r="A5676" s="9" t="s">
        <v>46</v>
      </c>
      <c r="B5676" s="9" t="s">
        <v>772</v>
      </c>
      <c r="C5676" s="9" t="s">
        <v>28</v>
      </c>
      <c r="D5676" s="9"/>
      <c r="E5676" s="10">
        <v>44739</v>
      </c>
      <c r="F5676" s="100">
        <f>SUM(J5676:L5676)</f>
        <v>828</v>
      </c>
      <c r="G5676" s="100">
        <f>SUM(Table3[[#This Row],[Kim Dệt Ngày]:[Kim Khác Đêm]])</f>
        <v>4</v>
      </c>
      <c r="H5676" s="10">
        <v>44743</v>
      </c>
      <c r="I5676" s="10"/>
      <c r="J5676" s="9">
        <f>72+72+60+60+60+84+84+36</f>
        <v>528</v>
      </c>
      <c r="K5676" s="9"/>
      <c r="L5676" s="9">
        <f>96+84+48+72</f>
        <v>300</v>
      </c>
      <c r="M5676" s="11">
        <f>1+3</f>
        <v>4</v>
      </c>
      <c r="N5676" s="11"/>
      <c r="O5676" s="9"/>
      <c r="P5676" s="9"/>
      <c r="Q5676" s="9"/>
    </row>
    <row r="5677" spans="1:17" x14ac:dyDescent="0.35">
      <c r="A5677" s="9" t="s">
        <v>48</v>
      </c>
      <c r="B5677" s="9" t="s">
        <v>2081</v>
      </c>
      <c r="C5677" s="9" t="s">
        <v>39</v>
      </c>
      <c r="D5677" s="9"/>
      <c r="E5677" s="10">
        <v>44749</v>
      </c>
      <c r="F5677" s="100">
        <f>SUM(J5677:L5677)</f>
        <v>96</v>
      </c>
      <c r="G5677" s="100">
        <f>SUM(Table3[[#This Row],[Kim Dệt Ngày]:[Kim Khác Đêm]])</f>
        <v>0</v>
      </c>
      <c r="H5677" s="10">
        <v>44750</v>
      </c>
      <c r="I5677" s="10"/>
      <c r="J5677" s="9">
        <f>24+24</f>
        <v>48</v>
      </c>
      <c r="K5677" s="9"/>
      <c r="L5677" s="9">
        <f>48</f>
        <v>48</v>
      </c>
      <c r="M5677" s="11"/>
      <c r="N5677" s="11"/>
      <c r="O5677" s="9"/>
      <c r="P5677" s="9"/>
      <c r="Q5677" s="9"/>
    </row>
    <row r="5678" spans="1:17" x14ac:dyDescent="0.35">
      <c r="A5678" s="9" t="s">
        <v>49</v>
      </c>
      <c r="B5678" s="9" t="s">
        <v>1510</v>
      </c>
      <c r="C5678" s="9" t="s">
        <v>18</v>
      </c>
      <c r="D5678" s="9"/>
      <c r="E5678" s="10">
        <v>44721</v>
      </c>
      <c r="F5678" s="100">
        <f>SUM(J5678:L5678)</f>
        <v>96</v>
      </c>
      <c r="G5678" s="100">
        <f>SUM(Table3[[#This Row],[Kim Dệt Ngày]:[Kim Khác Đêm]])</f>
        <v>0</v>
      </c>
      <c r="H5678" s="10">
        <v>44750</v>
      </c>
      <c r="I5678" s="10"/>
      <c r="J5678" s="9">
        <f>24+24</f>
        <v>48</v>
      </c>
      <c r="K5678" s="9"/>
      <c r="L5678" s="9">
        <f>48</f>
        <v>48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2298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372</v>
      </c>
      <c r="G5680" s="100">
        <f>SUM(Table3[[#This Row],[Kim Dệt Ngày]:[Kim Khác Đêm]])</f>
        <v>3</v>
      </c>
      <c r="H5680" s="10">
        <v>44746</v>
      </c>
      <c r="I5680" s="10"/>
      <c r="J5680" s="9">
        <f>24+48+36+60+48+36</f>
        <v>252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252</v>
      </c>
      <c r="G5682" s="100">
        <f>SUM(Table3[[#This Row],[Kim Dệt Ngày]:[Kim Khác Đêm]])</f>
        <v>30</v>
      </c>
      <c r="H5682" s="10">
        <v>44744</v>
      </c>
      <c r="I5682" s="10"/>
      <c r="J5682" s="9">
        <f>36+24+24+12+12+36+24</f>
        <v>168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252</v>
      </c>
      <c r="G5683" s="100">
        <f>SUM(Table3[[#This Row],[Kim Dệt Ngày]:[Kim Khác Đêm]])</f>
        <v>0</v>
      </c>
      <c r="H5683" s="10">
        <v>44744</v>
      </c>
      <c r="I5683" s="10"/>
      <c r="J5683" s="9">
        <f>12+24+24+24+24+36+24</f>
        <v>168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56</v>
      </c>
      <c r="B5685" s="9" t="s">
        <v>2244</v>
      </c>
      <c r="C5685" s="9" t="s">
        <v>28</v>
      </c>
      <c r="D5685" s="9"/>
      <c r="E5685" s="10">
        <v>44749</v>
      </c>
      <c r="F5685" s="100">
        <f>SUM(J5685:L5685)</f>
        <v>156</v>
      </c>
      <c r="G5685" s="100">
        <f>SUM(Table3[[#This Row],[Kim Dệt Ngày]:[Kim Khác Đêm]])</f>
        <v>0</v>
      </c>
      <c r="H5685" s="10">
        <v>44750</v>
      </c>
      <c r="I5685" s="10"/>
      <c r="J5685" s="9">
        <f>60+36</f>
        <v>96</v>
      </c>
      <c r="K5685" s="9"/>
      <c r="L5685" s="9">
        <f>60</f>
        <v>60</v>
      </c>
      <c r="M5685" s="11"/>
      <c r="N5685" s="11"/>
      <c r="O5685" s="9"/>
      <c r="P5685" s="9"/>
      <c r="Q5685" s="9"/>
    </row>
    <row r="5686" spans="1:17" x14ac:dyDescent="0.35">
      <c r="A5686" s="9" t="s">
        <v>57</v>
      </c>
      <c r="B5686" s="9" t="s">
        <v>2244</v>
      </c>
      <c r="C5686" s="9" t="s">
        <v>25</v>
      </c>
      <c r="D5686" s="9"/>
      <c r="E5686" s="10">
        <v>44749</v>
      </c>
      <c r="F5686" s="100">
        <f>SUM(J5686:L5686)</f>
        <v>156</v>
      </c>
      <c r="G5686" s="100">
        <f>SUM(Table3[[#This Row],[Kim Dệt Ngày]:[Kim Khác Đêm]])</f>
        <v>0</v>
      </c>
      <c r="H5686" s="10">
        <v>44750</v>
      </c>
      <c r="I5686" s="10"/>
      <c r="J5686" s="9">
        <f>60+36</f>
        <v>96</v>
      </c>
      <c r="K5686" s="9"/>
      <c r="L5686" s="9">
        <f>60</f>
        <v>60</v>
      </c>
      <c r="M5686" s="11"/>
      <c r="N5686" s="11"/>
      <c r="O5686" s="9"/>
      <c r="P5686" s="9"/>
      <c r="Q5686" s="9"/>
    </row>
    <row r="5687" spans="1:17" x14ac:dyDescent="0.35">
      <c r="A5687" s="9" t="s">
        <v>58</v>
      </c>
      <c r="B5687" s="9" t="s">
        <v>30</v>
      </c>
      <c r="C5687" s="9" t="s">
        <v>25</v>
      </c>
      <c r="D5687" s="9"/>
      <c r="E5687" s="10">
        <v>44749</v>
      </c>
      <c r="F5687" s="100">
        <f>SUM(J5687:L5687)</f>
        <v>132</v>
      </c>
      <c r="G5687" s="100">
        <f>SUM(Table3[[#This Row],[Kim Dệt Ngày]:[Kim Khác Đêm]])</f>
        <v>0</v>
      </c>
      <c r="H5687" s="10">
        <v>44750</v>
      </c>
      <c r="I5687" s="10"/>
      <c r="J5687" s="9">
        <f>48+36</f>
        <v>84</v>
      </c>
      <c r="K5687" s="9"/>
      <c r="L5687" s="9">
        <f>48</f>
        <v>48</v>
      </c>
      <c r="M5687" s="11"/>
      <c r="N5687" s="11"/>
      <c r="O5687" s="9"/>
      <c r="P5687" s="9"/>
      <c r="Q5687" s="9"/>
    </row>
    <row r="5688" spans="1:17" x14ac:dyDescent="0.35">
      <c r="A5688" s="9" t="s">
        <v>60</v>
      </c>
      <c r="B5688" s="9" t="s">
        <v>2244</v>
      </c>
      <c r="C5688" s="9" t="s">
        <v>18</v>
      </c>
      <c r="D5688" s="9"/>
      <c r="E5688" s="10">
        <v>44749</v>
      </c>
      <c r="F5688" s="100">
        <f>SUM(J5688:L5688)</f>
        <v>156</v>
      </c>
      <c r="G5688" s="100">
        <f>SUM(Table3[[#This Row],[Kim Dệt Ngày]:[Kim Khác Đêm]])</f>
        <v>0</v>
      </c>
      <c r="H5688" s="10">
        <v>44750</v>
      </c>
      <c r="I5688" s="10"/>
      <c r="J5688" s="9">
        <f>60+36</f>
        <v>96</v>
      </c>
      <c r="K5688" s="9"/>
      <c r="L5688" s="9">
        <f>60</f>
        <v>60</v>
      </c>
      <c r="M5688" s="11"/>
      <c r="N5688" s="11"/>
      <c r="O5688" s="9"/>
      <c r="P5688" s="9"/>
      <c r="Q5688" s="9"/>
    </row>
    <row r="5689" spans="1:17" x14ac:dyDescent="0.35">
      <c r="A5689" s="9" t="s">
        <v>61</v>
      </c>
      <c r="B5689" s="9" t="s">
        <v>2770</v>
      </c>
      <c r="C5689" s="9" t="s">
        <v>930</v>
      </c>
      <c r="D5689" s="9"/>
      <c r="E5689" s="10">
        <v>44736</v>
      </c>
      <c r="F5689" s="100">
        <f>SUM(J5689:L5689)</f>
        <v>84</v>
      </c>
      <c r="G5689" s="100">
        <f>SUM(Table3[[#This Row],[Kim Dệt Ngày]:[Kim Khác Đêm]])</f>
        <v>0</v>
      </c>
      <c r="H5689" s="10">
        <v>44750</v>
      </c>
      <c r="I5689" s="10"/>
      <c r="J5689" s="9">
        <f>12+24</f>
        <v>36</v>
      </c>
      <c r="K5689" s="9"/>
      <c r="L5689" s="9">
        <f>48</f>
        <v>48</v>
      </c>
      <c r="M5689" s="11"/>
      <c r="N5689" s="11"/>
      <c r="O5689" s="9"/>
      <c r="P5689" s="9"/>
      <c r="Q5689" s="9"/>
    </row>
    <row r="5690" spans="1:17" x14ac:dyDescent="0.35">
      <c r="A5690" s="9" t="s">
        <v>63</v>
      </c>
      <c r="B5690" s="157" t="s">
        <v>1088</v>
      </c>
      <c r="C5690" s="9" t="s">
        <v>2594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/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2594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x14ac:dyDescent="0.35">
      <c r="A5696" s="9" t="s">
        <v>65</v>
      </c>
      <c r="B5696" s="9" t="s">
        <v>2152</v>
      </c>
      <c r="C5696" s="9" t="s">
        <v>2156</v>
      </c>
      <c r="D5696" s="9"/>
      <c r="E5696" s="10">
        <v>44735</v>
      </c>
      <c r="F5696" s="100">
        <f>SUM(J5696:L5696)</f>
        <v>84</v>
      </c>
      <c r="G5696" s="100">
        <f>SUM(Table3[[#This Row],[Kim Dệt Ngày]:[Kim Khác Đêm]])</f>
        <v>0</v>
      </c>
      <c r="H5696" s="10">
        <v>44751</v>
      </c>
      <c r="I5696" s="10"/>
      <c r="J5696" s="9">
        <f>24</f>
        <v>24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2756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x14ac:dyDescent="0.35">
      <c r="A5700" s="9" t="s">
        <v>66</v>
      </c>
      <c r="B5700" s="9" t="s">
        <v>2298</v>
      </c>
      <c r="C5700" s="9" t="s">
        <v>79</v>
      </c>
      <c r="D5700" s="9"/>
      <c r="E5700" s="10">
        <v>44736</v>
      </c>
      <c r="F5700" s="100">
        <f>SUM(J5700:L5700)</f>
        <v>300</v>
      </c>
      <c r="G5700" s="100">
        <f>SUM(Table3[[#This Row],[Kim Dệt Ngày]:[Kim Khác Đêm]])</f>
        <v>0</v>
      </c>
      <c r="H5700" s="10">
        <v>44743</v>
      </c>
      <c r="I5700" s="10"/>
      <c r="J5700" s="9">
        <f>36+36+24+36+36+36+24+36</f>
        <v>264</v>
      </c>
      <c r="K5700" s="9"/>
      <c r="L5700" s="9">
        <f>36</f>
        <v>36</v>
      </c>
      <c r="M5700" s="11"/>
      <c r="N5700" s="11"/>
      <c r="O5700" s="9"/>
      <c r="P5700" s="9"/>
      <c r="Q5700" s="9"/>
    </row>
    <row r="5701" spans="1:17" x14ac:dyDescent="0.35">
      <c r="A5701" s="9" t="s">
        <v>68</v>
      </c>
      <c r="B5701" s="9" t="s">
        <v>424</v>
      </c>
      <c r="C5701" s="9" t="s">
        <v>79</v>
      </c>
      <c r="D5701" s="9"/>
      <c r="E5701" s="10">
        <v>44746</v>
      </c>
      <c r="F5701" s="100">
        <f>SUM(J5701:L5701)</f>
        <v>120</v>
      </c>
      <c r="G5701" s="100">
        <f>SUM(Table3[[#This Row],[Kim Dệt Ngày]:[Kim Khác Đêm]])</f>
        <v>0</v>
      </c>
      <c r="H5701" s="10">
        <v>44751</v>
      </c>
      <c r="I5701" s="10"/>
      <c r="J5701" s="9">
        <f>0</f>
        <v>0</v>
      </c>
      <c r="K5701" s="9"/>
      <c r="L5701" s="9">
        <f>120</f>
        <v>120</v>
      </c>
      <c r="M5701" s="11"/>
      <c r="N5701" s="11"/>
      <c r="O5701" s="9"/>
      <c r="P5701" s="9"/>
      <c r="Q5701" s="9"/>
    </row>
    <row r="5702" spans="1:17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276</v>
      </c>
      <c r="G5702" s="100">
        <f>SUM(Table3[[#This Row],[Kim Dệt Ngày]:[Kim Khác Đêm]])</f>
        <v>0</v>
      </c>
      <c r="H5702" s="10">
        <v>44751</v>
      </c>
      <c r="I5702" s="10"/>
      <c r="J5702" s="9">
        <f>60</f>
        <v>60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x14ac:dyDescent="0.35">
      <c r="A5703" s="9" t="s">
        <v>71</v>
      </c>
      <c r="B5703" s="9" t="s">
        <v>238</v>
      </c>
      <c r="C5703" s="9" t="s">
        <v>28</v>
      </c>
      <c r="D5703" s="9"/>
      <c r="E5703" s="10">
        <v>44739</v>
      </c>
      <c r="F5703" s="100">
        <f>SUM(J5703:L5703)</f>
        <v>1608</v>
      </c>
      <c r="G5703" s="100">
        <f>SUM(Table3[[#This Row],[Kim Dệt Ngày]:[Kim Khác Đêm]])</f>
        <v>0</v>
      </c>
      <c r="H5703" s="10">
        <v>44743</v>
      </c>
      <c r="I5703" s="10"/>
      <c r="J5703" s="9">
        <f>72+84+72+84+72+72+84+84</f>
        <v>624</v>
      </c>
      <c r="K5703" s="9"/>
      <c r="L5703" s="9">
        <f>108+96+96+108+96+108+96+96+96+84</f>
        <v>984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288</v>
      </c>
      <c r="G5706" s="100">
        <f>SUM(Table3[[#This Row],[Kim Dệt Ngày]:[Kim Khác Đêm]])</f>
        <v>0</v>
      </c>
      <c r="H5706" s="10">
        <v>44749</v>
      </c>
      <c r="I5706" s="10"/>
      <c r="J5706" s="9">
        <f>48+48</f>
        <v>96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300</v>
      </c>
      <c r="G5707" s="100">
        <f>SUM(Table3[[#This Row],[Kim Dệt Ngày]:[Kim Khác Đêm]])</f>
        <v>0</v>
      </c>
      <c r="H5707" s="10">
        <v>44749</v>
      </c>
      <c r="I5707" s="10"/>
      <c r="J5707" s="9">
        <f>48+36</f>
        <v>84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76</v>
      </c>
      <c r="B5708" s="9" t="s">
        <v>1113</v>
      </c>
      <c r="C5708" s="9" t="s">
        <v>28</v>
      </c>
      <c r="D5708" s="9"/>
      <c r="E5708" s="10">
        <v>44750</v>
      </c>
      <c r="F5708" s="100">
        <f>SUM(J5708:L5708)</f>
        <v>192</v>
      </c>
      <c r="G5708" s="100">
        <f>SUM(Table3[[#This Row],[Kim Dệt Ngày]:[Kim Khác Đêm]])</f>
        <v>0</v>
      </c>
      <c r="H5708" s="10">
        <v>44751</v>
      </c>
      <c r="I5708" s="144"/>
      <c r="J5708" s="14">
        <f>60</f>
        <v>60</v>
      </c>
      <c r="K5708" s="14"/>
      <c r="L5708" s="14">
        <f>72+60</f>
        <v>132</v>
      </c>
      <c r="M5708" s="146"/>
      <c r="N5708" s="146"/>
      <c r="O5708" s="14"/>
      <c r="P5708" s="14"/>
      <c r="Q5708" s="14"/>
    </row>
    <row r="5709" spans="1:17" x14ac:dyDescent="0.35">
      <c r="A5709" s="9" t="s">
        <v>77</v>
      </c>
      <c r="B5709" s="150" t="s">
        <v>1600</v>
      </c>
      <c r="C5709" s="9" t="s">
        <v>39</v>
      </c>
      <c r="D5709" s="9"/>
      <c r="E5709" s="10">
        <v>44734</v>
      </c>
      <c r="F5709" s="100">
        <f>SUM(J5709:L5709)</f>
        <v>540</v>
      </c>
      <c r="G5709" s="100">
        <f>SUM(Table3[[#This Row],[Kim Dệt Ngày]:[Kim Khác Đêm]])</f>
        <v>0</v>
      </c>
      <c r="H5709" s="10">
        <v>44749</v>
      </c>
      <c r="I5709" s="10"/>
      <c r="J5709" s="9">
        <f>84+72</f>
        <v>156</v>
      </c>
      <c r="K5709" s="9"/>
      <c r="L5709" s="9">
        <f>96+108+96+84</f>
        <v>384</v>
      </c>
      <c r="M5709" s="11"/>
      <c r="N5709" s="11"/>
      <c r="O5709" s="9"/>
      <c r="P5709" s="9"/>
      <c r="Q5709" s="9"/>
    </row>
    <row r="5710" spans="1:17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252</v>
      </c>
      <c r="G5710" s="100">
        <f>SUM(Table3[[#This Row],[Kim Dệt Ngày]:[Kim Khác Đêm]])</f>
        <v>0</v>
      </c>
      <c r="H5710" s="10">
        <v>44751</v>
      </c>
      <c r="I5710" s="10"/>
      <c r="J5710" s="9">
        <f>72</f>
        <v>72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2594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/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2605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2605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2605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2605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2605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x14ac:dyDescent="0.35">
      <c r="A5718" s="9" t="s">
        <v>82</v>
      </c>
      <c r="B5718" s="150" t="s">
        <v>2081</v>
      </c>
      <c r="C5718" s="9" t="s">
        <v>39</v>
      </c>
      <c r="D5718" s="9"/>
      <c r="E5718" s="10">
        <v>44749</v>
      </c>
      <c r="F5718" s="100">
        <f>SUM(J5718:L5718)</f>
        <v>468</v>
      </c>
      <c r="G5718" s="100">
        <f>SUM(Table3[[#This Row],[Kim Dệt Ngày]:[Kim Khác Đêm]])</f>
        <v>0</v>
      </c>
      <c r="H5718" s="10">
        <v>44750</v>
      </c>
      <c r="I5718" s="10"/>
      <c r="J5718" s="9">
        <f>84+84</f>
        <v>168</v>
      </c>
      <c r="K5718" s="9"/>
      <c r="L5718" s="9">
        <f>96+108+96</f>
        <v>300</v>
      </c>
      <c r="M5718" s="11"/>
      <c r="N5718" s="11"/>
      <c r="O5718" s="9"/>
      <c r="P5718" s="9"/>
      <c r="Q5718" s="9"/>
    </row>
    <row r="5719" spans="1:17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/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x14ac:dyDescent="0.35">
      <c r="A5720" s="9" t="s">
        <v>85</v>
      </c>
      <c r="B5720" s="323" t="s">
        <v>1476</v>
      </c>
      <c r="C5720" s="9" t="s">
        <v>28</v>
      </c>
      <c r="D5720" s="9"/>
      <c r="E5720" s="10">
        <v>44751</v>
      </c>
      <c r="F5720" s="100">
        <f>SUM(J5720:L5720)</f>
        <v>72</v>
      </c>
      <c r="G5720" s="100">
        <f>SUM(Table3[[#This Row],[Kim Dệt Ngày]:[Kim Khác Đêm]])</f>
        <v>0</v>
      </c>
      <c r="H5720" s="10">
        <v>44751</v>
      </c>
      <c r="I5720" s="10"/>
      <c r="J5720" s="9"/>
      <c r="K5720" s="9"/>
      <c r="L5720" s="9">
        <f>72</f>
        <v>72</v>
      </c>
      <c r="M5720" s="11"/>
      <c r="N5720" s="11"/>
      <c r="O5720" s="9"/>
      <c r="P5720" s="9"/>
      <c r="Q5720" s="9"/>
    </row>
    <row r="5721" spans="1:17" x14ac:dyDescent="0.35">
      <c r="A5721" s="9" t="s">
        <v>88</v>
      </c>
      <c r="B5721" s="9" t="s">
        <v>2592</v>
      </c>
      <c r="C5721" s="9" t="s">
        <v>28</v>
      </c>
      <c r="D5721" s="9"/>
      <c r="E5721" s="10">
        <v>44718</v>
      </c>
      <c r="F5721" s="100">
        <f>SUM(J5721:L5721)</f>
        <v>250</v>
      </c>
      <c r="G5721" s="100">
        <f>SUM(Table3[[#This Row],[Kim Dệt Ngày]:[Kim Khác Đêm]])</f>
        <v>0</v>
      </c>
      <c r="H5721" s="10">
        <v>44749</v>
      </c>
      <c r="I5721" s="10"/>
      <c r="J5721" s="9">
        <f>60+60</f>
        <v>120</v>
      </c>
      <c r="K5721" s="9"/>
      <c r="L5721" s="9">
        <f>60+70</f>
        <v>130</v>
      </c>
      <c r="M5721" s="11"/>
      <c r="N5721" s="11"/>
      <c r="O5721" s="9"/>
      <c r="P5721" s="9"/>
      <c r="Q5721" s="9"/>
    </row>
    <row r="5722" spans="1:17" x14ac:dyDescent="0.35">
      <c r="A5722" s="9" t="s">
        <v>90</v>
      </c>
      <c r="B5722" s="9" t="s">
        <v>1070</v>
      </c>
      <c r="C5722" s="9" t="s">
        <v>18</v>
      </c>
      <c r="D5722" s="9"/>
      <c r="E5722" s="10">
        <v>44749</v>
      </c>
      <c r="F5722" s="100">
        <f>SUM(J5722:L5722)</f>
        <v>84</v>
      </c>
      <c r="G5722" s="100">
        <f>SUM(Table3[[#This Row],[Kim Dệt Ngày]:[Kim Khác Đêm]])</f>
        <v>0</v>
      </c>
      <c r="H5722" s="10">
        <v>44750</v>
      </c>
      <c r="I5722" s="10"/>
      <c r="J5722" s="9">
        <f>36+48</f>
        <v>84</v>
      </c>
      <c r="K5722" s="9"/>
      <c r="L5722" s="9"/>
      <c r="M5722" s="11"/>
      <c r="N5722" s="11"/>
      <c r="O5722" s="9"/>
      <c r="P5722" s="9"/>
      <c r="Q5722" s="9"/>
    </row>
    <row r="5723" spans="1:17" x14ac:dyDescent="0.35">
      <c r="A5723" s="9" t="s">
        <v>91</v>
      </c>
      <c r="B5723" s="161" t="s">
        <v>1071</v>
      </c>
      <c r="C5723" s="9" t="s">
        <v>28</v>
      </c>
      <c r="D5723" s="9"/>
      <c r="E5723" s="10">
        <v>44736</v>
      </c>
      <c r="F5723" s="100">
        <f>SUM(J5723:L5723)</f>
        <v>0</v>
      </c>
      <c r="G5723" s="100">
        <f>SUM(Table3[[#This Row],[Kim Dệt Ngày]:[Kim Khác Đêm]])</f>
        <v>0</v>
      </c>
      <c r="H5723" s="10">
        <v>44743</v>
      </c>
      <c r="I5723" s="10"/>
      <c r="J5723" s="9"/>
      <c r="K5723" s="9"/>
      <c r="L5723" s="9"/>
      <c r="M5723" s="11"/>
      <c r="N5723" s="11"/>
      <c r="O5723" s="9"/>
      <c r="P5723" s="9"/>
      <c r="Q5723" s="9"/>
    </row>
    <row r="5724" spans="1:17" x14ac:dyDescent="0.35">
      <c r="A5724" s="9" t="s">
        <v>93</v>
      </c>
      <c r="B5724" s="9" t="s">
        <v>1691</v>
      </c>
      <c r="C5724" s="9" t="s">
        <v>18</v>
      </c>
      <c r="D5724" s="9"/>
      <c r="E5724" s="10">
        <v>44749</v>
      </c>
      <c r="F5724" s="100">
        <f>SUM(J5724:L5724)</f>
        <v>84</v>
      </c>
      <c r="G5724" s="100">
        <f>SUM(Table3[[#This Row],[Kim Dệt Ngày]:[Kim Khác Đêm]])</f>
        <v>0</v>
      </c>
      <c r="H5724" s="10">
        <v>44750</v>
      </c>
      <c r="I5724" s="10"/>
      <c r="J5724" s="9">
        <f>36+48</f>
        <v>84</v>
      </c>
      <c r="K5724" s="9"/>
      <c r="L5724" s="9"/>
      <c r="M5724" s="11"/>
      <c r="N5724" s="11"/>
      <c r="O5724" s="9"/>
      <c r="P5724" s="9"/>
      <c r="Q5724" s="9"/>
    </row>
    <row r="5725" spans="1:17" x14ac:dyDescent="0.35">
      <c r="A5725" s="9" t="s">
        <v>94</v>
      </c>
      <c r="B5725" s="9" t="s">
        <v>2605</v>
      </c>
      <c r="C5725" s="9" t="s">
        <v>25</v>
      </c>
      <c r="D5725" s="9"/>
      <c r="E5725" s="10">
        <v>44750</v>
      </c>
      <c r="F5725" s="100">
        <f>SUM(J5725:L5725)</f>
        <v>120</v>
      </c>
      <c r="G5725" s="100">
        <f>SUM(Table3[[#This Row],[Kim Dệt Ngày]:[Kim Khác Đêm]])</f>
        <v>0</v>
      </c>
      <c r="H5725" s="10">
        <v>44751</v>
      </c>
      <c r="I5725" s="10"/>
      <c r="J5725" s="9">
        <f>36</f>
        <v>36</v>
      </c>
      <c r="K5725" s="9"/>
      <c r="L5725" s="9">
        <f>48+36</f>
        <v>84</v>
      </c>
      <c r="M5725" s="11"/>
      <c r="N5725" s="11"/>
      <c r="O5725" s="9"/>
      <c r="P5725" s="9"/>
      <c r="Q5725" s="9"/>
    </row>
    <row r="5726" spans="1:17" x14ac:dyDescent="0.35">
      <c r="A5726" s="9" t="s">
        <v>95</v>
      </c>
      <c r="B5726" s="9" t="s">
        <v>2605</v>
      </c>
      <c r="C5726" s="9" t="s">
        <v>18</v>
      </c>
      <c r="D5726" s="9"/>
      <c r="E5726" s="10">
        <v>44750</v>
      </c>
      <c r="F5726" s="100">
        <f>SUM(J5726:L5726)</f>
        <v>192</v>
      </c>
      <c r="G5726" s="100">
        <f>SUM(Table3[[#This Row],[Kim Dệt Ngày]:[Kim Khác Đêm]])</f>
        <v>0</v>
      </c>
      <c r="H5726" s="10">
        <v>44751</v>
      </c>
      <c r="I5726" s="10"/>
      <c r="J5726" s="9">
        <f>60</f>
        <v>60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2244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96</v>
      </c>
      <c r="B5728" s="9" t="s">
        <v>1060</v>
      </c>
      <c r="C5728" s="9" t="s">
        <v>25</v>
      </c>
      <c r="D5728" s="9"/>
      <c r="E5728" s="10">
        <v>44733</v>
      </c>
      <c r="F5728" s="100">
        <f>SUM(J5728:L5728)</f>
        <v>360</v>
      </c>
      <c r="G5728" s="100">
        <f>SUM(Table3[[#This Row],[Kim Dệt Ngày]:[Kim Khác Đêm]])</f>
        <v>0</v>
      </c>
      <c r="H5728" s="10">
        <v>44750</v>
      </c>
      <c r="I5728" s="10"/>
      <c r="J5728" s="9">
        <f>60+72</f>
        <v>132</v>
      </c>
      <c r="K5728" s="9"/>
      <c r="L5728" s="9">
        <f>84+84+60</f>
        <v>228</v>
      </c>
      <c r="M5728" s="11"/>
      <c r="N5728" s="11"/>
      <c r="O5728" s="9"/>
      <c r="P5728" s="9"/>
      <c r="Q5728" s="9"/>
    </row>
    <row r="5729" spans="1:17" x14ac:dyDescent="0.35">
      <c r="A5729" s="9" t="s">
        <v>97</v>
      </c>
      <c r="B5729" s="9" t="s">
        <v>2244</v>
      </c>
      <c r="C5729" s="9" t="s">
        <v>39</v>
      </c>
      <c r="D5729" s="9"/>
      <c r="E5729" s="10">
        <v>44749</v>
      </c>
      <c r="F5729" s="100">
        <f>SUM(J5729:L5729)</f>
        <v>240</v>
      </c>
      <c r="G5729" s="100">
        <f>SUM(Table3[[#This Row],[Kim Dệt Ngày]:[Kim Khác Đêm]])</f>
        <v>0</v>
      </c>
      <c r="H5729" s="10">
        <v>44750</v>
      </c>
      <c r="I5729" s="10"/>
      <c r="J5729" s="9">
        <f>48+36</f>
        <v>84</v>
      </c>
      <c r="K5729" s="9"/>
      <c r="L5729" s="9">
        <f>60+60+36</f>
        <v>156</v>
      </c>
      <c r="M5729" s="11"/>
      <c r="N5729" s="11"/>
      <c r="O5729" s="9"/>
      <c r="P5729" s="9"/>
      <c r="Q5729" s="9"/>
    </row>
    <row r="5730" spans="1:17" x14ac:dyDescent="0.35">
      <c r="A5730" s="9" t="s">
        <v>98</v>
      </c>
      <c r="B5730" s="9" t="s">
        <v>2605</v>
      </c>
      <c r="C5730" s="9" t="s">
        <v>28</v>
      </c>
      <c r="D5730" s="9"/>
      <c r="E5730" s="10">
        <v>44750</v>
      </c>
      <c r="F5730" s="100">
        <f>SUM(J5730:L5730)</f>
        <v>144</v>
      </c>
      <c r="G5730" s="100">
        <f>SUM(Table3[[#This Row],[Kim Dệt Ngày]:[Kim Khác Đêm]])</f>
        <v>0</v>
      </c>
      <c r="H5730" s="10">
        <v>44751</v>
      </c>
      <c r="I5730" s="10"/>
      <c r="J5730" s="9">
        <f>36</f>
        <v>36</v>
      </c>
      <c r="K5730" s="9"/>
      <c r="L5730" s="9">
        <f>60+48</f>
        <v>108</v>
      </c>
      <c r="M5730" s="11"/>
      <c r="N5730" s="11"/>
      <c r="O5730" s="9"/>
      <c r="P5730" s="9"/>
      <c r="Q5730" s="9"/>
    </row>
    <row r="5731" spans="1:17" x14ac:dyDescent="0.35">
      <c r="A5731" s="9" t="s">
        <v>100</v>
      </c>
      <c r="B5731" s="9" t="s">
        <v>2605</v>
      </c>
      <c r="C5731" s="9" t="s">
        <v>25</v>
      </c>
      <c r="D5731" s="9"/>
      <c r="E5731" s="10">
        <v>44750</v>
      </c>
      <c r="F5731" s="100">
        <f>SUM(J5731:L5731)</f>
        <v>0</v>
      </c>
      <c r="G5731" s="100">
        <f>SUM(Table3[[#This Row],[Kim Dệt Ngày]:[Kim Khác Đêm]])</f>
        <v>0</v>
      </c>
      <c r="H5731" s="10">
        <v>44743</v>
      </c>
      <c r="I5731" s="10"/>
      <c r="J5731" s="9"/>
      <c r="K5731" s="9"/>
      <c r="L5731" s="9"/>
      <c r="M5731" s="11"/>
      <c r="N5731" s="11"/>
      <c r="O5731" s="9"/>
      <c r="P5731" s="9"/>
      <c r="Q5731" s="9"/>
    </row>
    <row r="5732" spans="1:17" x14ac:dyDescent="0.35">
      <c r="A5732" s="9" t="s">
        <v>101</v>
      </c>
      <c r="B5732" s="9" t="s">
        <v>2259</v>
      </c>
      <c r="C5732" s="9" t="s">
        <v>39</v>
      </c>
      <c r="D5732" s="9"/>
      <c r="E5732" s="10">
        <v>44738</v>
      </c>
      <c r="F5732" s="100">
        <f>SUM(J5732:L5732)</f>
        <v>84</v>
      </c>
      <c r="G5732" s="100">
        <f>SUM(Table3[[#This Row],[Kim Dệt Ngày]:[Kim Khác Đêm]])</f>
        <v>0</v>
      </c>
      <c r="H5732" s="10">
        <v>44751</v>
      </c>
      <c r="I5732" s="10"/>
      <c r="J5732" s="9"/>
      <c r="K5732" s="9"/>
      <c r="L5732" s="9">
        <f>36+48</f>
        <v>84</v>
      </c>
      <c r="M5732" s="11"/>
      <c r="N5732" s="11"/>
      <c r="O5732" s="9"/>
      <c r="P5732" s="9"/>
      <c r="Q5732" s="9"/>
    </row>
    <row r="5733" spans="1:17" x14ac:dyDescent="0.35">
      <c r="A5733" s="9" t="s">
        <v>102</v>
      </c>
      <c r="B5733" s="9" t="s">
        <v>2259</v>
      </c>
      <c r="C5733" s="9" t="s">
        <v>39</v>
      </c>
      <c r="D5733" s="9"/>
      <c r="E5733" s="10">
        <v>44738</v>
      </c>
      <c r="F5733" s="100">
        <f>SUM(J5733:L5733)</f>
        <v>768</v>
      </c>
      <c r="G5733" s="100">
        <f>SUM(Table3[[#This Row],[Kim Dệt Ngày]:[Kim Khác Đêm]])</f>
        <v>0</v>
      </c>
      <c r="H5733" s="10">
        <v>44743</v>
      </c>
      <c r="I5733" s="10"/>
      <c r="J5733" s="9">
        <f>36+36+36+36+24+36+48+36</f>
        <v>288</v>
      </c>
      <c r="K5733" s="9"/>
      <c r="L5733" s="9">
        <f>48+60+48+48+48+48+48+48+48+36</f>
        <v>480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x14ac:dyDescent="0.35">
      <c r="A5735" s="9" t="s">
        <v>103</v>
      </c>
      <c r="B5735" s="9" t="s">
        <v>2259</v>
      </c>
      <c r="C5735" s="9" t="s">
        <v>39</v>
      </c>
      <c r="D5735" s="9"/>
      <c r="E5735" s="10">
        <v>44738</v>
      </c>
      <c r="F5735" s="100">
        <f>SUM(J5735:L5735)</f>
        <v>156</v>
      </c>
      <c r="G5735" s="100">
        <f>SUM(Table3[[#This Row],[Kim Dệt Ngày]:[Kim Khác Đêm]])</f>
        <v>0</v>
      </c>
      <c r="H5735" s="10">
        <v>44747</v>
      </c>
      <c r="I5735" s="10"/>
      <c r="J5735" s="9">
        <f>24+36+12</f>
        <v>72</v>
      </c>
      <c r="K5735" s="9"/>
      <c r="L5735" s="9">
        <f>36+48</f>
        <v>84</v>
      </c>
      <c r="M5735" s="11"/>
      <c r="N5735" s="11"/>
      <c r="O5735" s="9"/>
      <c r="P5735" s="9"/>
      <c r="Q5735" s="9"/>
    </row>
    <row r="5736" spans="1:17" x14ac:dyDescent="0.35">
      <c r="A5736" s="9" t="s">
        <v>105</v>
      </c>
      <c r="B5736" s="9" t="s">
        <v>2259</v>
      </c>
      <c r="C5736" s="9" t="s">
        <v>39</v>
      </c>
      <c r="D5736" s="9"/>
      <c r="E5736" s="10">
        <v>44738</v>
      </c>
      <c r="F5736" s="100">
        <f>SUM(J5736:L5736)</f>
        <v>768</v>
      </c>
      <c r="G5736" s="100">
        <f>SUM(Table3[[#This Row],[Kim Dệt Ngày]:[Kim Khác Đêm]])</f>
        <v>0</v>
      </c>
      <c r="H5736" s="10">
        <v>44743</v>
      </c>
      <c r="I5736" s="10"/>
      <c r="J5736" s="9">
        <f>36+36+36+36+24+48+36+48</f>
        <v>300</v>
      </c>
      <c r="K5736" s="9"/>
      <c r="L5736" s="9">
        <f>36+36+48+60+48+48+48+48+48+48</f>
        <v>468</v>
      </c>
      <c r="M5736" s="11"/>
      <c r="N5736" s="11"/>
      <c r="O5736" s="9"/>
      <c r="P5736" s="9"/>
      <c r="Q5736" s="9"/>
    </row>
    <row r="5737" spans="1:17" x14ac:dyDescent="0.35">
      <c r="A5737" s="9"/>
      <c r="B5737" s="9"/>
      <c r="C5737" s="9"/>
      <c r="D5737" s="9"/>
      <c r="E5737" s="10"/>
      <c r="F5737" s="100">
        <f>SUM(J5737:L5737)</f>
        <v>0</v>
      </c>
      <c r="G5737" s="100">
        <f>SUM(Table3[[#This Row],[Kim Dệt Ngày]:[Kim Khác Đêm]])</f>
        <v>0</v>
      </c>
      <c r="H5737" s="10"/>
      <c r="I5737" s="10"/>
      <c r="J5737" s="9"/>
      <c r="K5737" s="9"/>
      <c r="L5737" s="9"/>
      <c r="M5737" s="11"/>
      <c r="N5737" s="11"/>
      <c r="O5737" s="9"/>
      <c r="P5737" s="9"/>
      <c r="Q5737" s="9"/>
    </row>
    <row r="5738" spans="1:17" x14ac:dyDescent="0.35">
      <c r="A5738" s="9"/>
      <c r="B5738" s="9"/>
      <c r="C5738" s="9"/>
      <c r="D5738" s="9"/>
      <c r="E5738" s="10"/>
      <c r="F5738" s="100">
        <f>SUM(J5738:L5738)</f>
        <v>0</v>
      </c>
      <c r="G5738" s="100">
        <f>SUM(Table3[[#This Row],[Kim Dệt Ngày]:[Kim Khác Đêm]])</f>
        <v>0</v>
      </c>
      <c r="H5738" s="10"/>
      <c r="I5738" s="10"/>
      <c r="J5738" s="9"/>
      <c r="K5738" s="9"/>
      <c r="L5738" s="9"/>
      <c r="M5738" s="11"/>
      <c r="N5738" s="11"/>
      <c r="O5738" s="9"/>
      <c r="P5738" s="9"/>
      <c r="Q5738" s="9"/>
    </row>
    <row r="5739" spans="1:17" x14ac:dyDescent="0.35">
      <c r="A5739" s="9"/>
      <c r="B5739" s="9"/>
      <c r="C5739" s="9"/>
      <c r="D5739" s="9"/>
      <c r="E5739" s="10"/>
      <c r="F5739" s="100">
        <f>SUM(J5739:L5739)</f>
        <v>0</v>
      </c>
      <c r="G5739" s="100">
        <f>SUM(Table3[[#This Row],[Kim Dệt Ngày]:[Kim Khác Đêm]])</f>
        <v>0</v>
      </c>
      <c r="H5739" s="10"/>
      <c r="I5739" s="10"/>
      <c r="J5739" s="9"/>
      <c r="K5739" s="9"/>
      <c r="L5739" s="9"/>
      <c r="M5739" s="11"/>
      <c r="N5739" s="11"/>
      <c r="O5739" s="9"/>
      <c r="P5739" s="9"/>
      <c r="Q5739" s="9"/>
    </row>
    <row r="5740" spans="1:17" x14ac:dyDescent="0.35">
      <c r="A5740" s="9"/>
      <c r="B5740" s="9"/>
      <c r="C5740" s="9"/>
      <c r="D5740" s="9"/>
      <c r="E5740" s="10"/>
      <c r="F5740" s="100">
        <f>SUM(J5740:L5740)</f>
        <v>0</v>
      </c>
      <c r="G5740" s="100">
        <f>SUM(Table3[[#This Row],[Kim Dệt Ngày]:[Kim Khác Đêm]])</f>
        <v>0</v>
      </c>
      <c r="H5740" s="10"/>
      <c r="I5740" s="10"/>
      <c r="J5740" s="9"/>
      <c r="K5740" s="9"/>
      <c r="L5740" s="9"/>
      <c r="M5740" s="11"/>
      <c r="N5740" s="11"/>
      <c r="O5740" s="9"/>
      <c r="P5740" s="9"/>
      <c r="Q5740" s="9"/>
    </row>
    <row r="5741" spans="1:17" x14ac:dyDescent="0.35">
      <c r="A5741" s="9"/>
      <c r="B5741" s="9"/>
      <c r="C5741" s="9"/>
      <c r="D5741" s="9"/>
      <c r="E5741" s="10"/>
      <c r="F5741" s="100">
        <f>SUM(J5741:L5741)</f>
        <v>0</v>
      </c>
      <c r="G5741" s="100">
        <f>SUM(Table3[[#This Row],[Kim Dệt Ngày]:[Kim Khác Đêm]])</f>
        <v>0</v>
      </c>
      <c r="H5741" s="10"/>
      <c r="I5741" s="10"/>
      <c r="J5741" s="9"/>
      <c r="K5741" s="9"/>
      <c r="L5741" s="9"/>
      <c r="M5741" s="11"/>
      <c r="N5741" s="11"/>
      <c r="O5741" s="9"/>
      <c r="P5741" s="9"/>
      <c r="Q5741" s="9"/>
    </row>
    <row r="5742" spans="1:17" x14ac:dyDescent="0.35">
      <c r="A5742" s="9"/>
      <c r="B5742" s="9"/>
      <c r="C5742" s="9"/>
      <c r="D5742" s="9"/>
      <c r="E5742" s="10"/>
      <c r="F5742" s="100">
        <f>SUM(J5742:L5742)</f>
        <v>0</v>
      </c>
      <c r="G5742" s="100">
        <f>SUM(Table3[[#This Row],[Kim Dệt Ngày]:[Kim Khác Đêm]])</f>
        <v>0</v>
      </c>
      <c r="H5742" s="10"/>
      <c r="I5742" s="10"/>
      <c r="J5742" s="9"/>
      <c r="K5742" s="9"/>
      <c r="L5742" s="9"/>
      <c r="M5742" s="11"/>
      <c r="N5742" s="11"/>
      <c r="O5742" s="9"/>
      <c r="P5742" s="9"/>
      <c r="Q5742" s="9"/>
    </row>
    <row r="5743" spans="1:17" x14ac:dyDescent="0.35">
      <c r="A5743" s="9"/>
      <c r="B5743" s="9"/>
      <c r="C5743" s="9"/>
      <c r="D5743" s="9"/>
      <c r="E5743" s="10"/>
      <c r="F5743" s="100">
        <f>SUM(J5743:L5743)</f>
        <v>0</v>
      </c>
      <c r="G5743" s="100">
        <f>SUM(Table3[[#This Row],[Kim Dệt Ngày]:[Kim Khác Đêm]])</f>
        <v>0</v>
      </c>
      <c r="H5743" s="10"/>
      <c r="I5743" s="10"/>
      <c r="J5743" s="9"/>
      <c r="K5743" s="9"/>
      <c r="L5743" s="9"/>
      <c r="M5743" s="11"/>
      <c r="N5743" s="11"/>
      <c r="O5743" s="9"/>
      <c r="P5743" s="9"/>
      <c r="Q5743" s="9"/>
    </row>
    <row r="5744" spans="1:17" x14ac:dyDescent="0.35">
      <c r="A5744" s="9"/>
      <c r="B5744" s="9"/>
      <c r="C5744" s="9"/>
      <c r="D5744" s="9"/>
      <c r="E5744" s="10"/>
      <c r="F5744" s="100">
        <f>SUM(J5744:L5744)</f>
        <v>0</v>
      </c>
      <c r="G5744" s="100">
        <f>SUM(Table3[[#This Row],[Kim Dệt Ngày]:[Kim Khác Đêm]])</f>
        <v>0</v>
      </c>
      <c r="H5744" s="10"/>
      <c r="I5744" s="10"/>
      <c r="J5744" s="9"/>
      <c r="K5744" s="9"/>
      <c r="L5744" s="9"/>
      <c r="M5744" s="11"/>
      <c r="N5744" s="11"/>
      <c r="O5744" s="9"/>
      <c r="P5744" s="9"/>
      <c r="Q5744" s="9"/>
    </row>
    <row r="5745" spans="1:17" x14ac:dyDescent="0.35">
      <c r="A5745" s="9"/>
      <c r="B5745" s="9"/>
      <c r="C5745" s="9"/>
      <c r="D5745" s="9"/>
      <c r="E5745" s="10"/>
      <c r="F5745" s="100">
        <f>SUM(J5745:L5745)</f>
        <v>0</v>
      </c>
      <c r="G5745" s="100">
        <f>SUM(Table3[[#This Row],[Kim Dệt Ngày]:[Kim Khác Đêm]])</f>
        <v>0</v>
      </c>
      <c r="H5745" s="10"/>
      <c r="I5745" s="10"/>
      <c r="J5745" s="9"/>
      <c r="K5745" s="9"/>
      <c r="L5745" s="9"/>
      <c r="M5745" s="11"/>
      <c r="N5745" s="11"/>
      <c r="O5745" s="9"/>
      <c r="P5745" s="9"/>
      <c r="Q5745" s="9"/>
    </row>
    <row r="5746" spans="1:17" x14ac:dyDescent="0.35">
      <c r="A5746" s="9"/>
      <c r="B5746" s="9"/>
      <c r="C5746" s="9"/>
      <c r="D5746" s="9"/>
      <c r="E5746" s="10"/>
      <c r="F5746" s="100">
        <f>SUM(J5746:L5746)</f>
        <v>0</v>
      </c>
      <c r="G5746" s="100">
        <f>SUM(Table3[[#This Row],[Kim Dệt Ngày]:[Kim Khác Đêm]])</f>
        <v>0</v>
      </c>
      <c r="H5746" s="10"/>
      <c r="I5746" s="10"/>
      <c r="J5746" s="9"/>
      <c r="K5746" s="9"/>
      <c r="L5746" s="9"/>
      <c r="M5746" s="11"/>
      <c r="N5746" s="11"/>
      <c r="O5746" s="9"/>
      <c r="P5746" s="9"/>
      <c r="Q5746" s="9"/>
    </row>
    <row r="5747" spans="1:17" x14ac:dyDescent="0.35">
      <c r="A5747" s="9"/>
      <c r="B5747" s="9"/>
      <c r="C5747" s="9"/>
      <c r="D5747" s="9"/>
      <c r="E5747" s="10"/>
      <c r="F5747" s="100">
        <f>SUM(J5747:L5747)</f>
        <v>0</v>
      </c>
      <c r="G5747" s="100">
        <f>SUM(Table3[[#This Row],[Kim Dệt Ngày]:[Kim Khác Đêm]])</f>
        <v>0</v>
      </c>
      <c r="H5747" s="10"/>
      <c r="I5747" s="10"/>
      <c r="J5747" s="9"/>
      <c r="K5747" s="9"/>
      <c r="L5747" s="9"/>
      <c r="M5747" s="11"/>
      <c r="N5747" s="11"/>
      <c r="O5747" s="9"/>
      <c r="P5747" s="9"/>
      <c r="Q5747" s="9"/>
    </row>
    <row r="5748" spans="1:17" x14ac:dyDescent="0.35">
      <c r="A5748" s="9"/>
      <c r="B5748" s="9"/>
      <c r="C5748" s="9"/>
      <c r="D5748" s="9"/>
      <c r="E5748" s="10"/>
      <c r="F5748" s="100">
        <f>SUM(J5748:L5748)</f>
        <v>0</v>
      </c>
      <c r="G5748" s="100">
        <f>SUM(Table3[[#This Row],[Kim Dệt Ngày]:[Kim Khác Đêm]])</f>
        <v>0</v>
      </c>
      <c r="H5748" s="10"/>
      <c r="I5748" s="10"/>
      <c r="J5748" s="9"/>
      <c r="K5748" s="9"/>
      <c r="L5748" s="9"/>
      <c r="M5748" s="11"/>
      <c r="N5748" s="11"/>
      <c r="O5748" s="9"/>
      <c r="P5748" s="9"/>
      <c r="Q5748" s="9"/>
    </row>
    <row r="5749" spans="1:17" x14ac:dyDescent="0.35">
      <c r="A5749" s="9"/>
      <c r="B5749" s="9"/>
      <c r="C5749" s="9"/>
      <c r="D5749" s="9"/>
      <c r="E5749" s="10"/>
      <c r="F5749" s="100">
        <f>SUM(J5749:L5749)</f>
        <v>0</v>
      </c>
      <c r="G5749" s="100">
        <f>SUM(Table3[[#This Row],[Kim Dệt Ngày]:[Kim Khác Đêm]])</f>
        <v>0</v>
      </c>
      <c r="H5749" s="10"/>
      <c r="I5749" s="10"/>
      <c r="J5749" s="9"/>
      <c r="K5749" s="9"/>
      <c r="L5749" s="9"/>
      <c r="M5749" s="11"/>
      <c r="N5749" s="11"/>
      <c r="O5749" s="9"/>
      <c r="P5749" s="9"/>
      <c r="Q5749" s="9"/>
    </row>
    <row r="5750" spans="1:17" x14ac:dyDescent="0.35">
      <c r="A5750" s="9"/>
      <c r="B5750" s="9"/>
      <c r="C5750" s="9"/>
      <c r="D5750" s="9"/>
      <c r="E5750" s="10"/>
      <c r="F5750" s="100">
        <f>SUM(J5750:L5750)</f>
        <v>0</v>
      </c>
      <c r="G5750" s="100">
        <f>SUM(Table3[[#This Row],[Kim Dệt Ngày]:[Kim Khác Đêm]])</f>
        <v>0</v>
      </c>
      <c r="H5750" s="10"/>
      <c r="I5750" s="10"/>
      <c r="J5750" s="9"/>
      <c r="K5750" s="9"/>
      <c r="L5750" s="9"/>
      <c r="M5750" s="11"/>
      <c r="N5750" s="11"/>
      <c r="O5750" s="9"/>
      <c r="P5750" s="9"/>
      <c r="Q5750" s="9"/>
    </row>
    <row r="5751" spans="1:17" x14ac:dyDescent="0.35">
      <c r="A5751" s="9"/>
      <c r="B5751" s="9"/>
      <c r="C5751" s="9"/>
      <c r="D5751" s="9"/>
      <c r="E5751" s="10"/>
      <c r="F5751" s="100">
        <f>SUM(J5751:L5751)</f>
        <v>0</v>
      </c>
      <c r="G5751" s="100">
        <f>SUM(Table3[[#This Row],[Kim Dệt Ngày]:[Kim Khác Đêm]])</f>
        <v>0</v>
      </c>
      <c r="H5751" s="10"/>
      <c r="I5751" s="10"/>
      <c r="J5751" s="9"/>
      <c r="K5751" s="9"/>
      <c r="L5751" s="9"/>
      <c r="M5751" s="11"/>
      <c r="N5751" s="11"/>
      <c r="O5751" s="9"/>
      <c r="P5751" s="9"/>
      <c r="Q5751" s="9"/>
    </row>
    <row r="5752" spans="1:17" x14ac:dyDescent="0.35">
      <c r="A5752" s="9"/>
      <c r="B5752" s="9"/>
      <c r="C5752" s="9"/>
      <c r="D5752" s="9"/>
      <c r="E5752" s="10"/>
      <c r="F5752" s="100">
        <f>SUM(J5752:L5752)</f>
        <v>0</v>
      </c>
      <c r="G5752" s="100">
        <f>SUM(Table3[[#This Row],[Kim Dệt Ngày]:[Kim Khác Đêm]])</f>
        <v>0</v>
      </c>
      <c r="H5752" s="10"/>
      <c r="I5752" s="10"/>
      <c r="J5752" s="9"/>
      <c r="K5752" s="9"/>
      <c r="L5752" s="9"/>
      <c r="M5752" s="11"/>
      <c r="N5752" s="11"/>
      <c r="O5752" s="9"/>
      <c r="P5752" s="9"/>
      <c r="Q5752" s="9"/>
    </row>
    <row r="5753" spans="1:17" x14ac:dyDescent="0.35">
      <c r="A5753" s="9"/>
      <c r="B5753" s="9"/>
      <c r="C5753" s="9"/>
      <c r="D5753" s="9"/>
      <c r="E5753" s="10"/>
      <c r="F5753" s="100">
        <f>SUM(J5753:L5753)</f>
        <v>0</v>
      </c>
      <c r="G5753" s="100">
        <f>SUM(Table3[[#This Row],[Kim Dệt Ngày]:[Kim Khác Đêm]])</f>
        <v>0</v>
      </c>
      <c r="H5753" s="10"/>
      <c r="I5753" s="10"/>
      <c r="J5753" s="9"/>
      <c r="K5753" s="9"/>
      <c r="L5753" s="9"/>
      <c r="M5753" s="11"/>
      <c r="N5753" s="11"/>
      <c r="O5753" s="9"/>
      <c r="P5753" s="9"/>
      <c r="Q5753" s="9"/>
    </row>
    <row r="5754" spans="1:17" x14ac:dyDescent="0.35">
      <c r="A5754" s="9"/>
      <c r="B5754" s="9"/>
      <c r="C5754" s="9"/>
      <c r="D5754" s="9"/>
      <c r="E5754" s="10"/>
      <c r="F5754" s="100">
        <f>SUM(J5754:L5754)</f>
        <v>0</v>
      </c>
      <c r="G5754" s="100">
        <f>SUM(Table3[[#This Row],[Kim Dệt Ngày]:[Kim Khác Đêm]])</f>
        <v>0</v>
      </c>
      <c r="H5754" s="10"/>
      <c r="I5754" s="10"/>
      <c r="J5754" s="9"/>
      <c r="K5754" s="9"/>
      <c r="L5754" s="9"/>
      <c r="M5754" s="11"/>
      <c r="N5754" s="11"/>
      <c r="O5754" s="9"/>
      <c r="P5754" s="9"/>
      <c r="Q5754" s="9"/>
    </row>
    <row r="5755" spans="1:17" x14ac:dyDescent="0.35">
      <c r="A5755" s="9"/>
      <c r="B5755" s="9"/>
      <c r="C5755" s="9"/>
      <c r="D5755" s="9"/>
      <c r="E5755" s="10"/>
      <c r="F5755" s="100">
        <f>SUM(J5755:L5755)</f>
        <v>0</v>
      </c>
      <c r="G5755" s="100">
        <f>SUM(Table3[[#This Row],[Kim Dệt Ngày]:[Kim Khác Đêm]])</f>
        <v>0</v>
      </c>
      <c r="H5755" s="10"/>
      <c r="I5755" s="10"/>
      <c r="J5755" s="9"/>
      <c r="K5755" s="9"/>
      <c r="L5755" s="9"/>
      <c r="M5755" s="11"/>
      <c r="N5755" s="11"/>
      <c r="O5755" s="9"/>
      <c r="P5755" s="9"/>
      <c r="Q5755" s="9"/>
    </row>
    <row r="5756" spans="1:17" x14ac:dyDescent="0.35">
      <c r="A5756" s="9"/>
      <c r="B5756" s="9"/>
      <c r="C5756" s="9"/>
      <c r="D5756" s="9"/>
      <c r="E5756" s="10"/>
      <c r="F5756" s="100">
        <f>SUM(J5756:L5756)</f>
        <v>0</v>
      </c>
      <c r="G5756" s="100">
        <f>SUM(Table3[[#This Row],[Kim Dệt Ngày]:[Kim Khác Đêm]])</f>
        <v>0</v>
      </c>
      <c r="H5756" s="10"/>
      <c r="I5756" s="10"/>
      <c r="J5756" s="9"/>
      <c r="K5756" s="9"/>
      <c r="L5756" s="9"/>
      <c r="M5756" s="11"/>
      <c r="N5756" s="11"/>
      <c r="O5756" s="9"/>
      <c r="P5756" s="9"/>
      <c r="Q5756" s="9"/>
    </row>
    <row r="5757" spans="1:17" x14ac:dyDescent="0.35">
      <c r="A5757" s="9"/>
      <c r="B5757" s="9"/>
      <c r="C5757" s="9"/>
      <c r="D5757" s="9"/>
      <c r="E5757" s="10"/>
      <c r="F5757" s="100">
        <f>SUM(J5757:L5757)</f>
        <v>0</v>
      </c>
      <c r="G5757" s="100">
        <f>SUM(Table3[[#This Row],[Kim Dệt Ngày]:[Kim Khác Đêm]])</f>
        <v>0</v>
      </c>
      <c r="H5757" s="10"/>
      <c r="I5757" s="10"/>
      <c r="J5757" s="9"/>
      <c r="K5757" s="9"/>
      <c r="L5757" s="9"/>
      <c r="M5757" s="11"/>
      <c r="N5757" s="11"/>
      <c r="O5757" s="9"/>
      <c r="P5757" s="9"/>
      <c r="Q5757" s="9"/>
    </row>
    <row r="5758" spans="1:17" x14ac:dyDescent="0.35">
      <c r="A5758" s="9"/>
      <c r="B5758" s="9"/>
      <c r="C5758" s="9"/>
      <c r="D5758" s="9"/>
      <c r="E5758" s="10"/>
      <c r="F5758" s="100">
        <f>SUM(J5758:L5758)</f>
        <v>0</v>
      </c>
      <c r="G5758" s="100">
        <f>SUM(Table3[[#This Row],[Kim Dệt Ngày]:[Kim Khác Đêm]])</f>
        <v>0</v>
      </c>
      <c r="H5758" s="10"/>
      <c r="I5758" s="10"/>
      <c r="J5758" s="9"/>
      <c r="K5758" s="9"/>
      <c r="L5758" s="9"/>
      <c r="M5758" s="11"/>
      <c r="N5758" s="11"/>
      <c r="O5758" s="9"/>
      <c r="P5758" s="9"/>
      <c r="Q5758" s="9"/>
    </row>
    <row r="5759" spans="1:17" x14ac:dyDescent="0.35">
      <c r="A5759" s="9"/>
      <c r="B5759" s="9"/>
      <c r="C5759" s="9"/>
      <c r="D5759" s="9"/>
      <c r="E5759" s="10"/>
      <c r="F5759" s="100">
        <f>SUM(J5759:L5759)</f>
        <v>0</v>
      </c>
      <c r="G5759" s="100">
        <f>SUM(Table3[[#This Row],[Kim Dệt Ngày]:[Kim Khác Đêm]])</f>
        <v>0</v>
      </c>
      <c r="H5759" s="10"/>
      <c r="I5759" s="10"/>
      <c r="J5759" s="9"/>
      <c r="K5759" s="9"/>
      <c r="L5759" s="9"/>
      <c r="M5759" s="11"/>
      <c r="N5759" s="11"/>
      <c r="O5759" s="9"/>
      <c r="P5759" s="9"/>
      <c r="Q5759" s="9"/>
    </row>
    <row r="5760" spans="1:17" x14ac:dyDescent="0.35">
      <c r="A5760" s="9"/>
      <c r="B5760" s="9"/>
      <c r="C5760" s="9"/>
      <c r="D5760" s="9"/>
      <c r="E5760" s="10"/>
      <c r="F5760" s="100">
        <f>SUM(J5760:L5760)</f>
        <v>0</v>
      </c>
      <c r="G5760" s="100">
        <f>SUM(Table3[[#This Row],[Kim Dệt Ngày]:[Kim Khác Đêm]])</f>
        <v>0</v>
      </c>
      <c r="H5760" s="10"/>
      <c r="I5760" s="10"/>
      <c r="J5760" s="9"/>
      <c r="K5760" s="9"/>
      <c r="L5760" s="9"/>
      <c r="M5760" s="11"/>
      <c r="N5760" s="11"/>
      <c r="O5760" s="9"/>
      <c r="P5760" s="9"/>
      <c r="Q5760" s="9"/>
    </row>
    <row r="5761" spans="1:17" x14ac:dyDescent="0.35">
      <c r="A5761" s="9"/>
      <c r="B5761" s="9"/>
      <c r="C5761" s="9"/>
      <c r="D5761" s="9"/>
      <c r="E5761" s="10"/>
      <c r="F5761" s="100">
        <f>SUM(J5761:L5761)</f>
        <v>0</v>
      </c>
      <c r="G5761" s="100">
        <f>SUM(Table3[[#This Row],[Kim Dệt Ngày]:[Kim Khác Đêm]])</f>
        <v>0</v>
      </c>
      <c r="H5761" s="10"/>
      <c r="I5761" s="10"/>
      <c r="J5761" s="9"/>
      <c r="K5761" s="9"/>
      <c r="L5761" s="9"/>
      <c r="M5761" s="11"/>
      <c r="N5761" s="11"/>
      <c r="O5761" s="9"/>
      <c r="P5761" s="9"/>
      <c r="Q5761" s="9"/>
    </row>
    <row r="5762" spans="1:17" x14ac:dyDescent="0.35">
      <c r="A5762" s="9"/>
      <c r="B5762" s="9"/>
      <c r="C5762" s="9"/>
      <c r="D5762" s="9"/>
      <c r="E5762" s="10"/>
      <c r="F5762" s="100">
        <f>SUM(J5762:L5762)</f>
        <v>0</v>
      </c>
      <c r="G5762" s="100">
        <f>SUM(Table3[[#This Row],[Kim Dệt Ngày]:[Kim Khác Đêm]])</f>
        <v>0</v>
      </c>
      <c r="H5762" s="10"/>
      <c r="I5762" s="10"/>
      <c r="J5762" s="9"/>
      <c r="K5762" s="9"/>
      <c r="L5762" s="9"/>
      <c r="M5762" s="11"/>
      <c r="N5762" s="11"/>
      <c r="O5762" s="9"/>
      <c r="P5762" s="9"/>
      <c r="Q5762" s="9"/>
    </row>
    <row r="5763" spans="1:17" x14ac:dyDescent="0.35">
      <c r="A5763" s="9"/>
      <c r="B5763" s="9"/>
      <c r="C5763" s="9"/>
      <c r="D5763" s="9"/>
      <c r="E5763" s="10"/>
      <c r="F5763" s="100">
        <f>SUM(J5763:L5763)</f>
        <v>0</v>
      </c>
      <c r="G5763" s="100">
        <f>SUM(Table3[[#This Row],[Kim Dệt Ngày]:[Kim Khác Đêm]])</f>
        <v>0</v>
      </c>
      <c r="H5763" s="10"/>
      <c r="I5763" s="10"/>
      <c r="J5763" s="9"/>
      <c r="K5763" s="9"/>
      <c r="L5763" s="9"/>
      <c r="M5763" s="11"/>
      <c r="N5763" s="11"/>
      <c r="O5763" s="9"/>
      <c r="P5763" s="9"/>
      <c r="Q5763" s="9"/>
    </row>
    <row r="5764" spans="1:17" x14ac:dyDescent="0.35">
      <c r="A5764" s="9"/>
      <c r="B5764" s="9"/>
      <c r="C5764" s="9"/>
      <c r="D5764" s="9"/>
      <c r="E5764" s="10"/>
      <c r="F5764" s="100">
        <f>SUM(J5764:L5764)</f>
        <v>0</v>
      </c>
      <c r="G5764" s="100">
        <f>SUM(Table3[[#This Row],[Kim Dệt Ngày]:[Kim Khác Đêm]])</f>
        <v>0</v>
      </c>
      <c r="H5764" s="10"/>
      <c r="I5764" s="10"/>
      <c r="J5764" s="9"/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/>
      <c r="B5765" s="9"/>
      <c r="C5765" s="9"/>
      <c r="D5765" s="9"/>
      <c r="E5765" s="10"/>
      <c r="F5765" s="100">
        <f>SUM(J5765:L5765)</f>
        <v>0</v>
      </c>
      <c r="G5765" s="100">
        <f>SUM(Table3[[#This Row],[Kim Dệt Ngày]:[Kim Khác Đêm]])</f>
        <v>0</v>
      </c>
      <c r="H5765" s="10"/>
      <c r="I5765" s="10"/>
      <c r="J5765" s="9"/>
      <c r="K5765" s="9"/>
      <c r="L5765" s="9"/>
      <c r="M5765" s="11"/>
      <c r="N5765" s="11"/>
      <c r="O5765" s="9"/>
      <c r="P5765" s="9"/>
      <c r="Q5765" s="9"/>
    </row>
    <row r="5766" spans="1:17" x14ac:dyDescent="0.35">
      <c r="A5766" s="9"/>
      <c r="B5766" s="9"/>
      <c r="C5766" s="9"/>
      <c r="D5766" s="9"/>
      <c r="E5766" s="10"/>
      <c r="F5766" s="100">
        <f>SUM(J5766:L5766)</f>
        <v>0</v>
      </c>
      <c r="G5766" s="100">
        <f>SUM(Table3[[#This Row],[Kim Dệt Ngày]:[Kim Khác Đêm]])</f>
        <v>0</v>
      </c>
      <c r="H5766" s="10"/>
      <c r="I5766" s="10"/>
      <c r="J5766" s="9"/>
      <c r="K5766" s="9"/>
      <c r="L5766" s="9"/>
      <c r="M5766" s="11"/>
      <c r="N5766" s="11"/>
      <c r="O5766" s="9"/>
      <c r="P5766" s="9"/>
      <c r="Q5766" s="9"/>
    </row>
    <row r="5767" spans="1:17" x14ac:dyDescent="0.35">
      <c r="A5767" s="9"/>
      <c r="B5767" s="9"/>
      <c r="C5767" s="9"/>
      <c r="D5767" s="9"/>
      <c r="E5767" s="10"/>
      <c r="F5767" s="100">
        <f>SUM(J5767:L5767)</f>
        <v>0</v>
      </c>
      <c r="G5767" s="100">
        <f>SUM(Table3[[#This Row],[Kim Dệt Ngày]:[Kim Khác Đêm]])</f>
        <v>0</v>
      </c>
      <c r="H5767" s="10"/>
      <c r="I5767" s="10"/>
      <c r="J5767" s="9"/>
      <c r="K5767" s="9"/>
      <c r="L5767" s="9"/>
      <c r="M5767" s="11"/>
      <c r="N5767" s="11"/>
      <c r="O5767" s="9"/>
      <c r="P5767" s="9"/>
      <c r="Q5767" s="9"/>
    </row>
    <row r="5768" spans="1:17" x14ac:dyDescent="0.35">
      <c r="A5768" s="9"/>
      <c r="B5768" s="9"/>
      <c r="C5768" s="9"/>
      <c r="D5768" s="9"/>
      <c r="E5768" s="10"/>
      <c r="F5768" s="100">
        <f>SUM(J5768:L5768)</f>
        <v>0</v>
      </c>
      <c r="G5768" s="100">
        <f>SUM(Table3[[#This Row],[Kim Dệt Ngày]:[Kim Khác Đêm]])</f>
        <v>0</v>
      </c>
      <c r="H5768" s="10"/>
      <c r="I5768" s="10"/>
      <c r="J5768" s="9"/>
      <c r="K5768" s="9"/>
      <c r="L5768" s="9"/>
      <c r="M5768" s="11"/>
      <c r="N5768" s="11"/>
      <c r="O5768" s="9"/>
      <c r="P5768" s="9"/>
      <c r="Q5768" s="9"/>
    </row>
    <row r="5769" spans="1:17" x14ac:dyDescent="0.35">
      <c r="A5769" s="9"/>
      <c r="B5769" s="9"/>
      <c r="C5769" s="9"/>
      <c r="D5769" s="9"/>
      <c r="E5769" s="10"/>
      <c r="F5769" s="100">
        <f>SUM(J5769:L5769)</f>
        <v>0</v>
      </c>
      <c r="G5769" s="100">
        <f>SUM(Table3[[#This Row],[Kim Dệt Ngày]:[Kim Khác Đêm]])</f>
        <v>0</v>
      </c>
      <c r="H5769" s="10"/>
      <c r="I5769" s="10"/>
      <c r="J5769" s="9"/>
      <c r="K5769" s="9"/>
      <c r="L5769" s="9"/>
      <c r="M5769" s="11"/>
      <c r="N5769" s="11"/>
      <c r="O5769" s="9"/>
      <c r="P5769" s="9"/>
      <c r="Q5769" s="9"/>
    </row>
    <row r="5770" spans="1:17" x14ac:dyDescent="0.35">
      <c r="A5770" s="9"/>
      <c r="B5770" s="9"/>
      <c r="C5770" s="9"/>
      <c r="D5770" s="9"/>
      <c r="E5770" s="10"/>
      <c r="F5770" s="100">
        <f>SUM(J5770:L5770)</f>
        <v>0</v>
      </c>
      <c r="G5770" s="100">
        <f>SUM(Table3[[#This Row],[Kim Dệt Ngày]:[Kim Khác Đêm]])</f>
        <v>0</v>
      </c>
      <c r="H5770" s="10"/>
      <c r="I5770" s="10"/>
      <c r="J5770" s="9"/>
      <c r="K5770" s="9"/>
      <c r="L5770" s="9"/>
      <c r="M5770" s="11"/>
      <c r="N5770" s="11"/>
      <c r="O5770" s="9"/>
      <c r="P5770" s="9"/>
      <c r="Q5770" s="9"/>
    </row>
    <row r="5771" spans="1:17" x14ac:dyDescent="0.35">
      <c r="A5771" s="9"/>
      <c r="B5771" s="9"/>
      <c r="C5771" s="9"/>
      <c r="D5771" s="9"/>
      <c r="E5771" s="10"/>
      <c r="F5771" s="100">
        <f>SUM(J5771:L5771)</f>
        <v>0</v>
      </c>
      <c r="G5771" s="100">
        <f>SUM(Table3[[#This Row],[Kim Dệt Ngày]:[Kim Khác Đêm]])</f>
        <v>0</v>
      </c>
      <c r="H5771" s="10"/>
      <c r="I5771" s="10"/>
      <c r="J5771" s="9"/>
      <c r="K5771" s="9"/>
      <c r="L5771" s="9"/>
      <c r="M5771" s="11"/>
      <c r="N5771" s="11"/>
      <c r="O5771" s="9"/>
      <c r="P5771" s="9"/>
      <c r="Q5771" s="9"/>
    </row>
    <row r="5772" spans="1:17" x14ac:dyDescent="0.35">
      <c r="A5772" s="9"/>
      <c r="B5772" s="9"/>
      <c r="C5772" s="9"/>
      <c r="D5772" s="9"/>
      <c r="E5772" s="10"/>
      <c r="F5772" s="100">
        <f>SUM(J5772:L5772)</f>
        <v>0</v>
      </c>
      <c r="G5772" s="100">
        <f>SUM(Table3[[#This Row],[Kim Dệt Ngày]:[Kim Khác Đêm]])</f>
        <v>0</v>
      </c>
      <c r="H5772" s="10"/>
      <c r="I5772" s="10"/>
      <c r="J5772" s="9"/>
      <c r="K5772" s="9"/>
      <c r="L5772" s="9"/>
      <c r="M5772" s="11"/>
      <c r="N5772" s="11"/>
      <c r="O5772" s="9"/>
      <c r="P5772" s="9"/>
      <c r="Q5772" s="9"/>
    </row>
    <row r="5773" spans="1:17" x14ac:dyDescent="0.35">
      <c r="A5773" s="9"/>
      <c r="B5773" s="9"/>
      <c r="C5773" s="9"/>
      <c r="D5773" s="9"/>
      <c r="E5773" s="10"/>
      <c r="F5773" s="100">
        <f>SUM(J5773:L5773)</f>
        <v>0</v>
      </c>
      <c r="G5773" s="100">
        <f>SUM(Table3[[#This Row],[Kim Dệt Ngày]:[Kim Khác Đêm]])</f>
        <v>0</v>
      </c>
      <c r="H5773" s="10"/>
      <c r="I5773" s="10"/>
      <c r="J5773" s="9"/>
      <c r="K5773" s="9"/>
      <c r="L5773" s="9"/>
      <c r="M5773" s="11"/>
      <c r="N5773" s="11"/>
      <c r="O5773" s="9"/>
      <c r="P5773" s="9"/>
      <c r="Q5773" s="9"/>
    </row>
    <row r="5774" spans="1:17" x14ac:dyDescent="0.35">
      <c r="A5774" s="9"/>
      <c r="B5774" s="9"/>
      <c r="C5774" s="9"/>
      <c r="D5774" s="9"/>
      <c r="E5774" s="10"/>
      <c r="F5774" s="100">
        <f>SUM(J5774:L5774)</f>
        <v>0</v>
      </c>
      <c r="G5774" s="100">
        <f>SUM(Table3[[#This Row],[Kim Dệt Ngày]:[Kim Khác Đêm]])</f>
        <v>0</v>
      </c>
      <c r="H5774" s="10"/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35">
      <c r="A5775" s="9"/>
      <c r="B5775" s="9"/>
      <c r="C5775" s="9"/>
      <c r="D5775" s="9"/>
      <c r="E5775" s="10"/>
      <c r="F5775" s="100">
        <f>SUM(J5775:L5775)</f>
        <v>0</v>
      </c>
      <c r="G5775" s="100">
        <f>SUM(Table3[[#This Row],[Kim Dệt Ngày]:[Kim Khác Đêm]])</f>
        <v>0</v>
      </c>
      <c r="H5775" s="10"/>
      <c r="I5775" s="10"/>
      <c r="J5775" s="9"/>
      <c r="K5775" s="9"/>
      <c r="L5775" s="9"/>
      <c r="M5775" s="11"/>
      <c r="N5775" s="11"/>
      <c r="O5775" s="9"/>
      <c r="P5775" s="9"/>
      <c r="Q5775" s="9"/>
    </row>
    <row r="5776" spans="1:17" x14ac:dyDescent="0.35">
      <c r="A5776" s="9"/>
      <c r="B5776" s="9"/>
      <c r="C5776" s="9"/>
      <c r="D5776" s="9"/>
      <c r="E5776" s="10"/>
      <c r="F5776" s="100">
        <f>SUM(J5776:L5776)</f>
        <v>0</v>
      </c>
      <c r="G5776" s="100">
        <f>SUM(Table3[[#This Row],[Kim Dệt Ngày]:[Kim Khác Đêm]])</f>
        <v>0</v>
      </c>
      <c r="H5776" s="10"/>
      <c r="I5776" s="10"/>
      <c r="J5776" s="9"/>
      <c r="K5776" s="9"/>
      <c r="L5776" s="9"/>
      <c r="M5776" s="11"/>
      <c r="N5776" s="11"/>
      <c r="O5776" s="9"/>
      <c r="P5776" s="9"/>
      <c r="Q5776" s="9"/>
    </row>
    <row r="5777" spans="1:17" x14ac:dyDescent="0.35">
      <c r="A5777" s="9"/>
      <c r="B5777" s="9"/>
      <c r="C5777" s="9"/>
      <c r="D5777" s="9"/>
      <c r="E5777" s="10"/>
      <c r="F5777" s="100">
        <f>SUM(J5777:L5777)</f>
        <v>0</v>
      </c>
      <c r="G5777" s="100">
        <f>SUM(Table3[[#This Row],[Kim Dệt Ngày]:[Kim Khác Đêm]])</f>
        <v>0</v>
      </c>
      <c r="H5777" s="10"/>
      <c r="I5777" s="10"/>
      <c r="J5777" s="9"/>
      <c r="K5777" s="9"/>
      <c r="L5777" s="9"/>
      <c r="M5777" s="11"/>
      <c r="N5777" s="11"/>
      <c r="O5777" s="9"/>
      <c r="P5777" s="9"/>
      <c r="Q5777" s="9"/>
    </row>
    <row r="5778" spans="1:17" x14ac:dyDescent="0.35">
      <c r="A5778" s="9"/>
      <c r="B5778" s="9"/>
      <c r="C5778" s="9"/>
      <c r="D5778" s="9"/>
      <c r="E5778" s="10"/>
      <c r="F5778" s="100">
        <f>SUM(J5778:L5778)</f>
        <v>0</v>
      </c>
      <c r="G5778" s="100">
        <f>SUM(Table3[[#This Row],[Kim Dệt Ngày]:[Kim Khác Đêm]])</f>
        <v>0</v>
      </c>
      <c r="H5778" s="10"/>
      <c r="I5778" s="10"/>
      <c r="J5778" s="9"/>
      <c r="K5778" s="9"/>
      <c r="L5778" s="9"/>
      <c r="M5778" s="11"/>
      <c r="N5778" s="11"/>
      <c r="O5778" s="9"/>
      <c r="P5778" s="9"/>
      <c r="Q5778" s="9"/>
    </row>
    <row r="5779" spans="1:17" x14ac:dyDescent="0.35">
      <c r="A5779" s="9"/>
      <c r="B5779" s="9"/>
      <c r="C5779" s="9"/>
      <c r="D5779" s="9"/>
      <c r="E5779" s="10"/>
      <c r="F5779" s="100">
        <f>SUM(J5779:L5779)</f>
        <v>0</v>
      </c>
      <c r="G5779" s="100">
        <f>SUM(Table3[[#This Row],[Kim Dệt Ngày]:[Kim Khác Đêm]])</f>
        <v>0</v>
      </c>
      <c r="H5779" s="10"/>
      <c r="I5779" s="10"/>
      <c r="J5779" s="9"/>
      <c r="K5779" s="9"/>
      <c r="L5779" s="9"/>
      <c r="M5779" s="11"/>
      <c r="N5779" s="11"/>
      <c r="O5779" s="9"/>
      <c r="P5779" s="9"/>
      <c r="Q5779" s="9"/>
    </row>
    <row r="5780" spans="1:17" x14ac:dyDescent="0.35">
      <c r="A5780" s="9"/>
      <c r="B5780" s="9"/>
      <c r="C5780" s="9"/>
      <c r="D5780" s="9"/>
      <c r="E5780" s="10"/>
      <c r="F5780" s="100">
        <f>SUM(J5780:L5780)</f>
        <v>0</v>
      </c>
      <c r="G5780" s="100">
        <f>SUM(Table3[[#This Row],[Kim Dệt Ngày]:[Kim Khác Đêm]])</f>
        <v>0</v>
      </c>
      <c r="H5780" s="10"/>
      <c r="I5780" s="10"/>
      <c r="J5780" s="9"/>
      <c r="K5780" s="9"/>
      <c r="L5780" s="9"/>
      <c r="M5780" s="11"/>
      <c r="N5780" s="11"/>
      <c r="O5780" s="9"/>
      <c r="P5780" s="9"/>
      <c r="Q5780" s="9"/>
    </row>
    <row r="5781" spans="1:17" x14ac:dyDescent="0.35">
      <c r="A5781" s="9"/>
      <c r="B5781" s="9"/>
      <c r="C5781" s="9"/>
      <c r="D5781" s="9"/>
      <c r="E5781" s="10"/>
      <c r="F5781" s="100">
        <f>SUM(J5781:L5781)</f>
        <v>0</v>
      </c>
      <c r="G5781" s="100">
        <f>SUM(Table3[[#This Row],[Kim Dệt Ngày]:[Kim Khác Đêm]])</f>
        <v>0</v>
      </c>
      <c r="H5781" s="10"/>
      <c r="I5781" s="10"/>
      <c r="J5781" s="9"/>
      <c r="K5781" s="9"/>
      <c r="L5781" s="9"/>
      <c r="M5781" s="11"/>
      <c r="N5781" s="11"/>
      <c r="O5781" s="9"/>
      <c r="P5781" s="9"/>
      <c r="Q5781" s="9"/>
    </row>
    <row r="5782" spans="1:17" x14ac:dyDescent="0.35">
      <c r="A5782" s="9"/>
      <c r="B5782" s="9"/>
      <c r="C5782" s="9"/>
      <c r="D5782" s="9"/>
      <c r="E5782" s="10"/>
      <c r="F5782" s="100">
        <f>SUM(J5782:L5782)</f>
        <v>0</v>
      </c>
      <c r="G5782" s="100">
        <f>SUM(Table3[[#This Row],[Kim Dệt Ngày]:[Kim Khác Đêm]])</f>
        <v>0</v>
      </c>
      <c r="H5782" s="10"/>
      <c r="I5782" s="10"/>
      <c r="J5782" s="9"/>
      <c r="K5782" s="9"/>
      <c r="L5782" s="9"/>
      <c r="M5782" s="11"/>
      <c r="N5782" s="11"/>
      <c r="O5782" s="9"/>
      <c r="P5782" s="9"/>
      <c r="Q5782" s="9"/>
    </row>
    <row r="5783" spans="1:17" x14ac:dyDescent="0.35">
      <c r="A5783" s="9"/>
      <c r="B5783" s="9"/>
      <c r="C5783" s="9"/>
      <c r="D5783" s="9"/>
      <c r="E5783" s="10"/>
      <c r="F5783" s="100">
        <f>SUM(J5783:L5783)</f>
        <v>0</v>
      </c>
      <c r="G5783" s="100">
        <f>SUM(Table3[[#This Row],[Kim Dệt Ngày]:[Kim Khác Đêm]])</f>
        <v>0</v>
      </c>
      <c r="H5783" s="10"/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35">
      <c r="A5784" s="9"/>
      <c r="B5784" s="9"/>
      <c r="C5784" s="9"/>
      <c r="D5784" s="9"/>
      <c r="E5784" s="10"/>
      <c r="F5784" s="100">
        <f>SUM(J5784:L5784)</f>
        <v>0</v>
      </c>
      <c r="G5784" s="100">
        <f>SUM(Table3[[#This Row],[Kim Dệt Ngày]:[Kim Khác Đêm]])</f>
        <v>0</v>
      </c>
      <c r="H5784" s="10"/>
      <c r="I5784" s="10"/>
      <c r="J5784" s="9"/>
      <c r="K5784" s="9"/>
      <c r="L5784" s="9"/>
      <c r="M5784" s="11"/>
      <c r="N5784" s="11"/>
      <c r="O5784" s="9"/>
      <c r="P5784" s="9"/>
      <c r="Q5784" s="9"/>
    </row>
    <row r="5785" spans="1:17" x14ac:dyDescent="0.35">
      <c r="A5785" s="9"/>
      <c r="B5785" s="9"/>
      <c r="C5785" s="9"/>
      <c r="D5785" s="9"/>
      <c r="E5785" s="10"/>
      <c r="F5785" s="100">
        <f>SUM(J5785:L5785)</f>
        <v>0</v>
      </c>
      <c r="G5785" s="100">
        <f>SUM(Table3[[#This Row],[Kim Dệt Ngày]:[Kim Khác Đêm]])</f>
        <v>0</v>
      </c>
      <c r="H5785" s="10"/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35">
      <c r="A5786" s="9"/>
      <c r="B5786" s="9"/>
      <c r="C5786" s="9"/>
      <c r="D5786" s="9"/>
      <c r="E5786" s="10"/>
      <c r="F5786" s="100">
        <f>SUM(J5786:L5786)</f>
        <v>0</v>
      </c>
      <c r="G5786" s="100">
        <f>SUM(Table3[[#This Row],[Kim Dệt Ngày]:[Kim Khác Đêm]])</f>
        <v>0</v>
      </c>
      <c r="H5786" s="10"/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35">
      <c r="A5787" s="9"/>
      <c r="B5787" s="9"/>
      <c r="C5787" s="9"/>
      <c r="D5787" s="9"/>
      <c r="E5787" s="10"/>
      <c r="F5787" s="100">
        <f>SUM(J5787:L5787)</f>
        <v>0</v>
      </c>
      <c r="G5787" s="100">
        <f>SUM(Table3[[#This Row],[Kim Dệt Ngày]:[Kim Khác Đêm]])</f>
        <v>0</v>
      </c>
      <c r="H5787" s="10"/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35">
      <c r="A5788" s="9"/>
      <c r="B5788" s="9"/>
      <c r="C5788" s="9"/>
      <c r="D5788" s="9"/>
      <c r="E5788" s="10"/>
      <c r="F5788" s="100">
        <f>SUM(J5788:L5788)</f>
        <v>0</v>
      </c>
      <c r="G5788" s="100">
        <f>SUM(Table3[[#This Row],[Kim Dệt Ngày]:[Kim Khác Đêm]])</f>
        <v>0</v>
      </c>
      <c r="H5788" s="10"/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35">
      <c r="A5789" s="9"/>
      <c r="B5789" s="9"/>
      <c r="C5789" s="9"/>
      <c r="D5789" s="9"/>
      <c r="E5789" s="10"/>
      <c r="F5789" s="100">
        <f>SUM(J5789:L5789)</f>
        <v>0</v>
      </c>
      <c r="G5789" s="100">
        <f>SUM(Table3[[#This Row],[Kim Dệt Ngày]:[Kim Khác Đêm]])</f>
        <v>0</v>
      </c>
      <c r="H5789" s="10"/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35">
      <c r="A5790" s="9"/>
      <c r="B5790" s="9"/>
      <c r="C5790" s="9"/>
      <c r="D5790" s="9"/>
      <c r="E5790" s="10"/>
      <c r="F5790" s="100">
        <f>SUM(J5790:L5790)</f>
        <v>0</v>
      </c>
      <c r="G5790" s="100">
        <f>SUM(Table3[[#This Row],[Kim Dệt Ngày]:[Kim Khác Đêm]])</f>
        <v>0</v>
      </c>
      <c r="H5790" s="10"/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35">
      <c r="A5791" s="9"/>
      <c r="B5791" s="9"/>
      <c r="C5791" s="9"/>
      <c r="D5791" s="9"/>
      <c r="E5791" s="10"/>
      <c r="F5791" s="100">
        <f>SUM(J5791:L5791)</f>
        <v>0</v>
      </c>
      <c r="G5791" s="100">
        <f>SUM(Table3[[#This Row],[Kim Dệt Ngày]:[Kim Khác Đêm]])</f>
        <v>0</v>
      </c>
      <c r="H5791" s="10"/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35">
      <c r="A5792" s="9"/>
      <c r="B5792" s="9"/>
      <c r="C5792" s="9"/>
      <c r="D5792" s="9"/>
      <c r="E5792" s="10"/>
      <c r="F5792" s="100">
        <f>SUM(J5792:L5792)</f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35">
      <c r="A5793" s="9"/>
      <c r="B5793" s="9"/>
      <c r="C5793" s="9"/>
      <c r="D5793" s="9"/>
      <c r="E5793" s="10"/>
      <c r="F5793" s="100">
        <f>SUM(J5793:L5793)</f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35">
      <c r="A5794" s="9"/>
      <c r="B5794" s="9"/>
      <c r="C5794" s="9"/>
      <c r="D5794" s="9"/>
      <c r="E5794" s="10"/>
      <c r="F5794" s="100">
        <f>SUM(J5794:L5794)</f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35">
      <c r="A5795" s="9"/>
      <c r="B5795" s="9"/>
      <c r="C5795" s="9"/>
      <c r="D5795" s="9"/>
      <c r="E5795" s="10"/>
      <c r="F5795" s="100">
        <f>SUM(J5795:L5795)</f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35">
      <c r="A5796" s="9"/>
      <c r="B5796" s="9"/>
      <c r="C5796" s="9"/>
      <c r="D5796" s="9"/>
      <c r="E5796" s="10"/>
      <c r="F5796" s="100">
        <f>SUM(J5796:L5796)</f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35">
      <c r="A5797" s="9"/>
      <c r="B5797" s="9"/>
      <c r="C5797" s="9"/>
      <c r="D5797" s="9"/>
      <c r="E5797" s="10"/>
      <c r="F5797" s="100">
        <f>SUM(J5797:L5797)</f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35">
      <c r="A5798" s="9"/>
      <c r="B5798" s="9"/>
      <c r="C5798" s="9"/>
      <c r="D5798" s="9"/>
      <c r="E5798" s="10"/>
      <c r="F5798" s="100">
        <f>SUM(J5798:L5798)</f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35">
      <c r="A5799" s="9"/>
      <c r="B5799" s="9"/>
      <c r="C5799" s="9"/>
      <c r="D5799" s="9"/>
      <c r="E5799" s="10"/>
      <c r="F5799" s="100">
        <f>SUM(J5799:L5799)</f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35">
      <c r="A5800" s="9"/>
      <c r="B5800" s="9"/>
      <c r="C5800" s="9"/>
      <c r="D5800" s="9"/>
      <c r="E5800" s="10"/>
      <c r="F5800" s="100">
        <f>SUM(J5800:L5800)</f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35">
      <c r="A5801" s="9"/>
      <c r="B5801" s="9"/>
      <c r="C5801" s="9"/>
      <c r="D5801" s="9"/>
      <c r="E5801" s="10"/>
      <c r="F5801" s="100">
        <f>SUM(J5801:L5801)</f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35">
      <c r="A5802" s="9"/>
      <c r="B5802" s="9"/>
      <c r="C5802" s="9"/>
      <c r="D5802" s="9"/>
      <c r="E5802" s="10"/>
      <c r="F5802" s="100">
        <f>SUM(J5802:L5802)</f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35">
      <c r="A5803" s="9"/>
      <c r="B5803" s="9"/>
      <c r="C5803" s="9"/>
      <c r="D5803" s="9"/>
      <c r="E5803" s="10"/>
      <c r="F5803" s="100">
        <f>SUM(J5803:L5803)</f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35">
      <c r="A5804" s="9"/>
      <c r="B5804" s="9"/>
      <c r="C5804" s="9"/>
      <c r="D5804" s="9"/>
      <c r="E5804" s="10"/>
      <c r="F5804" s="100">
        <f>SUM(J5804:L5804)</f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35">
      <c r="A5805" s="9"/>
      <c r="B5805" s="9"/>
      <c r="C5805" s="9"/>
      <c r="D5805" s="9"/>
      <c r="E5805" s="10"/>
      <c r="F5805" s="100">
        <f>SUM(J5805:L5805)</f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35">
      <c r="A5806" s="9"/>
      <c r="B5806" s="9"/>
      <c r="C5806" s="9"/>
      <c r="D5806" s="9"/>
      <c r="E5806" s="10"/>
      <c r="F5806" s="100">
        <f>SUM(J5806:L5806)</f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35">
      <c r="A5807" s="9"/>
      <c r="B5807" s="9"/>
      <c r="C5807" s="9"/>
      <c r="D5807" s="9"/>
      <c r="E5807" s="10"/>
      <c r="F5807" s="100">
        <f>SUM(J5807:L5807)</f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35">
      <c r="A5808" s="9"/>
      <c r="B5808" s="9"/>
      <c r="C5808" s="9"/>
      <c r="D5808" s="9"/>
      <c r="E5808" s="10"/>
      <c r="F5808" s="100">
        <f>SUM(J5808:L5808)</f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/>
      <c r="B5809" s="9"/>
      <c r="C5809" s="9"/>
      <c r="D5809" s="9"/>
      <c r="E5809" s="10"/>
      <c r="F5809" s="100">
        <f>SUM(J5809:L5809)</f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35">
      <c r="A5810" s="9"/>
      <c r="B5810" s="9"/>
      <c r="C5810" s="9"/>
      <c r="D5810" s="9"/>
      <c r="E5810" s="10"/>
      <c r="F5810" s="100">
        <f>SUM(J5810:L5810)</f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35">
      <c r="A5811" s="9"/>
      <c r="B5811" s="9"/>
      <c r="C5811" s="9"/>
      <c r="D5811" s="9"/>
      <c r="E5811" s="10"/>
      <c r="F5811" s="100">
        <f>SUM(J5811:L5811)</f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35">
      <c r="A5812" s="9"/>
      <c r="B5812" s="9"/>
      <c r="C5812" s="9"/>
      <c r="D5812" s="9"/>
      <c r="E5812" s="10"/>
      <c r="F5812" s="100">
        <f>SUM(J5812:L5812)</f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35">
      <c r="A5813" s="9"/>
      <c r="B5813" s="9"/>
      <c r="C5813" s="9"/>
      <c r="D5813" s="9"/>
      <c r="E5813" s="10"/>
      <c r="F5813" s="100">
        <f>SUM(J5813:L5813)</f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35">
      <c r="A5814" s="9"/>
      <c r="B5814" s="9"/>
      <c r="C5814" s="9"/>
      <c r="D5814" s="9"/>
      <c r="E5814" s="10"/>
      <c r="F5814" s="100">
        <f>SUM(J5814:L5814)</f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/>
      <c r="B5815" s="9"/>
      <c r="C5815" s="9"/>
      <c r="D5815" s="9"/>
      <c r="E5815" s="10"/>
      <c r="F5815" s="100">
        <f>SUM(J5815:L5815)</f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35">
      <c r="A5816" s="9"/>
      <c r="B5816" s="9"/>
      <c r="C5816" s="9"/>
      <c r="D5816" s="9"/>
      <c r="E5816" s="10"/>
      <c r="F5816" s="100">
        <f>SUM(J5816:L5816)</f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35">
      <c r="A5817" s="9"/>
      <c r="B5817" s="9"/>
      <c r="C5817" s="9"/>
      <c r="D5817" s="9"/>
      <c r="E5817" s="10"/>
      <c r="F5817" s="100">
        <f>SUM(J5817:L5817)</f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35">
      <c r="A5818" s="9"/>
      <c r="B5818" s="9"/>
      <c r="C5818" s="9"/>
      <c r="D5818" s="9"/>
      <c r="E5818" s="10"/>
      <c r="F5818" s="100">
        <f>SUM(J5818:L5818)</f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35">
      <c r="A5819" s="9"/>
      <c r="B5819" s="9"/>
      <c r="C5819" s="9"/>
      <c r="D5819" s="9"/>
      <c r="E5819" s="10"/>
      <c r="F5819" s="100">
        <f>SUM(J5819:L5819)</f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/>
      <c r="B5820" s="9"/>
      <c r="C5820" s="9"/>
      <c r="D5820" s="9"/>
      <c r="E5820" s="10"/>
      <c r="F5820" s="100">
        <f>SUM(J5820:L5820)</f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35">
      <c r="A5821" s="9"/>
      <c r="B5821" s="9"/>
      <c r="C5821" s="9"/>
      <c r="D5821" s="9"/>
      <c r="E5821" s="10"/>
      <c r="F5821" s="100">
        <f>SUM(J5821:L5821)</f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35">
      <c r="A5822" s="9"/>
      <c r="B5822" s="9"/>
      <c r="C5822" s="9"/>
      <c r="D5822" s="9"/>
      <c r="E5822" s="10"/>
      <c r="F5822" s="100">
        <f>SUM(J5822:L5822)</f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1" t="s">
        <v>153</v>
      </c>
      <c r="C15" s="332"/>
      <c r="D15" s="332"/>
      <c r="E15" s="333"/>
      <c r="F15" s="19" t="s">
        <v>154</v>
      </c>
      <c r="G15" s="19" t="s">
        <v>155</v>
      </c>
      <c r="H15" s="19" t="s">
        <v>10</v>
      </c>
      <c r="I15" s="20" t="s">
        <v>15</v>
      </c>
      <c r="J15" s="332" t="s">
        <v>156</v>
      </c>
      <c r="K15" s="333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2334</v>
      </c>
      <c r="J1" t="s">
        <v>2408</v>
      </c>
      <c r="M1" t="s">
        <v>2410</v>
      </c>
      <c r="P1" t="s">
        <v>2409</v>
      </c>
    </row>
    <row r="2" spans="1:23" x14ac:dyDescent="0.3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3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3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3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3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3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2323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3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4" t="s">
        <v>173</v>
      </c>
      <c r="B1" s="334"/>
      <c r="C1" s="334" t="s">
        <v>174</v>
      </c>
      <c r="D1" s="334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5">
        <f ca="1">TODAY()</f>
        <v>44753</v>
      </c>
      <c r="AR1" s="335"/>
      <c r="AS1" s="335"/>
    </row>
    <row r="2" spans="1:45" x14ac:dyDescent="0.3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4" t="s">
        <v>173</v>
      </c>
      <c r="B22" s="334"/>
      <c r="C22" s="334" t="s">
        <v>174</v>
      </c>
      <c r="D22" s="334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4" t="s">
        <v>173</v>
      </c>
      <c r="B45" s="334"/>
      <c r="C45" s="334" t="s">
        <v>174</v>
      </c>
      <c r="D45" s="334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6" t="s">
        <v>187</v>
      </c>
      <c r="AI55" s="337"/>
      <c r="AJ55" s="337"/>
      <c r="AK55" s="337"/>
      <c r="AL55" s="337"/>
      <c r="AM55" s="337"/>
      <c r="AN55" s="337"/>
      <c r="AO55" s="337"/>
      <c r="AP55" s="337"/>
      <c r="AQ55" s="337"/>
      <c r="AR55" s="337"/>
      <c r="AS55" s="337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7" t="s">
        <v>188</v>
      </c>
      <c r="AK56" s="337"/>
      <c r="AL56" s="337"/>
      <c r="AM56" s="337"/>
      <c r="AN56" s="337"/>
      <c r="AO56" s="337"/>
      <c r="AP56" s="337"/>
      <c r="AQ56" s="337"/>
      <c r="AR56" s="337"/>
      <c r="AS56" s="337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4" t="s">
        <v>173</v>
      </c>
      <c r="B69" s="334"/>
      <c r="C69" s="334" t="s">
        <v>174</v>
      </c>
      <c r="D69" s="334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44753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topLeftCell="A50" zoomScaleNormal="100" workbookViewId="0">
      <selection activeCell="A71" sqref="A71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44753</v>
      </c>
      <c r="AF1" t="s">
        <v>170</v>
      </c>
      <c r="AN1" t="s">
        <v>171</v>
      </c>
      <c r="AO1" s="335">
        <f ca="1">TODAY()</f>
        <v>44753</v>
      </c>
      <c r="AP1" s="335"/>
      <c r="AQ1" s="335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516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44749</v>
      </c>
      <c r="Q3" s="147">
        <v>132</v>
      </c>
      <c r="R3" s="147">
        <v>0</v>
      </c>
      <c r="S3" s="98">
        <v>44750</v>
      </c>
      <c r="T3" s="98"/>
      <c r="U3" s="97">
        <v>132</v>
      </c>
      <c r="V3" s="97"/>
      <c r="W3" s="97"/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120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2594</v>
      </c>
      <c r="O4" s="97"/>
      <c r="P4" s="98">
        <v>44735</v>
      </c>
      <c r="Q4" s="147">
        <v>120</v>
      </c>
      <c r="R4" s="147">
        <v>0</v>
      </c>
      <c r="S4" s="98">
        <v>44750</v>
      </c>
      <c r="T4" s="98"/>
      <c r="U4" s="97">
        <v>120</v>
      </c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D&amp;C NC Viền 2 Su</v>
      </c>
      <c r="C5" s="9" t="str">
        <f t="shared" si="0"/>
        <v>Xám đậm</v>
      </c>
      <c r="D5" s="9"/>
      <c r="E5" s="9"/>
      <c r="F5" s="9"/>
      <c r="G5" s="42">
        <f t="array" ref="G5">INDEX(O:T,MATCH(1,(B5=O:O)*(C5=R:R),0),6)</f>
        <v>108</v>
      </c>
      <c r="H5" s="42">
        <f t="array" ref="H5">INDEX(O:T,MATCH(1,(B5=O:O)*(C5=R:R),0),5)</f>
        <v>360</v>
      </c>
      <c r="I5" s="42"/>
      <c r="J5" s="9"/>
      <c r="L5" s="97" t="s">
        <v>21</v>
      </c>
      <c r="M5" s="97" t="s">
        <v>1421</v>
      </c>
      <c r="N5" s="97" t="s">
        <v>25</v>
      </c>
      <c r="O5" s="97"/>
      <c r="P5" s="98">
        <v>44742</v>
      </c>
      <c r="Q5" s="147">
        <v>108</v>
      </c>
      <c r="R5" s="147">
        <v>0</v>
      </c>
      <c r="S5" s="98">
        <v>44750</v>
      </c>
      <c r="T5" s="98"/>
      <c r="U5" s="97">
        <v>108</v>
      </c>
      <c r="V5" s="97"/>
      <c r="W5" s="97"/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Đen</v>
      </c>
      <c r="D6" s="9"/>
      <c r="E6" s="9"/>
      <c r="F6" s="9"/>
      <c r="G6" s="42">
        <f t="array" ref="G6">INDEX(O:T,MATCH(1,(B6=O:O)*(C6=R:R),0),6)</f>
        <v>192</v>
      </c>
      <c r="H6" s="42">
        <f t="array" ref="H6">INDEX(O:T,MATCH(1,(B6=O:O)*(C6=R:R),0),5)</f>
        <v>360</v>
      </c>
      <c r="I6" s="42"/>
      <c r="J6" s="9"/>
      <c r="L6" s="97" t="s">
        <v>23</v>
      </c>
      <c r="M6" s="97" t="s">
        <v>1421</v>
      </c>
      <c r="N6" s="97" t="s">
        <v>18</v>
      </c>
      <c r="O6" s="97"/>
      <c r="P6" s="98">
        <v>44742</v>
      </c>
      <c r="Q6" s="147">
        <v>192</v>
      </c>
      <c r="R6" s="147">
        <v>0</v>
      </c>
      <c r="S6" s="98">
        <v>44750</v>
      </c>
      <c r="T6" s="98"/>
      <c r="U6" s="97">
        <v>108</v>
      </c>
      <c r="V6" s="97"/>
      <c r="W6" s="97">
        <v>84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108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108</v>
      </c>
      <c r="R7" s="147">
        <v>0</v>
      </c>
      <c r="S7" s="98">
        <v>44750</v>
      </c>
      <c r="T7" s="98"/>
      <c r="U7" s="97">
        <v>108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Xám</v>
      </c>
      <c r="D8" s="9"/>
      <c r="E8" s="9"/>
      <c r="F8" s="9"/>
      <c r="G8" s="42">
        <f t="array" ref="G8">INDEX(O:T,MATCH(1,(B8=O:O)*(C8=R:R),0),6)</f>
        <v>276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39</v>
      </c>
      <c r="O8" s="97"/>
      <c r="P8" s="98">
        <v>44742</v>
      </c>
      <c r="Q8" s="147">
        <v>276</v>
      </c>
      <c r="R8" s="147">
        <v>3</v>
      </c>
      <c r="S8" s="98">
        <v>44749</v>
      </c>
      <c r="T8" s="98"/>
      <c r="U8" s="97">
        <v>180</v>
      </c>
      <c r="V8" s="97"/>
      <c r="W8" s="97">
        <v>96</v>
      </c>
      <c r="X8" s="99"/>
      <c r="Y8" s="99">
        <v>3</v>
      </c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264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44750</v>
      </c>
      <c r="Q9" s="147">
        <v>72</v>
      </c>
      <c r="R9" s="147">
        <v>0</v>
      </c>
      <c r="S9" s="98">
        <v>44751</v>
      </c>
      <c r="T9" s="98"/>
      <c r="U9" s="97">
        <v>48</v>
      </c>
      <c r="V9" s="97"/>
      <c r="W9" s="97">
        <v>24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156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44750</v>
      </c>
      <c r="Q10" s="147">
        <v>156</v>
      </c>
      <c r="R10" s="147">
        <v>0</v>
      </c>
      <c r="S10" s="98">
        <v>44751</v>
      </c>
      <c r="T10" s="98"/>
      <c r="U10" s="97">
        <v>72</v>
      </c>
      <c r="V10" s="97"/>
      <c r="W10" s="97">
        <v>84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300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44750</v>
      </c>
      <c r="Q11" s="147">
        <v>156</v>
      </c>
      <c r="R11" s="147">
        <v>0</v>
      </c>
      <c r="S11" s="98">
        <v>44751</v>
      </c>
      <c r="T11" s="98"/>
      <c r="U11" s="97">
        <v>72</v>
      </c>
      <c r="V11" s="97"/>
      <c r="W11" s="97">
        <v>84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204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44749</v>
      </c>
      <c r="Q12" s="147">
        <v>204</v>
      </c>
      <c r="R12" s="147">
        <v>0</v>
      </c>
      <c r="S12" s="98">
        <v>44750</v>
      </c>
      <c r="T12" s="98"/>
      <c r="U12" s="97">
        <v>120</v>
      </c>
      <c r="V12" s="97"/>
      <c r="W12" s="97">
        <v>84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228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39</v>
      </c>
      <c r="O13" s="97"/>
      <c r="P13" s="98">
        <v>44742</v>
      </c>
      <c r="Q13" s="147">
        <v>228</v>
      </c>
      <c r="R13" s="147">
        <v>0</v>
      </c>
      <c r="S13" s="98">
        <v>44749</v>
      </c>
      <c r="T13" s="98"/>
      <c r="U13" s="97">
        <v>156</v>
      </c>
      <c r="V13" s="97"/>
      <c r="W13" s="97">
        <v>72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180</v>
      </c>
      <c r="H14" s="42">
        <f t="array" ref="H14">INDEX(O:T,MATCH(1,(B14=O:O)*(C14=R:R),0),5)</f>
        <v>240</v>
      </c>
      <c r="I14" s="42"/>
      <c r="J14" s="9"/>
      <c r="L14" s="97" t="s">
        <v>40</v>
      </c>
      <c r="M14" s="97" t="s">
        <v>1601</v>
      </c>
      <c r="N14" s="97" t="s">
        <v>28</v>
      </c>
      <c r="O14" s="97"/>
      <c r="P14" s="98">
        <v>44741</v>
      </c>
      <c r="Q14" s="147">
        <v>180</v>
      </c>
      <c r="R14" s="147">
        <v>0</v>
      </c>
      <c r="S14" s="98">
        <v>44750</v>
      </c>
      <c r="T14" s="98"/>
      <c r="U14" s="97">
        <v>108</v>
      </c>
      <c r="V14" s="97"/>
      <c r="W14" s="97">
        <v>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252" t="s">
        <v>1071</v>
      </c>
      <c r="N15" s="97" t="s">
        <v>18</v>
      </c>
      <c r="O15" s="97"/>
      <c r="P15" s="98">
        <v>44749</v>
      </c>
      <c r="Q15" s="147">
        <v>84</v>
      </c>
      <c r="R15" s="147">
        <v>0</v>
      </c>
      <c r="S15" s="98">
        <v>44743</v>
      </c>
      <c r="T15" s="98"/>
      <c r="U15" s="97">
        <v>84</v>
      </c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828</v>
      </c>
      <c r="R16" s="147">
        <v>0</v>
      </c>
      <c r="S16" s="98">
        <v>44743</v>
      </c>
      <c r="T16" s="98"/>
      <c r="U16" s="97">
        <v>588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44749</v>
      </c>
      <c r="Q17" s="147">
        <v>48</v>
      </c>
      <c r="R17" s="147">
        <v>0</v>
      </c>
      <c r="S17" s="98">
        <v>44750</v>
      </c>
      <c r="T17" s="98"/>
      <c r="U17" s="97">
        <v>48</v>
      </c>
      <c r="V17" s="97"/>
      <c r="W17" s="97"/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44749</v>
      </c>
      <c r="Q18" s="147">
        <v>168</v>
      </c>
      <c r="R18" s="147">
        <v>0</v>
      </c>
      <c r="S18" s="98">
        <v>44750</v>
      </c>
      <c r="T18" s="98"/>
      <c r="U18" s="97">
        <v>96</v>
      </c>
      <c r="V18" s="97"/>
      <c r="W18" s="97">
        <v>72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828</v>
      </c>
      <c r="R19" s="147">
        <v>4</v>
      </c>
      <c r="S19" s="98">
        <v>44743</v>
      </c>
      <c r="T19" s="98"/>
      <c r="U19" s="97">
        <v>528</v>
      </c>
      <c r="V19" s="97"/>
      <c r="W19" s="97">
        <v>300</v>
      </c>
      <c r="X19" s="99">
        <v>4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39</v>
      </c>
      <c r="O20" s="97"/>
      <c r="P20" s="98">
        <v>44749</v>
      </c>
      <c r="Q20" s="147">
        <v>96</v>
      </c>
      <c r="R20" s="147">
        <v>0</v>
      </c>
      <c r="S20" s="98">
        <v>44750</v>
      </c>
      <c r="T20" s="98"/>
      <c r="U20" s="97">
        <v>48</v>
      </c>
      <c r="V20" s="97"/>
      <c r="W20" s="97">
        <v>48</v>
      </c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1510</v>
      </c>
      <c r="N21" s="97" t="s">
        <v>18</v>
      </c>
      <c r="O21" s="97"/>
      <c r="P21" s="98">
        <v>44721</v>
      </c>
      <c r="Q21" s="147">
        <v>96</v>
      </c>
      <c r="R21" s="147">
        <v>0</v>
      </c>
      <c r="S21" s="98">
        <v>44750</v>
      </c>
      <c r="T21" s="98"/>
      <c r="U21" s="97">
        <v>48</v>
      </c>
      <c r="V21" s="97"/>
      <c r="W21" s="97">
        <v>48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324" t="s">
        <v>1510</v>
      </c>
      <c r="N22" s="97" t="s">
        <v>25</v>
      </c>
      <c r="O22" s="97"/>
      <c r="P22" s="98">
        <v>44721</v>
      </c>
      <c r="Q22" s="147">
        <v>372</v>
      </c>
      <c r="R22" s="147">
        <v>3</v>
      </c>
      <c r="S22" s="98">
        <v>44746</v>
      </c>
      <c r="T22" s="98"/>
      <c r="U22" s="97">
        <v>252</v>
      </c>
      <c r="V22" s="97"/>
      <c r="W22" s="97">
        <v>120</v>
      </c>
      <c r="X22" s="99">
        <v>3</v>
      </c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252</v>
      </c>
      <c r="R23" s="147">
        <v>30</v>
      </c>
      <c r="S23" s="98">
        <v>44744</v>
      </c>
      <c r="T23" s="98"/>
      <c r="U23" s="97">
        <v>168</v>
      </c>
      <c r="V23" s="97"/>
      <c r="W23" s="97">
        <v>84</v>
      </c>
      <c r="X23" s="99">
        <v>27</v>
      </c>
      <c r="Y23" s="99">
        <v>3</v>
      </c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252</v>
      </c>
      <c r="R24" s="147">
        <v>0</v>
      </c>
      <c r="S24" s="98">
        <v>44744</v>
      </c>
      <c r="T24" s="98"/>
      <c r="U24" s="97">
        <v>168</v>
      </c>
      <c r="V24" s="97"/>
      <c r="W24" s="97">
        <v>84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44749</v>
      </c>
      <c r="Q25" s="147">
        <v>156</v>
      </c>
      <c r="R25" s="147">
        <v>0</v>
      </c>
      <c r="S25" s="98">
        <v>44750</v>
      </c>
      <c r="T25" s="98"/>
      <c r="U25" s="97">
        <v>96</v>
      </c>
      <c r="V25" s="97"/>
      <c r="W25" s="97">
        <v>60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44749</v>
      </c>
      <c r="Q26" s="147">
        <v>156</v>
      </c>
      <c r="R26" s="147">
        <v>0</v>
      </c>
      <c r="S26" s="98">
        <v>44750</v>
      </c>
      <c r="T26" s="98"/>
      <c r="U26" s="97">
        <v>96</v>
      </c>
      <c r="V26" s="97"/>
      <c r="W26" s="97">
        <v>60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44749</v>
      </c>
      <c r="Q27" s="147">
        <v>132</v>
      </c>
      <c r="R27" s="147">
        <v>0</v>
      </c>
      <c r="S27" s="98">
        <v>44750</v>
      </c>
      <c r="T27" s="98"/>
      <c r="U27" s="97">
        <v>84</v>
      </c>
      <c r="V27" s="97"/>
      <c r="W27" s="97">
        <v>48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360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44749</v>
      </c>
      <c r="Q28" s="147">
        <v>156</v>
      </c>
      <c r="R28" s="147">
        <v>0</v>
      </c>
      <c r="S28" s="98">
        <v>44750</v>
      </c>
      <c r="T28" s="98"/>
      <c r="U28" s="97">
        <v>96</v>
      </c>
      <c r="V28" s="97"/>
      <c r="W28" s="97">
        <v>60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828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2770</v>
      </c>
      <c r="N29" s="97" t="s">
        <v>930</v>
      </c>
      <c r="O29" s="97"/>
      <c r="P29" s="98">
        <v>44736</v>
      </c>
      <c r="Q29" s="147">
        <v>84</v>
      </c>
      <c r="R29" s="147">
        <v>0</v>
      </c>
      <c r="S29" s="98">
        <v>44750</v>
      </c>
      <c r="T29" s="98"/>
      <c r="U29" s="97">
        <v>36</v>
      </c>
      <c r="V29" s="97"/>
      <c r="W29" s="97">
        <v>48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240</v>
      </c>
      <c r="H30" s="42">
        <f t="array" ref="H30">INDEX(O:T,MATCH(1,(B30=O:O)*(C30=R:R),0),5)</f>
        <v>1200</v>
      </c>
      <c r="I30" s="42"/>
      <c r="J30" s="9"/>
      <c r="L30" s="97" t="s">
        <v>63</v>
      </c>
      <c r="M30" s="252" t="s">
        <v>1088</v>
      </c>
      <c r="N30" s="97" t="s">
        <v>2594</v>
      </c>
      <c r="O30" s="97"/>
      <c r="P30" s="98">
        <v>44727</v>
      </c>
      <c r="Q30" s="147">
        <v>132</v>
      </c>
      <c r="R30" s="147">
        <v>0</v>
      </c>
      <c r="S30" s="98">
        <v>44749</v>
      </c>
      <c r="T30" s="98"/>
      <c r="U30" s="97">
        <v>60</v>
      </c>
      <c r="V30" s="97"/>
      <c r="W30" s="97">
        <v>72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240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2152</v>
      </c>
      <c r="N31" s="97" t="s">
        <v>2156</v>
      </c>
      <c r="O31" s="97"/>
      <c r="P31" s="98">
        <v>44735</v>
      </c>
      <c r="Q31" s="147">
        <v>84</v>
      </c>
      <c r="R31" s="147">
        <v>0</v>
      </c>
      <c r="S31" s="98">
        <v>44751</v>
      </c>
      <c r="T31" s="98"/>
      <c r="U31" s="97">
        <v>24</v>
      </c>
      <c r="V31" s="97"/>
      <c r="W31" s="97">
        <v>60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1308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2298</v>
      </c>
      <c r="N32" s="97" t="s">
        <v>79</v>
      </c>
      <c r="O32" s="97"/>
      <c r="P32" s="98">
        <v>44736</v>
      </c>
      <c r="Q32" s="147">
        <v>300</v>
      </c>
      <c r="R32" s="147">
        <v>0</v>
      </c>
      <c r="S32" s="98">
        <v>44743</v>
      </c>
      <c r="T32" s="98"/>
      <c r="U32" s="97">
        <v>264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564</v>
      </c>
      <c r="H33" s="42">
        <f t="array" ref="H33">INDEX(O:T,MATCH(1,(B33=O:O)*(C33=R:R),0),5)</f>
        <v>600</v>
      </c>
      <c r="I33" s="42"/>
      <c r="J33" s="9"/>
      <c r="L33" s="97" t="s">
        <v>68</v>
      </c>
      <c r="M33" s="97" t="s">
        <v>424</v>
      </c>
      <c r="N33" s="97" t="s">
        <v>79</v>
      </c>
      <c r="O33" s="97"/>
      <c r="P33" s="98">
        <v>44746</v>
      </c>
      <c r="Q33" s="147">
        <v>120</v>
      </c>
      <c r="R33" s="147">
        <v>0</v>
      </c>
      <c r="S33" s="98">
        <v>44751</v>
      </c>
      <c r="T33" s="98"/>
      <c r="U33" s="97">
        <v>0</v>
      </c>
      <c r="V33" s="97"/>
      <c r="W33" s="97">
        <v>120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Đen</v>
      </c>
      <c r="D34" s="9"/>
      <c r="E34" s="9"/>
      <c r="F34" s="9"/>
      <c r="G34" s="42">
        <f t="array" ref="G34">INDEX(O:T,MATCH(1,(B34=O:O)*(C34=R:R),0),6)</f>
        <v>672</v>
      </c>
      <c r="H34" s="42">
        <f t="array" ref="H34">INDEX(O:T,MATCH(1,(B34=O:O)*(C34=R:R),0),5)</f>
        <v>360</v>
      </c>
      <c r="I34" s="42"/>
      <c r="J34" s="9"/>
      <c r="L34" s="97" t="s">
        <v>70</v>
      </c>
      <c r="M34" s="97" t="s">
        <v>429</v>
      </c>
      <c r="N34" s="97" t="s">
        <v>131</v>
      </c>
      <c r="O34" s="97"/>
      <c r="P34" s="98">
        <v>44746</v>
      </c>
      <c r="Q34" s="147">
        <v>276</v>
      </c>
      <c r="R34" s="147">
        <v>0</v>
      </c>
      <c r="S34" s="98">
        <v>44751</v>
      </c>
      <c r="T34" s="98"/>
      <c r="U34" s="97">
        <v>60</v>
      </c>
      <c r="V34" s="97"/>
      <c r="W34" s="97">
        <v>216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816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44739</v>
      </c>
      <c r="Q35" s="147">
        <v>1608</v>
      </c>
      <c r="R35" s="147">
        <v>0</v>
      </c>
      <c r="S35" s="98">
        <v>44743</v>
      </c>
      <c r="T35" s="98"/>
      <c r="U35" s="97">
        <v>624</v>
      </c>
      <c r="V35" s="97"/>
      <c r="W35" s="97">
        <v>984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252</v>
      </c>
      <c r="H36" s="42">
        <f t="array" ref="H36">INDEX(O:T,MATCH(1,(B36=O:O)*(C36=R:R),0),5)</f>
        <v>270</v>
      </c>
      <c r="I36" s="42"/>
      <c r="J36" s="9"/>
      <c r="L36" s="97" t="s">
        <v>72</v>
      </c>
      <c r="M36" s="97" t="s">
        <v>239</v>
      </c>
      <c r="N36" s="97" t="s">
        <v>18</v>
      </c>
      <c r="O36" s="97"/>
      <c r="P36" s="98">
        <v>44718</v>
      </c>
      <c r="Q36" s="147">
        <v>288</v>
      </c>
      <c r="R36" s="147">
        <v>0</v>
      </c>
      <c r="S36" s="98">
        <v>44749</v>
      </c>
      <c r="T36" s="98"/>
      <c r="U36" s="97">
        <v>96</v>
      </c>
      <c r="V36" s="97"/>
      <c r="W36" s="97">
        <v>192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252</v>
      </c>
      <c r="H37" s="42">
        <f t="array" ref="H37">INDEX(O:T,MATCH(1,(B37=O:O)*(C37=R:R),0),5)</f>
        <v>270</v>
      </c>
      <c r="I37" s="42"/>
      <c r="J37" s="9"/>
      <c r="L37" s="97" t="s">
        <v>74</v>
      </c>
      <c r="M37" s="97" t="s">
        <v>1413</v>
      </c>
      <c r="N37" s="97" t="s">
        <v>25</v>
      </c>
      <c r="O37" s="97"/>
      <c r="P37" s="98">
        <v>44649</v>
      </c>
      <c r="Q37" s="147">
        <v>300</v>
      </c>
      <c r="R37" s="147">
        <v>0</v>
      </c>
      <c r="S37" s="98">
        <v>44749</v>
      </c>
      <c r="T37" s="98"/>
      <c r="U37" s="97">
        <v>84</v>
      </c>
      <c r="V37" s="97"/>
      <c r="W37" s="97">
        <v>216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156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28</v>
      </c>
      <c r="O38" s="97"/>
      <c r="P38" s="98">
        <v>44750</v>
      </c>
      <c r="Q38" s="147">
        <v>192</v>
      </c>
      <c r="R38" s="147">
        <v>0</v>
      </c>
      <c r="S38" s="98">
        <v>44751</v>
      </c>
      <c r="T38" s="273"/>
      <c r="U38" s="271">
        <v>60</v>
      </c>
      <c r="V38" s="271"/>
      <c r="W38" s="271">
        <v>132</v>
      </c>
      <c r="X38" s="330"/>
      <c r="Y38" s="330"/>
      <c r="Z38" s="271"/>
      <c r="AA38" s="271"/>
      <c r="AB38" s="271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156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324" t="s">
        <v>1600</v>
      </c>
      <c r="N39" s="97" t="s">
        <v>39</v>
      </c>
      <c r="O39" s="97"/>
      <c r="P39" s="98">
        <v>44734</v>
      </c>
      <c r="Q39" s="147">
        <v>540</v>
      </c>
      <c r="R39" s="147">
        <v>0</v>
      </c>
      <c r="S39" s="98">
        <v>44749</v>
      </c>
      <c r="T39" s="98"/>
      <c r="U39" s="97">
        <v>156</v>
      </c>
      <c r="V39" s="97"/>
      <c r="W39" s="97">
        <v>384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132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1336</v>
      </c>
      <c r="N40" s="97" t="s">
        <v>39</v>
      </c>
      <c r="O40" s="97"/>
      <c r="P40" s="98">
        <v>44750</v>
      </c>
      <c r="Q40" s="147">
        <v>252</v>
      </c>
      <c r="R40" s="147">
        <v>0</v>
      </c>
      <c r="S40" s="98">
        <v>44751</v>
      </c>
      <c r="T40" s="98"/>
      <c r="U40" s="97">
        <v>72</v>
      </c>
      <c r="V40" s="97"/>
      <c r="W40" s="97">
        <v>180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312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18</v>
      </c>
      <c r="O41" s="97"/>
      <c r="P41" s="98">
        <v>44749</v>
      </c>
      <c r="Q41" s="147">
        <v>300</v>
      </c>
      <c r="R41" s="147">
        <v>0</v>
      </c>
      <c r="S41" s="98">
        <v>44750</v>
      </c>
      <c r="T41" s="98"/>
      <c r="U41" s="97">
        <v>132</v>
      </c>
      <c r="V41" s="97"/>
      <c r="W41" s="97">
        <v>168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324" t="s">
        <v>2081</v>
      </c>
      <c r="N42" s="97" t="s">
        <v>39</v>
      </c>
      <c r="O42" s="97"/>
      <c r="P42" s="98">
        <v>44749</v>
      </c>
      <c r="Q42" s="147">
        <v>468</v>
      </c>
      <c r="R42" s="147">
        <v>0</v>
      </c>
      <c r="S42" s="98">
        <v>44750</v>
      </c>
      <c r="T42" s="98"/>
      <c r="U42" s="97">
        <v>168</v>
      </c>
      <c r="V42" s="97"/>
      <c r="W42" s="97">
        <v>300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18</v>
      </c>
      <c r="O43" s="97"/>
      <c r="P43" s="98">
        <v>44749</v>
      </c>
      <c r="Q43" s="147">
        <v>276</v>
      </c>
      <c r="R43" s="147">
        <v>0</v>
      </c>
      <c r="S43" s="98">
        <v>44750</v>
      </c>
      <c r="T43" s="98"/>
      <c r="U43" s="97">
        <v>132</v>
      </c>
      <c r="V43" s="97"/>
      <c r="W43" s="97">
        <v>144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324" t="s">
        <v>1476</v>
      </c>
      <c r="N44" s="97" t="s">
        <v>28</v>
      </c>
      <c r="O44" s="97"/>
      <c r="P44" s="98">
        <v>44751</v>
      </c>
      <c r="Q44" s="147">
        <v>72</v>
      </c>
      <c r="R44" s="147">
        <v>0</v>
      </c>
      <c r="S44" s="98">
        <v>44751</v>
      </c>
      <c r="T44" s="98"/>
      <c r="U44" s="97"/>
      <c r="V44" s="97"/>
      <c r="W44" s="97">
        <v>72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88</v>
      </c>
      <c r="M45" s="97" t="s">
        <v>2592</v>
      </c>
      <c r="N45" s="97" t="s">
        <v>28</v>
      </c>
      <c r="O45" s="97"/>
      <c r="P45" s="98">
        <v>44718</v>
      </c>
      <c r="Q45" s="147">
        <v>250</v>
      </c>
      <c r="R45" s="147">
        <v>0</v>
      </c>
      <c r="S45" s="98">
        <v>44749</v>
      </c>
      <c r="T45" s="98"/>
      <c r="U45" s="97">
        <v>120</v>
      </c>
      <c r="V45" s="97"/>
      <c r="W45" s="97">
        <v>130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90</v>
      </c>
      <c r="M46" s="97" t="s">
        <v>1070</v>
      </c>
      <c r="N46" s="97" t="s">
        <v>18</v>
      </c>
      <c r="O46" s="97"/>
      <c r="P46" s="98">
        <v>44749</v>
      </c>
      <c r="Q46" s="147">
        <v>84</v>
      </c>
      <c r="R46" s="147">
        <v>0</v>
      </c>
      <c r="S46" s="98">
        <v>44750</v>
      </c>
      <c r="T46" s="98"/>
      <c r="U46" s="97">
        <v>84</v>
      </c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91</v>
      </c>
      <c r="M47" s="252" t="s">
        <v>1071</v>
      </c>
      <c r="N47" s="97" t="s">
        <v>28</v>
      </c>
      <c r="O47" s="97"/>
      <c r="P47" s="98">
        <v>44736</v>
      </c>
      <c r="Q47" s="147">
        <v>0</v>
      </c>
      <c r="R47" s="147">
        <v>0</v>
      </c>
      <c r="S47" s="98">
        <v>44743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93</v>
      </c>
      <c r="M48" s="97" t="s">
        <v>1691</v>
      </c>
      <c r="N48" s="97" t="s">
        <v>18</v>
      </c>
      <c r="O48" s="97"/>
      <c r="P48" s="98">
        <v>44749</v>
      </c>
      <c r="Q48" s="147">
        <v>84</v>
      </c>
      <c r="R48" s="147">
        <v>0</v>
      </c>
      <c r="S48" s="98">
        <v>44750</v>
      </c>
      <c r="T48" s="98"/>
      <c r="U48" s="97">
        <v>84</v>
      </c>
      <c r="V48" s="97"/>
      <c r="W48" s="97"/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94</v>
      </c>
      <c r="M49" s="97" t="s">
        <v>2605</v>
      </c>
      <c r="N49" s="97" t="s">
        <v>25</v>
      </c>
      <c r="O49" s="97"/>
      <c r="P49" s="98">
        <v>44750</v>
      </c>
      <c r="Q49" s="147">
        <v>120</v>
      </c>
      <c r="R49" s="147">
        <v>0</v>
      </c>
      <c r="S49" s="98">
        <v>44751</v>
      </c>
      <c r="T49" s="98"/>
      <c r="U49" s="97">
        <v>36</v>
      </c>
      <c r="V49" s="97"/>
      <c r="W49" s="97">
        <v>84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95</v>
      </c>
      <c r="M50" s="97" t="s">
        <v>2605</v>
      </c>
      <c r="N50" s="97" t="s">
        <v>18</v>
      </c>
      <c r="O50" s="97"/>
      <c r="P50" s="98">
        <v>44750</v>
      </c>
      <c r="Q50" s="147">
        <v>192</v>
      </c>
      <c r="R50" s="147">
        <v>0</v>
      </c>
      <c r="S50" s="98">
        <v>44751</v>
      </c>
      <c r="T50" s="98"/>
      <c r="U50" s="97">
        <v>60</v>
      </c>
      <c r="V50" s="97"/>
      <c r="W50" s="97">
        <v>132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96</v>
      </c>
      <c r="M51" s="97" t="s">
        <v>1060</v>
      </c>
      <c r="N51" s="97" t="s">
        <v>25</v>
      </c>
      <c r="O51" s="97"/>
      <c r="P51" s="98">
        <v>44733</v>
      </c>
      <c r="Q51" s="147">
        <v>360</v>
      </c>
      <c r="R51" s="147">
        <v>0</v>
      </c>
      <c r="S51" s="98">
        <v>44750</v>
      </c>
      <c r="T51" s="98"/>
      <c r="U51" s="97">
        <v>132</v>
      </c>
      <c r="V51" s="97"/>
      <c r="W51" s="97">
        <v>228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97</v>
      </c>
      <c r="M52" s="97" t="s">
        <v>2244</v>
      </c>
      <c r="N52" s="97" t="s">
        <v>39</v>
      </c>
      <c r="O52" s="97"/>
      <c r="P52" s="98">
        <v>44749</v>
      </c>
      <c r="Q52" s="147">
        <v>240</v>
      </c>
      <c r="R52" s="147">
        <v>0</v>
      </c>
      <c r="S52" s="98">
        <v>44750</v>
      </c>
      <c r="T52" s="98"/>
      <c r="U52" s="97">
        <v>84</v>
      </c>
      <c r="V52" s="97"/>
      <c r="W52" s="97">
        <v>156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98</v>
      </c>
      <c r="M53" s="97" t="s">
        <v>2605</v>
      </c>
      <c r="N53" s="97" t="s">
        <v>28</v>
      </c>
      <c r="O53" s="97"/>
      <c r="P53" s="98">
        <v>44750</v>
      </c>
      <c r="Q53" s="147">
        <v>144</v>
      </c>
      <c r="R53" s="147">
        <v>0</v>
      </c>
      <c r="S53" s="98">
        <v>44751</v>
      </c>
      <c r="T53" s="98"/>
      <c r="U53" s="97">
        <v>36</v>
      </c>
      <c r="V53" s="97"/>
      <c r="W53" s="97">
        <v>108</v>
      </c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100</v>
      </c>
      <c r="M54" s="97" t="s">
        <v>2605</v>
      </c>
      <c r="N54" s="97" t="s">
        <v>25</v>
      </c>
      <c r="O54" s="97"/>
      <c r="P54" s="98">
        <v>44750</v>
      </c>
      <c r="Q54" s="147">
        <v>0</v>
      </c>
      <c r="R54" s="147">
        <v>0</v>
      </c>
      <c r="S54" s="98">
        <v>44743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101</v>
      </c>
      <c r="M55" s="97" t="s">
        <v>2259</v>
      </c>
      <c r="N55" s="97" t="s">
        <v>39</v>
      </c>
      <c r="O55" s="97"/>
      <c r="P55" s="98">
        <v>44738</v>
      </c>
      <c r="Q55" s="147">
        <v>84</v>
      </c>
      <c r="R55" s="147">
        <v>0</v>
      </c>
      <c r="S55" s="98">
        <v>44751</v>
      </c>
      <c r="T55" s="98"/>
      <c r="U55" s="97"/>
      <c r="V55" s="97"/>
      <c r="W55" s="97">
        <v>84</v>
      </c>
      <c r="X55" s="99"/>
      <c r="Y55" s="99"/>
      <c r="Z55" s="97"/>
      <c r="AA55" s="97"/>
      <c r="AB55" s="97"/>
      <c r="AF55" s="336" t="s">
        <v>187</v>
      </c>
      <c r="AG55" s="337"/>
      <c r="AH55" s="337"/>
      <c r="AI55" s="337"/>
      <c r="AJ55" s="337"/>
      <c r="AK55" s="337"/>
      <c r="AL55" s="337"/>
      <c r="AM55" s="337"/>
      <c r="AN55" s="337"/>
      <c r="AO55" s="337"/>
      <c r="AP55" s="337"/>
      <c r="AQ55" s="337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102</v>
      </c>
      <c r="M56" s="97" t="s">
        <v>2259</v>
      </c>
      <c r="N56" s="97" t="s">
        <v>39</v>
      </c>
      <c r="O56" s="97"/>
      <c r="P56" s="98">
        <v>44738</v>
      </c>
      <c r="Q56" s="147">
        <v>768</v>
      </c>
      <c r="R56" s="147">
        <v>0</v>
      </c>
      <c r="S56" s="98">
        <v>44743</v>
      </c>
      <c r="T56" s="98"/>
      <c r="U56" s="97">
        <v>288</v>
      </c>
      <c r="V56" s="97"/>
      <c r="W56" s="97">
        <v>480</v>
      </c>
      <c r="X56" s="99"/>
      <c r="Y56" s="99"/>
      <c r="Z56" s="97"/>
      <c r="AA56" s="97"/>
      <c r="AB56" s="97"/>
      <c r="AF56" s="49"/>
      <c r="AG56" s="50"/>
      <c r="AH56" s="337" t="s">
        <v>188</v>
      </c>
      <c r="AI56" s="337"/>
      <c r="AJ56" s="337"/>
      <c r="AK56" s="337"/>
      <c r="AL56" s="337"/>
      <c r="AM56" s="337"/>
      <c r="AN56" s="337"/>
      <c r="AO56" s="337"/>
      <c r="AP56" s="337"/>
      <c r="AQ56" s="337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84</v>
      </c>
      <c r="H57" s="42">
        <f t="array" ref="H57">INDEX(O:T,MATCH(1,(B57=O:O)*(C57=R:R),0),5)</f>
        <v>360</v>
      </c>
      <c r="I57" s="42"/>
      <c r="J57" s="9"/>
      <c r="L57" s="97" t="s">
        <v>103</v>
      </c>
      <c r="M57" s="97" t="s">
        <v>2259</v>
      </c>
      <c r="N57" s="97" t="s">
        <v>39</v>
      </c>
      <c r="O57" s="97"/>
      <c r="P57" s="98">
        <v>44738</v>
      </c>
      <c r="Q57" s="147">
        <v>156</v>
      </c>
      <c r="R57" s="147">
        <v>0</v>
      </c>
      <c r="S57" s="98">
        <v>44747</v>
      </c>
      <c r="T57" s="98"/>
      <c r="U57" s="97">
        <v>72</v>
      </c>
      <c r="V57" s="97"/>
      <c r="W57" s="97">
        <v>84</v>
      </c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Beyono TC Dày</v>
      </c>
      <c r="C58" s="9" t="str">
        <f t="shared" si="7"/>
        <v>Xanh gót đen</v>
      </c>
      <c r="D58" s="9"/>
      <c r="E58" s="9"/>
      <c r="F58" s="9"/>
      <c r="G58" s="42">
        <f t="array" ref="G58">INDEX(O:T,MATCH(1,(B58=O:O)*(C58=R:R),0),6)</f>
        <v>528</v>
      </c>
      <c r="H58" s="42">
        <f t="array" ref="H58">INDEX(O:T,MATCH(1,(B58=O:O)*(C58=R:R),0),5)</f>
        <v>500</v>
      </c>
      <c r="I58" s="42"/>
      <c r="J58" s="9"/>
      <c r="L58" s="97" t="s">
        <v>105</v>
      </c>
      <c r="M58" s="97" t="s">
        <v>2259</v>
      </c>
      <c r="N58" s="97" t="s">
        <v>39</v>
      </c>
      <c r="O58" s="97"/>
      <c r="P58" s="98">
        <v>44738</v>
      </c>
      <c r="Q58" s="147">
        <v>768</v>
      </c>
      <c r="R58" s="147">
        <v>0</v>
      </c>
      <c r="S58" s="98">
        <v>44743</v>
      </c>
      <c r="T58" s="98"/>
      <c r="U58" s="97">
        <v>300</v>
      </c>
      <c r="V58" s="97"/>
      <c r="W58" s="97">
        <v>468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Woada LK-802</v>
      </c>
      <c r="C59" s="9" t="str">
        <f t="shared" si="7"/>
        <v>Đen-Biển</v>
      </c>
      <c r="D59" s="9"/>
      <c r="E59" s="9"/>
      <c r="F59" s="9"/>
      <c r="G59" s="42">
        <f t="array" ref="G59">INDEX(O:T,MATCH(1,(B59=O:O)*(C59=R:R),0),6)</f>
        <v>84</v>
      </c>
      <c r="H59" s="42">
        <f t="array" ref="H59">INDEX(O:T,MATCH(1,(B59=O:O)*(C59=R:R),0),5)</f>
        <v>100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648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Woada LK-802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Lớn</v>
      </c>
      <c r="C61" s="9" t="str">
        <f t="shared" si="7"/>
        <v>Xanh đen</v>
      </c>
      <c r="D61" s="9"/>
      <c r="E61" s="9"/>
      <c r="F61" s="9"/>
      <c r="G61" s="42">
        <f t="array" ref="G61">INDEX(O:T,MATCH(1,(B61=O:O)*(C61=R:R),0),6)</f>
        <v>120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Trung</v>
      </c>
      <c r="C62" s="9" t="str">
        <f t="shared" si="7"/>
        <v>Cam</v>
      </c>
      <c r="D62" s="9"/>
      <c r="E62" s="9"/>
      <c r="F62" s="9"/>
      <c r="G62" s="42">
        <f t="array" ref="G62">INDEX(O:T,MATCH(1,(B62=O:O)*(C62=R:R),0),6)</f>
        <v>276</v>
      </c>
      <c r="H62" s="42">
        <f t="array" ref="H62">INDEX(O:T,MATCH(1,(B62=O:O)*(C62=R:R),0),5)</f>
        <v>300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2064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Trung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Đen</v>
      </c>
      <c r="D64" s="9"/>
      <c r="E64" s="9"/>
      <c r="F64" s="9"/>
      <c r="G64" s="42">
        <f t="array" ref="G64">INDEX(O:T,MATCH(1,(B64=O:O)*(C64=R:R),0),6)</f>
        <v>288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804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264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540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Xám</v>
      </c>
      <c r="D68" s="9"/>
      <c r="E68" s="9"/>
      <c r="F68" s="9"/>
      <c r="G68" s="42">
        <f t="array" ref="G68">INDEX(O:T,MATCH(1,(B68=O:O)*(C68=R:R),0),6)</f>
        <v>252</v>
      </c>
      <c r="H68" s="42">
        <f t="array" ref="H68">INDEX(O:T,MATCH(1,(B68=O:O)*(C68=R:R),0),5)</f>
        <v>240</v>
      </c>
      <c r="I68" s="42"/>
      <c r="J68" s="9"/>
      <c r="N68" s="252" t="s">
        <v>2728</v>
      </c>
      <c r="O68" s="252" t="s">
        <v>1088</v>
      </c>
      <c r="P68" s="253">
        <v>44727</v>
      </c>
      <c r="Q68" s="254"/>
      <c r="R68" s="274" t="s">
        <v>2594</v>
      </c>
      <c r="S68" s="255">
        <v>500</v>
      </c>
      <c r="T68" s="255">
        <v>528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516</v>
      </c>
      <c r="H69" s="42">
        <f t="array" ref="H69">INDEX(O:T,MATCH(1,(B69=O:O)*(C69=R:R),0),5)</f>
        <v>600</v>
      </c>
      <c r="I69" s="42"/>
      <c r="J69" s="9"/>
      <c r="N69" s="252" t="s">
        <v>2722</v>
      </c>
      <c r="O69" s="97" t="s">
        <v>1060</v>
      </c>
      <c r="P69" s="253">
        <v>44733</v>
      </c>
      <c r="Q69" s="254"/>
      <c r="R69" s="252" t="s">
        <v>25</v>
      </c>
      <c r="S69" s="255">
        <v>360</v>
      </c>
      <c r="T69" s="255">
        <v>756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564</v>
      </c>
      <c r="H70" s="42">
        <f t="array" ref="H70">INDEX(O:T,MATCH(1,(B70=O:O)*(C70=R:R),0),5)</f>
        <v>600</v>
      </c>
      <c r="I70" s="42"/>
      <c r="J70" s="9"/>
      <c r="N70" s="252" t="s">
        <v>2386</v>
      </c>
      <c r="O70" s="97" t="s">
        <v>1413</v>
      </c>
      <c r="P70" s="253">
        <v>44649</v>
      </c>
      <c r="Q70" s="254"/>
      <c r="R70" s="252" t="s">
        <v>25</v>
      </c>
      <c r="S70" s="255">
        <v>360</v>
      </c>
      <c r="T70" s="255">
        <v>804</v>
      </c>
      <c r="U70" s="255">
        <v>1</v>
      </c>
      <c r="V70" s="255"/>
      <c r="W70" s="256"/>
      <c r="X70" s="257">
        <v>72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360</v>
      </c>
      <c r="H71" s="42">
        <f t="array" ref="H71">INDEX(O:T,MATCH(1,(B71=O:O)*(C71=R:R),0),5)</f>
        <v>600</v>
      </c>
      <c r="I71" s="42"/>
      <c r="J71" s="9"/>
      <c r="N71" s="252" t="s">
        <v>2751</v>
      </c>
      <c r="O71" s="97" t="s">
        <v>1421</v>
      </c>
      <c r="P71" s="253">
        <v>44742</v>
      </c>
      <c r="Q71" s="254"/>
      <c r="R71" s="252" t="s">
        <v>25</v>
      </c>
      <c r="S71" s="255">
        <v>360</v>
      </c>
      <c r="T71" s="255">
        <v>108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2751</v>
      </c>
      <c r="O72" s="97" t="s">
        <v>1421</v>
      </c>
      <c r="P72" s="253">
        <v>44742</v>
      </c>
      <c r="Q72" s="254"/>
      <c r="R72" s="252" t="s">
        <v>18</v>
      </c>
      <c r="S72" s="255">
        <v>360</v>
      </c>
      <c r="T72" s="255">
        <v>192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2736</v>
      </c>
      <c r="O73" s="97" t="s">
        <v>2259</v>
      </c>
      <c r="P73" s="253">
        <v>44738</v>
      </c>
      <c r="Q73" s="269"/>
      <c r="R73" s="252" t="s">
        <v>39</v>
      </c>
      <c r="S73" s="255">
        <v>3257</v>
      </c>
      <c r="T73" s="255">
        <v>2172</v>
      </c>
      <c r="U73" s="255">
        <v>4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2765</v>
      </c>
      <c r="O74" s="97" t="s">
        <v>2298</v>
      </c>
      <c r="P74" s="253">
        <v>44736</v>
      </c>
      <c r="Q74" s="269"/>
      <c r="R74" s="252" t="s">
        <v>79</v>
      </c>
      <c r="S74" s="255">
        <v>360</v>
      </c>
      <c r="T74" s="255">
        <v>648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2739</v>
      </c>
      <c r="O75" s="317" t="s">
        <v>772</v>
      </c>
      <c r="P75" s="253">
        <v>44739</v>
      </c>
      <c r="Q75" s="254"/>
      <c r="R75" s="252" t="s">
        <v>28</v>
      </c>
      <c r="S75" s="255">
        <v>600</v>
      </c>
      <c r="T75" s="255">
        <v>1308</v>
      </c>
      <c r="U75" s="255">
        <v>1</v>
      </c>
      <c r="V75" s="255"/>
      <c r="W75" s="256"/>
      <c r="X75" s="257">
        <v>7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2692</v>
      </c>
      <c r="O76" s="252" t="s">
        <v>1510</v>
      </c>
      <c r="P76" s="253">
        <v>44721</v>
      </c>
      <c r="Q76" s="254"/>
      <c r="R76" s="252" t="s">
        <v>25</v>
      </c>
      <c r="S76" s="255">
        <v>360</v>
      </c>
      <c r="T76" s="255">
        <v>816</v>
      </c>
      <c r="U76" s="255">
        <v>1</v>
      </c>
      <c r="V76" s="255"/>
      <c r="W76" s="256"/>
      <c r="X76" s="257">
        <v>3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2692</v>
      </c>
      <c r="O77" s="320" t="s">
        <v>1510</v>
      </c>
      <c r="P77" s="253">
        <v>44721</v>
      </c>
      <c r="Q77" s="254"/>
      <c r="R77" s="252" t="s">
        <v>18</v>
      </c>
      <c r="S77" s="255">
        <v>360</v>
      </c>
      <c r="T77" s="255">
        <v>672</v>
      </c>
      <c r="U77" s="255">
        <v>1</v>
      </c>
      <c r="V77" s="255"/>
      <c r="W77" s="256"/>
      <c r="X77" s="257">
        <v>1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2744</v>
      </c>
      <c r="O78" s="252" t="s">
        <v>1601</v>
      </c>
      <c r="P78" s="253">
        <v>44741</v>
      </c>
      <c r="Q78" s="254"/>
      <c r="R78" s="252" t="s">
        <v>28</v>
      </c>
      <c r="S78" s="255">
        <v>240</v>
      </c>
      <c r="T78" s="255">
        <v>180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72</v>
      </c>
      <c r="H79" s="42">
        <f t="array" ref="H79">INDEX(O:T,MATCH(1,(B79=O:O)*(C79=R:R),0),5)</f>
        <v>600</v>
      </c>
      <c r="I79" s="42"/>
      <c r="J79" s="9"/>
      <c r="N79" s="252" t="s">
        <v>2724</v>
      </c>
      <c r="O79" s="252" t="s">
        <v>1600</v>
      </c>
      <c r="P79" s="253">
        <v>44734</v>
      </c>
      <c r="Q79" s="254"/>
      <c r="R79" s="252" t="s">
        <v>39</v>
      </c>
      <c r="S79" s="255">
        <v>360</v>
      </c>
      <c r="T79" s="255">
        <v>540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250</v>
      </c>
      <c r="H80" s="42">
        <f t="array" ref="H80">INDEX(O:T,MATCH(1,(B80=O:O)*(C80=R:R),0),5)</f>
        <v>330</v>
      </c>
      <c r="I80" s="42"/>
      <c r="J80" s="9"/>
      <c r="M80" s="53"/>
      <c r="N80" s="252" t="s">
        <v>2684</v>
      </c>
      <c r="O80" s="317" t="s">
        <v>239</v>
      </c>
      <c r="P80" s="253">
        <v>44718</v>
      </c>
      <c r="Q80" s="254"/>
      <c r="R80" s="252" t="s">
        <v>18</v>
      </c>
      <c r="S80" s="255">
        <v>240</v>
      </c>
      <c r="T80" s="255">
        <v>288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516</v>
      </c>
      <c r="H81" s="42">
        <f t="array" ref="H81">INDEX(O:T,MATCH(1,(B81=O:O)*(C81=R:R),0),5)</f>
        <v>600</v>
      </c>
      <c r="I81" s="42"/>
      <c r="J81" s="9"/>
      <c r="N81" s="252" t="s">
        <v>2737</v>
      </c>
      <c r="O81" s="320" t="s">
        <v>238</v>
      </c>
      <c r="P81" s="253">
        <v>44739</v>
      </c>
      <c r="Q81" s="254"/>
      <c r="R81" s="252" t="s">
        <v>28</v>
      </c>
      <c r="S81" s="255">
        <v>1000</v>
      </c>
      <c r="T81" s="255">
        <v>2064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2731</v>
      </c>
      <c r="O82" s="97" t="s">
        <v>1071</v>
      </c>
      <c r="P82" s="253">
        <v>44736</v>
      </c>
      <c r="Q82" s="254"/>
      <c r="R82" s="252" t="s">
        <v>28</v>
      </c>
      <c r="S82" s="255">
        <v>600</v>
      </c>
      <c r="T82" s="255">
        <v>312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84</v>
      </c>
      <c r="H83" s="42">
        <f t="array" ref="H83">INDEX(O:T,MATCH(1,(B83=O:O)*(C83=R:R),0),5)</f>
        <v>360</v>
      </c>
      <c r="I83" s="42"/>
      <c r="J83" s="9"/>
      <c r="N83" s="252" t="s">
        <v>2725</v>
      </c>
      <c r="O83" s="317" t="s">
        <v>1332</v>
      </c>
      <c r="P83" s="253">
        <v>44735</v>
      </c>
      <c r="Q83" s="269"/>
      <c r="R83" s="252" t="s">
        <v>25</v>
      </c>
      <c r="S83" s="255">
        <v>270</v>
      </c>
      <c r="T83" s="255">
        <v>252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120</v>
      </c>
      <c r="H84" s="42">
        <f t="array" ref="H84">INDEX(O:T,MATCH(1,(B84=O:O)*(C84=R:R),0),5)</f>
        <v>360</v>
      </c>
      <c r="I84" s="42"/>
      <c r="J84" s="9"/>
      <c r="N84" s="252" t="s">
        <v>2725</v>
      </c>
      <c r="O84" s="317" t="s">
        <v>1332</v>
      </c>
      <c r="P84" s="253">
        <v>44735</v>
      </c>
      <c r="Q84" s="328"/>
      <c r="R84" s="274" t="s">
        <v>18</v>
      </c>
      <c r="S84" s="285">
        <v>270</v>
      </c>
      <c r="T84" s="255">
        <v>252</v>
      </c>
      <c r="U84" s="255">
        <v>1</v>
      </c>
      <c r="V84" s="255"/>
      <c r="W84" s="256"/>
      <c r="X84" s="257">
        <v>30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192</v>
      </c>
      <c r="H85" s="42">
        <f t="array" ref="H85">INDEX(O:T,MATCH(1,(B85=O:O)*(C85=R:R),0),5)</f>
        <v>360</v>
      </c>
      <c r="I85" s="42"/>
      <c r="J85" s="9"/>
      <c r="N85" s="252" t="s">
        <v>2725</v>
      </c>
      <c r="O85" s="97" t="s">
        <v>2157</v>
      </c>
      <c r="P85" s="253">
        <v>44735</v>
      </c>
      <c r="Q85" s="269"/>
      <c r="R85" s="252" t="s">
        <v>2594</v>
      </c>
      <c r="S85" s="255">
        <v>300</v>
      </c>
      <c r="T85" s="255">
        <v>120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 đậm</v>
      </c>
      <c r="D86" s="9"/>
      <c r="E86" s="9"/>
      <c r="F86" s="9"/>
      <c r="G86" s="42">
        <f t="array" ref="G86">INDEX(O:T,MATCH(1,(B86=O:O)*(C86=R:R),0),6)</f>
        <v>756</v>
      </c>
      <c r="H86" s="42">
        <f t="array" ref="H86">INDEX(O:T,MATCH(1,(B86=O:O)*(C86=R:R),0),5)</f>
        <v>360</v>
      </c>
      <c r="I86" s="42"/>
      <c r="J86" s="9"/>
      <c r="N86" s="252" t="s">
        <v>2725</v>
      </c>
      <c r="O86" s="97" t="s">
        <v>2152</v>
      </c>
      <c r="P86" s="253">
        <v>44735</v>
      </c>
      <c r="Q86" s="269"/>
      <c r="R86" s="252" t="s">
        <v>2156</v>
      </c>
      <c r="S86" s="255">
        <v>100</v>
      </c>
      <c r="T86" s="255">
        <v>84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240</v>
      </c>
      <c r="H87" s="42">
        <f t="array" ref="H87">INDEX(O:T,MATCH(1,(B87=O:O)*(C87=R:R),0),5)</f>
        <v>240</v>
      </c>
      <c r="I87" s="42"/>
      <c r="J87" s="9"/>
      <c r="N87" s="252" t="s">
        <v>2752</v>
      </c>
      <c r="O87" s="317" t="s">
        <v>582</v>
      </c>
      <c r="P87" s="253">
        <v>44742</v>
      </c>
      <c r="Q87" s="254"/>
      <c r="R87" s="252" t="s">
        <v>28</v>
      </c>
      <c r="S87" s="255">
        <v>600</v>
      </c>
      <c r="T87" s="255">
        <v>828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300</v>
      </c>
      <c r="H88" s="42">
        <f t="array" ref="H88">INDEX(O:T,MATCH(1,(B88=O:O)*(C88=R:R),0),5)</f>
        <v>240</v>
      </c>
      <c r="I88" s="42"/>
      <c r="J88" s="9"/>
      <c r="N88" s="252" t="s">
        <v>2753</v>
      </c>
      <c r="O88" s="97" t="s">
        <v>27</v>
      </c>
      <c r="P88" s="253">
        <v>44742</v>
      </c>
      <c r="Q88" s="254"/>
      <c r="R88" s="252" t="s">
        <v>39</v>
      </c>
      <c r="S88" s="255">
        <v>240</v>
      </c>
      <c r="T88" s="255">
        <v>276</v>
      </c>
      <c r="U88" s="255">
        <v>1</v>
      </c>
      <c r="V88" s="255"/>
      <c r="W88" s="256"/>
      <c r="X88" s="257">
        <v>3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120</v>
      </c>
      <c r="H89" s="42">
        <f t="array" ref="H89">INDEX(O:T,MATCH(1,(B89=O:O)*(C89=R:R),0),5)</f>
        <v>360</v>
      </c>
      <c r="I89" s="42"/>
      <c r="J89" s="9"/>
      <c r="N89" s="252" t="s">
        <v>2754</v>
      </c>
      <c r="O89" s="274" t="s">
        <v>1596</v>
      </c>
      <c r="P89" s="253">
        <v>44742</v>
      </c>
      <c r="Q89" s="254"/>
      <c r="R89" s="252" t="s">
        <v>39</v>
      </c>
      <c r="S89" s="255">
        <v>240</v>
      </c>
      <c r="T89" s="255">
        <v>228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Daikin TC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2172</v>
      </c>
      <c r="H90" s="42">
        <f t="array" ref="H90">INDEX(O:T,MATCH(1,(B90=O:O)*(C90=R:R),0),5)</f>
        <v>3257</v>
      </c>
      <c r="I90" s="42"/>
      <c r="J90" s="9"/>
      <c r="N90" s="252" t="s">
        <v>2755</v>
      </c>
      <c r="O90" s="317" t="s">
        <v>424</v>
      </c>
      <c r="P90" s="253">
        <v>44746</v>
      </c>
      <c r="Q90" s="269"/>
      <c r="R90" s="252" t="s">
        <v>79</v>
      </c>
      <c r="S90" s="255">
        <v>500</v>
      </c>
      <c r="T90" s="255">
        <v>120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2172</v>
      </c>
      <c r="H91" s="42">
        <f t="array" ref="H91">INDEX(O:T,MATCH(1,(B91=O:O)*(C91=R:R),0),5)</f>
        <v>3257</v>
      </c>
      <c r="I91" s="42"/>
      <c r="J91" s="9"/>
      <c r="N91" s="252" t="s">
        <v>2755</v>
      </c>
      <c r="O91" s="317" t="s">
        <v>429</v>
      </c>
      <c r="P91" s="253">
        <v>44746</v>
      </c>
      <c r="Q91" s="269"/>
      <c r="R91" s="252" t="s">
        <v>131</v>
      </c>
      <c r="S91" s="255">
        <v>300</v>
      </c>
      <c r="T91" s="255">
        <v>276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Daikin TC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2172</v>
      </c>
      <c r="H92" s="42">
        <f t="array" ref="H92">INDEX(O:T,MATCH(1,(B92=O:O)*(C92=R:R),0),5)</f>
        <v>3257</v>
      </c>
      <c r="I92" s="42"/>
      <c r="J92" s="9"/>
      <c r="N92" s="252" t="s">
        <v>2679</v>
      </c>
      <c r="O92" s="252" t="s">
        <v>2592</v>
      </c>
      <c r="P92" s="253">
        <v>44718</v>
      </c>
      <c r="Q92" s="269"/>
      <c r="R92" s="252" t="s">
        <v>28</v>
      </c>
      <c r="S92" s="255">
        <v>330</v>
      </c>
      <c r="T92" s="255">
        <v>250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2172</v>
      </c>
      <c r="H93" s="42">
        <f t="array" ref="H93">INDEX(O:T,MATCH(1,(B93=O:O)*(C93=R:R),0),5)</f>
        <v>3257</v>
      </c>
      <c r="I93" s="42"/>
      <c r="J93" s="9"/>
      <c r="N93" s="252" t="s">
        <v>2758</v>
      </c>
      <c r="O93" s="97" t="s">
        <v>1071</v>
      </c>
      <c r="P93" s="253">
        <v>44749</v>
      </c>
      <c r="Q93" s="254"/>
      <c r="R93" s="252" t="s">
        <v>18</v>
      </c>
      <c r="S93" s="255">
        <v>600</v>
      </c>
      <c r="T93" s="255">
        <v>360</v>
      </c>
      <c r="U93" s="255">
        <v>2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2759</v>
      </c>
      <c r="O94" s="97" t="s">
        <v>1070</v>
      </c>
      <c r="P94" s="253">
        <v>44749</v>
      </c>
      <c r="Q94" s="254"/>
      <c r="R94" s="252" t="s">
        <v>18</v>
      </c>
      <c r="S94" s="255">
        <v>600</v>
      </c>
      <c r="T94" s="255">
        <v>516</v>
      </c>
      <c r="U94" s="255">
        <v>3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2760</v>
      </c>
      <c r="O95" s="97" t="s">
        <v>1691</v>
      </c>
      <c r="P95" s="253">
        <v>44749</v>
      </c>
      <c r="Q95" s="254"/>
      <c r="R95" s="252" t="s">
        <v>18</v>
      </c>
      <c r="S95" s="255">
        <v>360</v>
      </c>
      <c r="T95" s="255">
        <v>84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2761</v>
      </c>
      <c r="O96" s="317" t="s">
        <v>2081</v>
      </c>
      <c r="P96" s="253">
        <v>44749</v>
      </c>
      <c r="Q96" s="254"/>
      <c r="R96" s="252" t="s">
        <v>39</v>
      </c>
      <c r="S96" s="255">
        <v>600</v>
      </c>
      <c r="T96" s="255">
        <v>564</v>
      </c>
      <c r="U96" s="255">
        <v>2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2762</v>
      </c>
      <c r="O97" s="97" t="s">
        <v>1198</v>
      </c>
      <c r="P97" s="253">
        <v>44749</v>
      </c>
      <c r="Q97" s="254"/>
      <c r="R97" s="252" t="s">
        <v>25</v>
      </c>
      <c r="S97" s="255">
        <v>360</v>
      </c>
      <c r="T97" s="255">
        <v>108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2763</v>
      </c>
      <c r="O98" s="317" t="s">
        <v>30</v>
      </c>
      <c r="P98" s="253">
        <v>44749</v>
      </c>
      <c r="Q98" s="254"/>
      <c r="R98" s="252" t="s">
        <v>18</v>
      </c>
      <c r="S98" s="255">
        <v>360</v>
      </c>
      <c r="T98" s="255">
        <v>204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2763</v>
      </c>
      <c r="O99" s="317" t="s">
        <v>30</v>
      </c>
      <c r="P99" s="253">
        <v>44749</v>
      </c>
      <c r="Q99" s="254"/>
      <c r="R99" s="252" t="s">
        <v>25</v>
      </c>
      <c r="S99" s="255">
        <v>360</v>
      </c>
      <c r="T99" s="255">
        <v>132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2764</v>
      </c>
      <c r="O100" s="97" t="s">
        <v>1438</v>
      </c>
      <c r="P100" s="253">
        <v>44749</v>
      </c>
      <c r="Q100" s="254"/>
      <c r="R100" s="252" t="s">
        <v>39</v>
      </c>
      <c r="S100" s="255">
        <v>240</v>
      </c>
      <c r="T100" s="255">
        <v>240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2764</v>
      </c>
      <c r="O101" s="97" t="s">
        <v>1438</v>
      </c>
      <c r="P101" s="253">
        <v>44749</v>
      </c>
      <c r="Q101" s="254"/>
      <c r="R101" s="252" t="s">
        <v>28</v>
      </c>
      <c r="S101" s="255">
        <v>240</v>
      </c>
      <c r="T101" s="255">
        <v>156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2764</v>
      </c>
      <c r="O102" s="97" t="s">
        <v>1438</v>
      </c>
      <c r="P102" s="253">
        <v>44749</v>
      </c>
      <c r="Q102" s="254"/>
      <c r="R102" s="252" t="s">
        <v>25</v>
      </c>
      <c r="S102" s="285">
        <v>360</v>
      </c>
      <c r="T102" s="255">
        <v>156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2764</v>
      </c>
      <c r="O103" s="97" t="s">
        <v>1438</v>
      </c>
      <c r="P103" s="253">
        <v>44749</v>
      </c>
      <c r="Q103" s="254"/>
      <c r="R103" s="252" t="s">
        <v>18</v>
      </c>
      <c r="S103" s="255">
        <v>360</v>
      </c>
      <c r="T103" s="255">
        <v>312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2761</v>
      </c>
      <c r="O104" s="317" t="s">
        <v>2081</v>
      </c>
      <c r="P104" s="253">
        <v>44749</v>
      </c>
      <c r="Q104" s="254"/>
      <c r="R104" s="252" t="s">
        <v>28</v>
      </c>
      <c r="S104" s="255">
        <v>1200</v>
      </c>
      <c r="T104" s="255">
        <v>240</v>
      </c>
      <c r="U104" s="255">
        <v>2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2765</v>
      </c>
      <c r="O105" s="97" t="s">
        <v>2770</v>
      </c>
      <c r="P105" s="253">
        <v>44736</v>
      </c>
      <c r="Q105" s="269"/>
      <c r="R105" s="252" t="s">
        <v>930</v>
      </c>
      <c r="S105" s="255">
        <v>360</v>
      </c>
      <c r="T105" s="255">
        <v>84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2766</v>
      </c>
      <c r="O106" s="97" t="s">
        <v>2223</v>
      </c>
      <c r="P106" s="253">
        <v>44750</v>
      </c>
      <c r="Q106" s="254"/>
      <c r="R106" s="252" t="s">
        <v>39</v>
      </c>
      <c r="S106" s="255">
        <v>240</v>
      </c>
      <c r="T106" s="255">
        <v>156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2766</v>
      </c>
      <c r="O107" s="97" t="s">
        <v>2223</v>
      </c>
      <c r="P107" s="253">
        <v>44750</v>
      </c>
      <c r="Q107" s="254"/>
      <c r="R107" s="252" t="s">
        <v>18</v>
      </c>
      <c r="S107" s="255">
        <v>360</v>
      </c>
      <c r="T107" s="255">
        <v>192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2766</v>
      </c>
      <c r="O108" s="97" t="s">
        <v>2223</v>
      </c>
      <c r="P108" s="253">
        <v>44750</v>
      </c>
      <c r="Q108" s="254"/>
      <c r="R108" s="252" t="s">
        <v>25</v>
      </c>
      <c r="S108" s="255">
        <v>360</v>
      </c>
      <c r="T108" s="255">
        <v>120</v>
      </c>
      <c r="U108" s="255">
        <v>2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2766</v>
      </c>
      <c r="O109" s="97" t="s">
        <v>2223</v>
      </c>
      <c r="P109" s="253">
        <v>44750</v>
      </c>
      <c r="Q109" s="254"/>
      <c r="R109" s="252" t="s">
        <v>28</v>
      </c>
      <c r="S109" s="255">
        <v>240</v>
      </c>
      <c r="T109" s="255">
        <v>300</v>
      </c>
      <c r="U109" s="255">
        <v>2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2768</v>
      </c>
      <c r="O110" s="97" t="s">
        <v>1113</v>
      </c>
      <c r="P110" s="253">
        <v>44750</v>
      </c>
      <c r="Q110" s="254"/>
      <c r="R110" s="252" t="s">
        <v>28</v>
      </c>
      <c r="S110" s="255">
        <v>600</v>
      </c>
      <c r="T110" s="255">
        <v>264</v>
      </c>
      <c r="U110" s="255">
        <v>2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2769</v>
      </c>
      <c r="O111" s="97" t="s">
        <v>1336</v>
      </c>
      <c r="P111" s="253">
        <v>44750</v>
      </c>
      <c r="Q111" s="269"/>
      <c r="R111" s="252" t="s">
        <v>39</v>
      </c>
      <c r="S111" s="255">
        <v>240</v>
      </c>
      <c r="T111" s="255">
        <v>252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44753</v>
      </c>
      <c r="N112" s="252" t="s">
        <v>2771</v>
      </c>
      <c r="O112" s="97" t="s">
        <v>1476</v>
      </c>
      <c r="P112" s="253">
        <v>44751</v>
      </c>
      <c r="Q112" s="269"/>
      <c r="R112" s="252" t="s">
        <v>28</v>
      </c>
      <c r="S112" s="255">
        <v>600</v>
      </c>
      <c r="T112" s="255">
        <v>72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2754</v>
      </c>
      <c r="O113" s="329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2740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2739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2740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Woada LK-802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Trung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Daikin TC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40" t="s">
        <v>527</v>
      </c>
      <c r="B1" s="341"/>
      <c r="C1" s="129"/>
      <c r="D1" s="340" t="s">
        <v>396</v>
      </c>
      <c r="E1" s="341"/>
      <c r="F1" s="129"/>
      <c r="G1" s="340" t="s">
        <v>390</v>
      </c>
      <c r="H1" s="341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8" t="s">
        <v>351</v>
      </c>
      <c r="B15" s="339"/>
      <c r="D15" s="338" t="s">
        <v>351</v>
      </c>
      <c r="E15" s="339"/>
      <c r="G15" s="338" t="s">
        <v>351</v>
      </c>
      <c r="H15" s="339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40" t="s">
        <v>247</v>
      </c>
      <c r="B17" s="341"/>
      <c r="C17" s="129"/>
      <c r="D17" s="340" t="s">
        <v>246</v>
      </c>
      <c r="E17" s="341"/>
      <c r="F17" s="129"/>
      <c r="G17" s="340" t="s">
        <v>1129</v>
      </c>
      <c r="H17" s="341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8" t="s">
        <v>351</v>
      </c>
      <c r="B31" s="339"/>
      <c r="D31" s="338" t="s">
        <v>351</v>
      </c>
      <c r="E31" s="339"/>
      <c r="G31" s="338" t="s">
        <v>351</v>
      </c>
      <c r="H31" s="339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2" t="s">
        <v>900</v>
      </c>
      <c r="E1" s="342"/>
      <c r="F1" s="342"/>
      <c r="J1" s="342" t="s">
        <v>901</v>
      </c>
      <c r="K1" s="342"/>
      <c r="L1" s="342"/>
      <c r="M1" s="342"/>
    </row>
    <row r="2" spans="1:16" x14ac:dyDescent="0.3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2" t="s">
        <v>900</v>
      </c>
      <c r="E18" s="342"/>
      <c r="F18" s="342"/>
      <c r="J18" s="342" t="s">
        <v>901</v>
      </c>
      <c r="K18" s="342"/>
      <c r="L18" s="342"/>
      <c r="M18" s="342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2" t="s">
        <v>900</v>
      </c>
      <c r="E35" s="342"/>
      <c r="F35" s="342"/>
      <c r="J35" s="342" t="s">
        <v>901</v>
      </c>
      <c r="K35" s="342"/>
      <c r="L35" s="342"/>
      <c r="M35" s="342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4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6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8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7"/>
      <c r="D4" s="106"/>
      <c r="E4" s="29"/>
      <c r="F4" s="29">
        <v>144</v>
      </c>
      <c r="G4" s="29">
        <f>COUNTIF(Table132128[Kim],F4)</f>
        <v>22</v>
      </c>
      <c r="H4" s="29"/>
      <c r="I4" s="29"/>
      <c r="J4" s="349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9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8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7"/>
      <c r="D5" s="106"/>
      <c r="E5" s="29"/>
      <c r="F5" s="29"/>
      <c r="G5" s="29"/>
      <c r="H5" s="29"/>
      <c r="I5" s="29"/>
      <c r="J5" s="349"/>
      <c r="K5" s="29"/>
      <c r="L5" s="29"/>
      <c r="M5" s="29"/>
      <c r="N5" s="29"/>
      <c r="O5" s="112"/>
      <c r="P5" s="29"/>
      <c r="Q5" s="29"/>
      <c r="R5" s="29"/>
      <c r="S5" s="29"/>
      <c r="T5" s="349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8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7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9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9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8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7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9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9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8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7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9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9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8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7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9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9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8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7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9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9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8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7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9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9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8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7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9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9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8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7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9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9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8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7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9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9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8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7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9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9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8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7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9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9"/>
      <c r="U16" s="13">
        <v>200</v>
      </c>
      <c r="V16" s="36" t="s">
        <v>91</v>
      </c>
      <c r="W16" s="48"/>
      <c r="X16" s="48"/>
      <c r="Y16" s="349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8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7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9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9"/>
      <c r="U17" s="13">
        <v>144</v>
      </c>
      <c r="V17" s="36" t="s">
        <v>90</v>
      </c>
      <c r="W17" s="48"/>
      <c r="X17" s="48"/>
      <c r="Y17" s="349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8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7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9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9"/>
      <c r="U18" s="121"/>
      <c r="V18" s="122"/>
      <c r="W18" s="123"/>
      <c r="X18" s="123"/>
      <c r="Y18" s="349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8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7"/>
      <c r="D19" s="29" t="s">
        <v>307</v>
      </c>
      <c r="E19" s="29" t="s">
        <v>295</v>
      </c>
      <c r="F19" s="29"/>
      <c r="G19" s="29"/>
      <c r="H19" s="29"/>
      <c r="I19" s="29"/>
      <c r="J19" s="349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9"/>
      <c r="U19" s="121"/>
      <c r="V19" s="122"/>
      <c r="W19" s="125"/>
      <c r="X19" s="125"/>
      <c r="Y19" s="349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8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7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9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9"/>
      <c r="U20" s="13">
        <v>144</v>
      </c>
      <c r="V20" s="36" t="s">
        <v>88</v>
      </c>
      <c r="W20" s="48"/>
      <c r="X20" s="48"/>
      <c r="Y20" s="349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8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7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9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9"/>
      <c r="U21" s="13">
        <v>144</v>
      </c>
      <c r="V21" s="36" t="s">
        <v>85</v>
      </c>
      <c r="W21" s="48"/>
      <c r="X21" s="48"/>
      <c r="Y21" s="349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8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7"/>
      <c r="D22" s="106"/>
      <c r="J22" s="349"/>
      <c r="O22" s="112"/>
      <c r="T22" s="349"/>
      <c r="Y22" s="349"/>
      <c r="AE22" s="348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3" t="s">
        <v>284</v>
      </c>
      <c r="B23" s="343"/>
      <c r="C23" s="343"/>
      <c r="D23" s="343"/>
      <c r="E23" s="343"/>
      <c r="F23" s="343"/>
      <c r="G23" s="343"/>
      <c r="H23" s="343"/>
      <c r="I23" s="343"/>
      <c r="J23" s="343"/>
      <c r="K23" s="343"/>
      <c r="L23" s="343"/>
      <c r="M23" s="343"/>
      <c r="N23" s="343"/>
      <c r="O23" s="343"/>
      <c r="P23" s="343"/>
      <c r="Q23" s="343"/>
      <c r="R23" s="343"/>
      <c r="S23" s="343"/>
      <c r="T23" s="343"/>
      <c r="U23" s="343"/>
      <c r="V23" s="343"/>
      <c r="W23" s="343"/>
      <c r="X23" s="343"/>
      <c r="Y23" s="343"/>
      <c r="Z23" s="343"/>
      <c r="AA23" s="343"/>
      <c r="AB23" s="343"/>
      <c r="AC23" s="343"/>
      <c r="AD23" s="343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3"/>
      <c r="B24" s="343"/>
      <c r="C24" s="343"/>
      <c r="D24" s="343"/>
      <c r="E24" s="343"/>
      <c r="F24" s="343"/>
      <c r="G24" s="343"/>
      <c r="H24" s="343"/>
      <c r="I24" s="343"/>
      <c r="J24" s="343"/>
      <c r="K24" s="343"/>
      <c r="L24" s="343"/>
      <c r="M24" s="343"/>
      <c r="N24" s="343"/>
      <c r="O24" s="343"/>
      <c r="P24" s="343"/>
      <c r="Q24" s="343"/>
      <c r="R24" s="343"/>
      <c r="S24" s="343"/>
      <c r="T24" s="343"/>
      <c r="U24" s="343"/>
      <c r="V24" s="343"/>
      <c r="W24" s="343"/>
      <c r="X24" s="343"/>
      <c r="Y24" s="343"/>
      <c r="Z24" s="343"/>
      <c r="AA24" s="343"/>
      <c r="AB24" s="343"/>
      <c r="AC24" s="343"/>
      <c r="AD24" s="343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2022-07-11T04:54:58Z</dcterms:modified>
</cp:coreProperties>
</file>