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1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417" i="7" l="1"/>
  <c r="H4417" i="7"/>
  <c r="G4418" i="7"/>
  <c r="H4418" i="7"/>
  <c r="G4419" i="7"/>
  <c r="H4419" i="7"/>
  <c r="G4420" i="7"/>
  <c r="H4420" i="7"/>
  <c r="G4421" i="7"/>
  <c r="H4421" i="7"/>
  <c r="G4403" i="7" l="1"/>
  <c r="H4403" i="7"/>
  <c r="G4404" i="7"/>
  <c r="H4404" i="7"/>
  <c r="H4405" i="7"/>
  <c r="G4406" i="7"/>
  <c r="H4406" i="7"/>
  <c r="H4407" i="7"/>
  <c r="H4408" i="7"/>
  <c r="H4416" i="7"/>
  <c r="H4415" i="7"/>
  <c r="H4414" i="7"/>
  <c r="H4413" i="7"/>
  <c r="G4413" i="7"/>
  <c r="H4412" i="7"/>
  <c r="H4411" i="7"/>
  <c r="H4410" i="7"/>
  <c r="H4409" i="7"/>
  <c r="F5844" i="1"/>
  <c r="G4407" i="7" s="1"/>
  <c r="G5844" i="1"/>
  <c r="F5845" i="1"/>
  <c r="G4408" i="7" s="1"/>
  <c r="G5845" i="1"/>
  <c r="F5846" i="1"/>
  <c r="G5846" i="1"/>
  <c r="F5847" i="1"/>
  <c r="G4411" i="7" s="1"/>
  <c r="G5847" i="1"/>
  <c r="F5848" i="1"/>
  <c r="G4410" i="7" s="1"/>
  <c r="G5848" i="1"/>
  <c r="F5849" i="1"/>
  <c r="G5849" i="1"/>
  <c r="F5838" i="1"/>
  <c r="G4415" i="7" s="1"/>
  <c r="G5838" i="1"/>
  <c r="F5839" i="1"/>
  <c r="G4416" i="7" s="1"/>
  <c r="G5839" i="1"/>
  <c r="F5840" i="1"/>
  <c r="G5840" i="1"/>
  <c r="F5841" i="1"/>
  <c r="G4412" i="7" s="1"/>
  <c r="G5841" i="1"/>
  <c r="F5842" i="1"/>
  <c r="G5842" i="1"/>
  <c r="F5843" i="1"/>
  <c r="G5843" i="1"/>
  <c r="J5832" i="1"/>
  <c r="L5812" i="1"/>
  <c r="J5812" i="1"/>
  <c r="J5825" i="1"/>
  <c r="L5811" i="1"/>
  <c r="J5811" i="1"/>
  <c r="L5831" i="1"/>
  <c r="J5831" i="1"/>
  <c r="L5829" i="1"/>
  <c r="J5829" i="1"/>
  <c r="L5804" i="1"/>
  <c r="J5804" i="1"/>
  <c r="L5708" i="1"/>
  <c r="J5708" i="1"/>
  <c r="L5828" i="1"/>
  <c r="J5828" i="1"/>
  <c r="L5827" i="1"/>
  <c r="J5827" i="1"/>
  <c r="J5677" i="1"/>
  <c r="J5823" i="1"/>
  <c r="J5805" i="1"/>
  <c r="L5818" i="1"/>
  <c r="J5818" i="1"/>
  <c r="L5789" i="1"/>
  <c r="J5789" i="1"/>
  <c r="L5822" i="1"/>
  <c r="J5822" i="1"/>
  <c r="L5701" i="1"/>
  <c r="J5801" i="1"/>
  <c r="J5798" i="1"/>
  <c r="L5688" i="1"/>
  <c r="J5688" i="1"/>
  <c r="L5724" i="1"/>
  <c r="J5724" i="1"/>
  <c r="L5817" i="1"/>
  <c r="L5797" i="1"/>
  <c r="J5797" i="1"/>
  <c r="L5815" i="1"/>
  <c r="J5815" i="1"/>
  <c r="L5752" i="1"/>
  <c r="L5794" i="1"/>
  <c r="J5794" i="1"/>
  <c r="H4402" i="7"/>
  <c r="L5722" i="1"/>
  <c r="L5793" i="1"/>
  <c r="J5793" i="1"/>
  <c r="J5750" i="1"/>
  <c r="J5758" i="1"/>
  <c r="J5751" i="1"/>
  <c r="J5785" i="1"/>
  <c r="J5803" i="1"/>
  <c r="J5814" i="1"/>
  <c r="J5783" i="1"/>
  <c r="J5800" i="1"/>
  <c r="J5799" i="1"/>
  <c r="J5627" i="1"/>
  <c r="J5663" i="1"/>
  <c r="F5663" i="1" s="1"/>
  <c r="G5663" i="1"/>
  <c r="J5774" i="1"/>
  <c r="J5791" i="1"/>
  <c r="J5795" i="1"/>
  <c r="J5765" i="1"/>
  <c r="J5784" i="1"/>
  <c r="J5776" i="1"/>
  <c r="J5782" i="1"/>
  <c r="J5781" i="1"/>
  <c r="J5773" i="1"/>
  <c r="J5687" i="1" l="1"/>
  <c r="J5745" i="1"/>
  <c r="F4364" i="7" l="1"/>
  <c r="F4363" i="7"/>
  <c r="F4362" i="7"/>
  <c r="H4364" i="7"/>
  <c r="G4364" i="7"/>
  <c r="H4363" i="7"/>
  <c r="G4363" i="7"/>
  <c r="H4362" i="7"/>
  <c r="J5813" i="1"/>
  <c r="J5826" i="1"/>
  <c r="J5824" i="1"/>
  <c r="J5790" i="1"/>
  <c r="J5816" i="1"/>
  <c r="J5686" i="1"/>
  <c r="J5685" i="1"/>
  <c r="J5743" i="1"/>
  <c r="J5666" i="1"/>
  <c r="J5835" i="1"/>
  <c r="J5820" i="1"/>
  <c r="G3995" i="7" l="1"/>
  <c r="H3995" i="7"/>
  <c r="G3984" i="7"/>
  <c r="H3984" i="7"/>
  <c r="G3980" i="7"/>
  <c r="H3980" i="7"/>
  <c r="G3996" i="7"/>
  <c r="H3996" i="7"/>
  <c r="G3985" i="7"/>
  <c r="H3985" i="7"/>
  <c r="G3982" i="7"/>
  <c r="H3982" i="7"/>
  <c r="G4085" i="7"/>
  <c r="H4085" i="7"/>
  <c r="G4086" i="7"/>
  <c r="H4086" i="7"/>
  <c r="G4087" i="7"/>
  <c r="H4087" i="7"/>
  <c r="G4034" i="7"/>
  <c r="H4034" i="7"/>
  <c r="H3785" i="7"/>
  <c r="G3785" i="7"/>
  <c r="H3780" i="7"/>
  <c r="H4116" i="7" l="1"/>
  <c r="H4111" i="7"/>
  <c r="H4110" i="7"/>
  <c r="G4110" i="7"/>
  <c r="L5825" i="1"/>
  <c r="L5801" i="1"/>
  <c r="L5798" i="1"/>
  <c r="L5821" i="1"/>
  <c r="L5787" i="1"/>
  <c r="L5802" i="1" l="1"/>
  <c r="J5802" i="1"/>
  <c r="L5677" i="1"/>
  <c r="L5823" i="1"/>
  <c r="L5805" i="1"/>
  <c r="H4270" i="7"/>
  <c r="H4311" i="7"/>
  <c r="G4311" i="7"/>
  <c r="H4310" i="7"/>
  <c r="H4309" i="7"/>
  <c r="H4308" i="7"/>
  <c r="G4308" i="7"/>
  <c r="J5788" i="1"/>
  <c r="J5787" i="1"/>
  <c r="L5750" i="1"/>
  <c r="L5758" i="1"/>
  <c r="L5836" i="1"/>
  <c r="L5785" i="1"/>
  <c r="L5803" i="1"/>
  <c r="L5783" i="1"/>
  <c r="L5800" i="1"/>
  <c r="L5799" i="1"/>
  <c r="L5627" i="1"/>
  <c r="L5774" i="1"/>
  <c r="L5791" i="1"/>
  <c r="J5748" i="1"/>
  <c r="L5765" i="1"/>
  <c r="L5784" i="1"/>
  <c r="L5776" i="1"/>
  <c r="L5782" i="1"/>
  <c r="L5781" i="1"/>
  <c r="L5773" i="1"/>
  <c r="L5745" i="1"/>
  <c r="L5723" i="1"/>
  <c r="J5723" i="1"/>
  <c r="L5813" i="1"/>
  <c r="L5826" i="1"/>
  <c r="L5824" i="1"/>
  <c r="L5790" i="1"/>
  <c r="L5816" i="1"/>
  <c r="L5685" i="1"/>
  <c r="L5743" i="1"/>
  <c r="J5674" i="1"/>
  <c r="L5666" i="1"/>
  <c r="L5835" i="1"/>
  <c r="L5820" i="1"/>
  <c r="L5810" i="1"/>
  <c r="J5810" i="1"/>
  <c r="L5807" i="1"/>
  <c r="J5807" i="1"/>
  <c r="L5806" i="1"/>
  <c r="J5806" i="1"/>
  <c r="J5792" i="1"/>
  <c r="L5796" i="1"/>
  <c r="J5796" i="1"/>
  <c r="H3836" i="7"/>
  <c r="H3835" i="7"/>
  <c r="G3835" i="7"/>
  <c r="H3834" i="7"/>
  <c r="G3834" i="7"/>
  <c r="H3811" i="7"/>
  <c r="J5808" i="1"/>
  <c r="J5780" i="1"/>
  <c r="J5779" i="1"/>
  <c r="J5775" i="1"/>
  <c r="L5786" i="1"/>
  <c r="J5786" i="1"/>
  <c r="L5788" i="1"/>
  <c r="H4091" i="7"/>
  <c r="J5836" i="1"/>
  <c r="L5759" i="1"/>
  <c r="J5759" i="1"/>
  <c r="L5748" i="1"/>
  <c r="L5703" i="1"/>
  <c r="J5703" i="1"/>
  <c r="H4292" i="7"/>
  <c r="G4293" i="7"/>
  <c r="H4293" i="7"/>
  <c r="G4294" i="7"/>
  <c r="H4294" i="7"/>
  <c r="G4295" i="7"/>
  <c r="H4295" i="7"/>
  <c r="L5674" i="1"/>
  <c r="J5628" i="1"/>
  <c r="H4291" i="7"/>
  <c r="H3945" i="7"/>
  <c r="H3947" i="7"/>
  <c r="G3948" i="7"/>
  <c r="H3948" i="7"/>
  <c r="G3949" i="7"/>
  <c r="H3949" i="7"/>
  <c r="H4282" i="7"/>
  <c r="H4283" i="7"/>
  <c r="H4284" i="7"/>
  <c r="G4285" i="7"/>
  <c r="H4285" i="7"/>
  <c r="G5783" i="1"/>
  <c r="F5783" i="1"/>
  <c r="G4283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9" i="7"/>
  <c r="H4088" i="7"/>
  <c r="G4089" i="7"/>
  <c r="H4089" i="7"/>
  <c r="H4151" i="7"/>
  <c r="H4152" i="7"/>
  <c r="H1428" i="7"/>
  <c r="G1429" i="7"/>
  <c r="H1429" i="7"/>
  <c r="G1495" i="7"/>
  <c r="H1495" i="7"/>
  <c r="H1496" i="7"/>
  <c r="F5781" i="1"/>
  <c r="G5781" i="1"/>
  <c r="F5782" i="1"/>
  <c r="G4152" i="7" s="1"/>
  <c r="G5782" i="1"/>
  <c r="F5784" i="1"/>
  <c r="G5784" i="1"/>
  <c r="F5789" i="1"/>
  <c r="G5789" i="1"/>
  <c r="F5750" i="1"/>
  <c r="G4088" i="7" s="1"/>
  <c r="G5750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151" i="7" l="1"/>
  <c r="G1294" i="7"/>
  <c r="H1294" i="7"/>
  <c r="G1308" i="7"/>
  <c r="H1308" i="7"/>
  <c r="H1357" i="7"/>
  <c r="H1358" i="7"/>
  <c r="H4188" i="7"/>
  <c r="H4197" i="7"/>
  <c r="H4202" i="7"/>
  <c r="H4203" i="7"/>
  <c r="H4330" i="7"/>
  <c r="F5709" i="1"/>
  <c r="G5709" i="1"/>
  <c r="F5748" i="1"/>
  <c r="G4188" i="7" s="1"/>
  <c r="G5748" i="1"/>
  <c r="F5721" i="1"/>
  <c r="G5721" i="1"/>
  <c r="F5627" i="1"/>
  <c r="G5627" i="1"/>
  <c r="F5799" i="1"/>
  <c r="G5799" i="1"/>
  <c r="F5800" i="1"/>
  <c r="G4245" i="7" s="1"/>
  <c r="G5800" i="1"/>
  <c r="F5803" i="1"/>
  <c r="G4246" i="7" s="1"/>
  <c r="G5803" i="1"/>
  <c r="F5792" i="1"/>
  <c r="G4243" i="7" s="1"/>
  <c r="G5792" i="1"/>
  <c r="H4243" i="7"/>
  <c r="H4244" i="7"/>
  <c r="H4245" i="7"/>
  <c r="H4246" i="7"/>
  <c r="H4358" i="7"/>
  <c r="H4357" i="7"/>
  <c r="H4356" i="7"/>
  <c r="H4355" i="7"/>
  <c r="F5826" i="1"/>
  <c r="G5826" i="1"/>
  <c r="F5827" i="1"/>
  <c r="G5827" i="1"/>
  <c r="F5828" i="1"/>
  <c r="G4359" i="7" s="1"/>
  <c r="G5828" i="1"/>
  <c r="F5829" i="1"/>
  <c r="G5829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56" i="7" l="1"/>
  <c r="G1357" i="7"/>
  <c r="H4136" i="7"/>
  <c r="H4131" i="7"/>
  <c r="H4333" i="7"/>
  <c r="H4334" i="7"/>
  <c r="F5773" i="1"/>
  <c r="G4131" i="7" s="1"/>
  <c r="G5773" i="1"/>
  <c r="F5776" i="1"/>
  <c r="G4136" i="7" s="1"/>
  <c r="G5776" i="1"/>
  <c r="F5768" i="1"/>
  <c r="G5768" i="1"/>
  <c r="J5757" i="1"/>
  <c r="J5733" i="1"/>
  <c r="J5648" i="1"/>
  <c r="J5756" i="1"/>
  <c r="J5755" i="1"/>
  <c r="J5762" i="1"/>
  <c r="J5761" i="1"/>
  <c r="L5809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8" i="1"/>
  <c r="L5645" i="1"/>
  <c r="L5636" i="1"/>
  <c r="L5727" i="1"/>
  <c r="J5727" i="1"/>
  <c r="H4320" i="7"/>
  <c r="H4319" i="7"/>
  <c r="G4319" i="7"/>
  <c r="H4318" i="7"/>
  <c r="L5719" i="1"/>
  <c r="J5719" i="1"/>
  <c r="L5712" i="1"/>
  <c r="J5712" i="1"/>
  <c r="J5697" i="1"/>
  <c r="H4053" i="7" l="1"/>
  <c r="H4054" i="7"/>
  <c r="H4059" i="7"/>
  <c r="H4060" i="7"/>
  <c r="H4037" i="7"/>
  <c r="H4090" i="7"/>
  <c r="H4236" i="7"/>
  <c r="H4237" i="7"/>
  <c r="H4238" i="7"/>
  <c r="H4239" i="7"/>
  <c r="H4122" i="7"/>
  <c r="H4124" i="7"/>
  <c r="H3791" i="7"/>
  <c r="H3798" i="7"/>
  <c r="G4286" i="7"/>
  <c r="H4286" i="7"/>
  <c r="H4287" i="7"/>
  <c r="H4288" i="7"/>
  <c r="H4289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415" i="7"/>
  <c r="H3415" i="7"/>
  <c r="G3474" i="7"/>
  <c r="H3474" i="7"/>
  <c r="H3475" i="7"/>
  <c r="G3523" i="7"/>
  <c r="H3523" i="7"/>
  <c r="H4035" i="7"/>
  <c r="H3776" i="7"/>
  <c r="H3777" i="7"/>
  <c r="G3778" i="7"/>
  <c r="H3778" i="7"/>
  <c r="G3779" i="7"/>
  <c r="H3779" i="7"/>
  <c r="H4155" i="7"/>
  <c r="H4156" i="7"/>
  <c r="H4157" i="7"/>
  <c r="H4160" i="7"/>
  <c r="H4347" i="7"/>
  <c r="H4343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776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820" i="1"/>
  <c r="G5820" i="1"/>
  <c r="F5712" i="1"/>
  <c r="G5712" i="1"/>
  <c r="F5762" i="1"/>
  <c r="G5762" i="1"/>
  <c r="F5719" i="1"/>
  <c r="G5719" i="1"/>
  <c r="F5629" i="1"/>
  <c r="F5644" i="1"/>
  <c r="F5728" i="1"/>
  <c r="F5739" i="1"/>
  <c r="F5759" i="1"/>
  <c r="G4090" i="7" s="1"/>
  <c r="F5697" i="1"/>
  <c r="F5704" i="1"/>
  <c r="F5711" i="1"/>
  <c r="F5648" i="1"/>
  <c r="F5710" i="1"/>
  <c r="G4288" i="7" s="1"/>
  <c r="F5696" i="1"/>
  <c r="G4395" i="7" s="1"/>
  <c r="F5769" i="1"/>
  <c r="F5702" i="1"/>
  <c r="G3990" i="7" s="1"/>
  <c r="F5734" i="1"/>
  <c r="G4318" i="7" s="1"/>
  <c r="F5809" i="1"/>
  <c r="G4320" i="7" s="1"/>
  <c r="F5806" i="1"/>
  <c r="F5738" i="1"/>
  <c r="G4281" i="7" s="1"/>
  <c r="F5790" i="1"/>
  <c r="F5754" i="1"/>
  <c r="F5651" i="1"/>
  <c r="F5726" i="1"/>
  <c r="F5619" i="1"/>
  <c r="F5623" i="1"/>
  <c r="F5764" i="1"/>
  <c r="F5760" i="1"/>
  <c r="G4393" i="7" s="1"/>
  <c r="F5744" i="1"/>
  <c r="G3991" i="7" s="1"/>
  <c r="F5746" i="1"/>
  <c r="F5665" i="1"/>
  <c r="F5780" i="1"/>
  <c r="G4289" i="7" s="1"/>
  <c r="F5822" i="1"/>
  <c r="F5818" i="1"/>
  <c r="F5770" i="1"/>
  <c r="F5676" i="1"/>
  <c r="F5777" i="1"/>
  <c r="G4155" i="7" s="1"/>
  <c r="F5729" i="1"/>
  <c r="F5778" i="1"/>
  <c r="G4156" i="7" s="1"/>
  <c r="F5737" i="1"/>
  <c r="G4394" i="7" s="1"/>
  <c r="F5767" i="1"/>
  <c r="F5824" i="1"/>
  <c r="G4355" i="7" s="1"/>
  <c r="F5666" i="1"/>
  <c r="F5674" i="1"/>
  <c r="F5765" i="1"/>
  <c r="G4202" i="7" s="1"/>
  <c r="F5774" i="1"/>
  <c r="G1358" i="7" s="1"/>
  <c r="F5763" i="1"/>
  <c r="F5766" i="1"/>
  <c r="F5786" i="1"/>
  <c r="F5779" i="1"/>
  <c r="F5796" i="1"/>
  <c r="F5823" i="1"/>
  <c r="F5678" i="1"/>
  <c r="F5703" i="1"/>
  <c r="G1496" i="7" s="1"/>
  <c r="F5772" i="1"/>
  <c r="F5815" i="1"/>
  <c r="G4291" i="7" s="1"/>
  <c r="F5775" i="1"/>
  <c r="F5688" i="1"/>
  <c r="G3791" i="7" s="1"/>
  <c r="F5813" i="1"/>
  <c r="G4282" i="7" s="1"/>
  <c r="F5802" i="1"/>
  <c r="G3947" i="7" s="1"/>
  <c r="F5835" i="1"/>
  <c r="F5816" i="1"/>
  <c r="G4292" i="7" s="1"/>
  <c r="F5836" i="1"/>
  <c r="F5785" i="1"/>
  <c r="G4091" i="7" s="1"/>
  <c r="F5758" i="1"/>
  <c r="G4124" i="7" s="1"/>
  <c r="F5787" i="1"/>
  <c r="F5788" i="1"/>
  <c r="F5724" i="1"/>
  <c r="F5798" i="1"/>
  <c r="F5808" i="1"/>
  <c r="G4287" i="7" s="1"/>
  <c r="F5801" i="1"/>
  <c r="G3836" i="7" s="1"/>
  <c r="F5804" i="1"/>
  <c r="G4244" i="7" s="1"/>
  <c r="F5743" i="1"/>
  <c r="F5723" i="1"/>
  <c r="G1428" i="7" s="1"/>
  <c r="F5791" i="1"/>
  <c r="G4203" i="7" s="1"/>
  <c r="F5797" i="1"/>
  <c r="G4309" i="7" s="1"/>
  <c r="F5805" i="1"/>
  <c r="G4270" i="7" s="1"/>
  <c r="F5708" i="1"/>
  <c r="G3945" i="7" s="1"/>
  <c r="F5831" i="1"/>
  <c r="F5811" i="1"/>
  <c r="F5825" i="1"/>
  <c r="G4358" i="7" s="1"/>
  <c r="F5793" i="1"/>
  <c r="F5821" i="1"/>
  <c r="F5794" i="1"/>
  <c r="G4116" i="7" s="1"/>
  <c r="F5686" i="1"/>
  <c r="G3777" i="7" s="1"/>
  <c r="F5833" i="1"/>
  <c r="G4362" i="7" s="1"/>
  <c r="F5834" i="1"/>
  <c r="F5687" i="1"/>
  <c r="G3780" i="7" s="1"/>
  <c r="F5795" i="1"/>
  <c r="G4197" i="7" s="1"/>
  <c r="F5814" i="1"/>
  <c r="G4284" i="7" s="1"/>
  <c r="F5751" i="1"/>
  <c r="G4402" i="7" s="1"/>
  <c r="F5722" i="1"/>
  <c r="G3978" i="7" s="1"/>
  <c r="F5752" i="1"/>
  <c r="F5817" i="1"/>
  <c r="G4310" i="7" s="1"/>
  <c r="F5701" i="1"/>
  <c r="G3811" i="7" s="1"/>
  <c r="F5812" i="1"/>
  <c r="F5832" i="1"/>
  <c r="G4405" i="7" s="1"/>
  <c r="F5837" i="1"/>
  <c r="G4414" i="7" s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8" i="1"/>
  <c r="G5739" i="1"/>
  <c r="G5759" i="1"/>
  <c r="G5697" i="1"/>
  <c r="G5704" i="1"/>
  <c r="G5711" i="1"/>
  <c r="G5648" i="1"/>
  <c r="G5710" i="1"/>
  <c r="G5696" i="1"/>
  <c r="G5769" i="1"/>
  <c r="G5702" i="1"/>
  <c r="G5734" i="1"/>
  <c r="G5809" i="1"/>
  <c r="G5806" i="1"/>
  <c r="G5738" i="1"/>
  <c r="G5790" i="1"/>
  <c r="G5754" i="1"/>
  <c r="G5651" i="1"/>
  <c r="G5726" i="1"/>
  <c r="G5619" i="1"/>
  <c r="G5623" i="1"/>
  <c r="G5764" i="1"/>
  <c r="G5760" i="1"/>
  <c r="G5744" i="1"/>
  <c r="G5746" i="1"/>
  <c r="G5665" i="1"/>
  <c r="G5780" i="1"/>
  <c r="G5822" i="1"/>
  <c r="G5818" i="1"/>
  <c r="G5770" i="1"/>
  <c r="G5676" i="1"/>
  <c r="G5777" i="1"/>
  <c r="G5729" i="1"/>
  <c r="G5778" i="1"/>
  <c r="G5737" i="1"/>
  <c r="G5767" i="1"/>
  <c r="G5824" i="1"/>
  <c r="G5666" i="1"/>
  <c r="G5674" i="1"/>
  <c r="G5765" i="1"/>
  <c r="G5774" i="1"/>
  <c r="G5763" i="1"/>
  <c r="G5766" i="1"/>
  <c r="G5786" i="1"/>
  <c r="G5779" i="1"/>
  <c r="G5796" i="1"/>
  <c r="G5823" i="1"/>
  <c r="G5678" i="1"/>
  <c r="G5703" i="1"/>
  <c r="G5772" i="1"/>
  <c r="G5815" i="1"/>
  <c r="G5775" i="1"/>
  <c r="G5688" i="1"/>
  <c r="G5813" i="1"/>
  <c r="G5802" i="1"/>
  <c r="G5835" i="1"/>
  <c r="G5816" i="1"/>
  <c r="G5836" i="1"/>
  <c r="G5785" i="1"/>
  <c r="G5758" i="1"/>
  <c r="G5787" i="1"/>
  <c r="G5788" i="1"/>
  <c r="G5724" i="1"/>
  <c r="G5798" i="1"/>
  <c r="G5808" i="1"/>
  <c r="G5801" i="1"/>
  <c r="G5804" i="1"/>
  <c r="G5743" i="1"/>
  <c r="G5723" i="1"/>
  <c r="G5791" i="1"/>
  <c r="G5797" i="1"/>
  <c r="G5805" i="1"/>
  <c r="G5708" i="1"/>
  <c r="G5831" i="1"/>
  <c r="G5811" i="1"/>
  <c r="G5825" i="1"/>
  <c r="G5793" i="1"/>
  <c r="G5821" i="1"/>
  <c r="G5794" i="1"/>
  <c r="G5686" i="1"/>
  <c r="G5833" i="1"/>
  <c r="G5834" i="1"/>
  <c r="G5687" i="1"/>
  <c r="G5795" i="1"/>
  <c r="G5814" i="1"/>
  <c r="G5751" i="1"/>
  <c r="G5722" i="1"/>
  <c r="G5752" i="1"/>
  <c r="G5817" i="1"/>
  <c r="G5701" i="1"/>
  <c r="G5812" i="1"/>
  <c r="G5832" i="1"/>
  <c r="G5837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47" i="1"/>
  <c r="L5659" i="1"/>
  <c r="J5659" i="1"/>
  <c r="J5717" i="1"/>
  <c r="L5658" i="1"/>
  <c r="J5658" i="1"/>
  <c r="L5705" i="1"/>
  <c r="J5694" i="1"/>
  <c r="J5635" i="1"/>
  <c r="L5698" i="1"/>
  <c r="J5698" i="1"/>
  <c r="H4340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47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254" i="7"/>
  <c r="G3983" i="7"/>
  <c r="H3983" i="7"/>
  <c r="G3955" i="7"/>
  <c r="H3955" i="7"/>
  <c r="H3978" i="7"/>
  <c r="G3979" i="7"/>
  <c r="H3979" i="7"/>
  <c r="H3990" i="7"/>
  <c r="H3991" i="7"/>
  <c r="G3992" i="7"/>
  <c r="H3992" i="7"/>
  <c r="G3993" i="7"/>
  <c r="H3993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4278" i="7"/>
  <c r="H4279" i="7"/>
  <c r="G4280" i="7"/>
  <c r="H4280" i="7"/>
  <c r="H4281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F5602" i="1" s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F5570" i="1" s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171" i="7"/>
  <c r="G4171" i="7"/>
  <c r="H4170" i="7"/>
  <c r="H4269" i="7"/>
  <c r="H4268" i="7"/>
  <c r="H4267" i="7"/>
  <c r="H4266" i="7"/>
  <c r="H4265" i="7"/>
  <c r="H4264" i="7"/>
  <c r="H4263" i="7"/>
  <c r="H4262" i="7"/>
  <c r="H4261" i="7"/>
  <c r="H4398" i="7"/>
  <c r="H4399" i="7"/>
  <c r="H4400" i="7"/>
  <c r="H4401" i="7"/>
  <c r="H4255" i="7"/>
  <c r="H4256" i="7"/>
  <c r="H4117" i="7"/>
  <c r="H4118" i="7"/>
  <c r="G4119" i="7"/>
  <c r="H4119" i="7"/>
  <c r="H4121" i="7"/>
  <c r="G5596" i="1"/>
  <c r="F5597" i="1"/>
  <c r="G5597" i="1"/>
  <c r="F5598" i="1"/>
  <c r="G5591" i="1"/>
  <c r="G5601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F5542" i="1" s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339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290" i="7"/>
  <c r="H3857" i="7"/>
  <c r="H3899" i="7"/>
  <c r="G3900" i="7"/>
  <c r="H3900" i="7"/>
  <c r="G3901" i="7"/>
  <c r="H390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4007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F5504" i="1" s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4003" i="7"/>
  <c r="H4004" i="7"/>
  <c r="H4005" i="7"/>
  <c r="G4006" i="7"/>
  <c r="H4006" i="7"/>
  <c r="H4193" i="7"/>
  <c r="H4194" i="7"/>
  <c r="H4195" i="7"/>
  <c r="H4196" i="7"/>
  <c r="H4345" i="7"/>
  <c r="H4349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611" i="7"/>
  <c r="H4342" i="7"/>
  <c r="H4341" i="7"/>
  <c r="L5512" i="1"/>
  <c r="L5507" i="1"/>
  <c r="J5493" i="1"/>
  <c r="J5508" i="1"/>
  <c r="J5494" i="1"/>
  <c r="L5489" i="1"/>
  <c r="J5469" i="1"/>
  <c r="L5487" i="1"/>
  <c r="L5463" i="1"/>
  <c r="L5461" i="1"/>
  <c r="H4397" i="7"/>
  <c r="G4397" i="7"/>
  <c r="H4396" i="7"/>
  <c r="G4396" i="7"/>
  <c r="H4395" i="7"/>
  <c r="H4394" i="7"/>
  <c r="H4393" i="7"/>
  <c r="H4392" i="7"/>
  <c r="G4392" i="7"/>
  <c r="H4391" i="7"/>
  <c r="G4391" i="7"/>
  <c r="F4391" i="7"/>
  <c r="H4390" i="7"/>
  <c r="F4390" i="7"/>
  <c r="H4389" i="7"/>
  <c r="F4389" i="7"/>
  <c r="H4388" i="7"/>
  <c r="G4388" i="7"/>
  <c r="F4388" i="7"/>
  <c r="H4387" i="7"/>
  <c r="H4386" i="7"/>
  <c r="F4386" i="7"/>
  <c r="H4385" i="7"/>
  <c r="F4385" i="7"/>
  <c r="H4384" i="7"/>
  <c r="F4384" i="7"/>
  <c r="H4383" i="7"/>
  <c r="F4383" i="7"/>
  <c r="H4382" i="7"/>
  <c r="H4381" i="7"/>
  <c r="F4381" i="7"/>
  <c r="H4380" i="7"/>
  <c r="F4380" i="7"/>
  <c r="H4379" i="7"/>
  <c r="F4379" i="7"/>
  <c r="H4378" i="7"/>
  <c r="F4378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169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204" i="7"/>
  <c r="H4205" i="7"/>
  <c r="G4206" i="7"/>
  <c r="H4206" i="7"/>
  <c r="G4207" i="7"/>
  <c r="H4207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F5476" i="1" s="1"/>
  <c r="L5475" i="1"/>
  <c r="J5475" i="1"/>
  <c r="F5475" i="1" s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344" i="7"/>
  <c r="H434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F5453" i="1"/>
  <c r="G5453" i="1"/>
  <c r="F5319" i="1"/>
  <c r="G5319" i="1"/>
  <c r="H4040" i="7"/>
  <c r="G4040" i="7"/>
  <c r="H4039" i="7"/>
  <c r="G403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4107" i="7"/>
  <c r="H4106" i="7"/>
  <c r="G4106" i="7"/>
  <c r="H4259" i="7"/>
  <c r="H4105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603" i="7"/>
  <c r="H3602" i="7"/>
  <c r="H3594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60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790" i="7"/>
  <c r="H3789" i="7"/>
  <c r="L5383" i="1"/>
  <c r="J5374" i="1"/>
  <c r="L5442" i="1"/>
  <c r="L5369" i="1"/>
  <c r="J5369" i="1"/>
  <c r="L5373" i="1"/>
  <c r="L5441" i="1"/>
  <c r="L5334" i="1"/>
  <c r="L5072" i="1"/>
  <c r="H4129" i="7"/>
  <c r="H4130" i="7"/>
  <c r="H3722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4146" i="7"/>
  <c r="H4372" i="7"/>
  <c r="H4371" i="7"/>
  <c r="H4370" i="7"/>
  <c r="H4369" i="7"/>
  <c r="F4372" i="7"/>
  <c r="F4371" i="7"/>
  <c r="F4370" i="7"/>
  <c r="F4369" i="7"/>
  <c r="H4058" i="7"/>
  <c r="H4057" i="7"/>
  <c r="H4056" i="7"/>
  <c r="H4055" i="7"/>
  <c r="H4120" i="7"/>
  <c r="H4242" i="7"/>
  <c r="H4241" i="7"/>
  <c r="H4240" i="7"/>
  <c r="H4235" i="7"/>
  <c r="G4235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723" i="7"/>
  <c r="H3723" i="7"/>
  <c r="G3724" i="7"/>
  <c r="H3724" i="7"/>
  <c r="G3725" i="7"/>
  <c r="H3725" i="7"/>
  <c r="H3726" i="7"/>
  <c r="F5459" i="1"/>
  <c r="G5459" i="1"/>
  <c r="G5407" i="1"/>
  <c r="G5411" i="1"/>
  <c r="G5401" i="1"/>
  <c r="G5475" i="1"/>
  <c r="G5476" i="1"/>
  <c r="G5477" i="1"/>
  <c r="F5488" i="1"/>
  <c r="G4114" i="7" s="1"/>
  <c r="G5488" i="1"/>
  <c r="G5431" i="1"/>
  <c r="F5474" i="1"/>
  <c r="G5474" i="1"/>
  <c r="G5280" i="1"/>
  <c r="G5444" i="1"/>
  <c r="F5331" i="1"/>
  <c r="G37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99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322" i="7"/>
  <c r="L5297" i="1"/>
  <c r="O5428" i="1"/>
  <c r="O5365" i="1"/>
  <c r="M5365" i="1"/>
  <c r="J5354" i="1"/>
  <c r="J5372" i="1"/>
  <c r="P5356" i="1"/>
  <c r="O5356" i="1"/>
  <c r="G4111" i="7" l="1"/>
  <c r="F5411" i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348" i="7"/>
  <c r="G4005" i="7"/>
  <c r="F5554" i="1"/>
  <c r="F5558" i="1"/>
  <c r="F5584" i="1"/>
  <c r="G4330" i="7"/>
  <c r="F5407" i="1"/>
  <c r="F5456" i="1"/>
  <c r="F5463" i="1"/>
  <c r="F5530" i="1"/>
  <c r="F5603" i="1"/>
  <c r="F5606" i="1"/>
  <c r="G4122" i="7"/>
  <c r="G4237" i="7"/>
  <c r="F5552" i="1"/>
  <c r="G4349" i="7" s="1"/>
  <c r="F5410" i="1"/>
  <c r="F5464" i="1"/>
  <c r="F5551" i="1"/>
  <c r="G4239" i="7"/>
  <c r="G3798" i="7"/>
  <c r="G4035" i="7"/>
  <c r="G4060" i="7"/>
  <c r="G4037" i="7"/>
  <c r="F5477" i="1"/>
  <c r="F5077" i="1"/>
  <c r="G3591" i="7" s="1"/>
  <c r="F5473" i="1"/>
  <c r="G389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57" i="7" s="1"/>
  <c r="G4097" i="7"/>
  <c r="F5408" i="1"/>
  <c r="G5556" i="1"/>
  <c r="G4049" i="7"/>
  <c r="G5408" i="1"/>
  <c r="G4344" i="7"/>
  <c r="G4194" i="7"/>
  <c r="G3994" i="7"/>
  <c r="G4191" i="7"/>
  <c r="G4142" i="7"/>
  <c r="F5422" i="1"/>
  <c r="F5385" i="1"/>
  <c r="G3799" i="7" s="1"/>
  <c r="H4095" i="7"/>
  <c r="J5325" i="1"/>
  <c r="J5276" i="1"/>
  <c r="J5346" i="1"/>
  <c r="H4277" i="7"/>
  <c r="H4276" i="7"/>
  <c r="H4275" i="7"/>
  <c r="H427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258" i="7"/>
  <c r="H4257" i="7"/>
  <c r="H4253" i="7"/>
  <c r="G4253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108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164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315" i="7"/>
  <c r="H4314" i="7"/>
  <c r="H4313" i="7"/>
  <c r="H4312" i="7"/>
  <c r="K4045" i="7"/>
  <c r="K4046" i="7"/>
  <c r="K3858" i="7"/>
  <c r="K3874" i="7"/>
  <c r="K4253" i="7"/>
  <c r="K4078" i="7"/>
  <c r="K3578" i="7"/>
  <c r="K3799" i="7"/>
  <c r="K3723" i="7"/>
  <c r="K3724" i="7"/>
  <c r="K3725" i="7"/>
  <c r="K3726" i="7"/>
  <c r="K3587" i="7"/>
  <c r="K3591" i="7"/>
  <c r="K4112" i="7"/>
  <c r="K4113" i="7"/>
  <c r="K4114" i="7"/>
  <c r="K4115" i="7"/>
  <c r="K4235" i="7"/>
  <c r="K4120" i="7"/>
  <c r="K4129" i="7"/>
  <c r="K4130" i="7"/>
  <c r="K4134" i="7"/>
  <c r="K4106" i="7"/>
  <c r="K4039" i="7"/>
  <c r="K4040" i="7"/>
  <c r="K3765" i="7"/>
  <c r="K4158" i="7"/>
  <c r="K1380" i="7"/>
  <c r="K3964" i="7"/>
  <c r="K4348" i="7"/>
  <c r="K4344" i="7"/>
  <c r="K4141" i="7"/>
  <c r="K4142" i="7"/>
  <c r="K4143" i="7"/>
  <c r="K4206" i="7"/>
  <c r="K4207" i="7"/>
  <c r="K3808" i="7"/>
  <c r="K3810" i="7"/>
  <c r="K3792" i="7"/>
  <c r="K3673" i="7"/>
  <c r="K4191" i="7"/>
  <c r="K4388" i="7"/>
  <c r="K4391" i="7"/>
  <c r="K4392" i="7"/>
  <c r="K4393" i="7"/>
  <c r="K4394" i="7"/>
  <c r="K4395" i="7"/>
  <c r="K4396" i="7"/>
  <c r="K4397" i="7"/>
  <c r="K3994" i="7"/>
  <c r="K4005" i="7"/>
  <c r="K4006" i="7"/>
  <c r="K4194" i="7"/>
  <c r="K4349" i="7"/>
  <c r="K4048" i="7"/>
  <c r="K4049" i="7"/>
  <c r="K4097" i="7"/>
  <c r="K3709" i="7"/>
  <c r="K4190" i="7"/>
  <c r="K4290" i="7"/>
  <c r="K3857" i="7"/>
  <c r="K3899" i="7"/>
  <c r="K3900" i="7"/>
  <c r="K3901" i="7"/>
  <c r="K4101" i="7"/>
  <c r="K4103" i="7"/>
  <c r="K4119" i="7"/>
  <c r="K4171" i="7"/>
  <c r="K4280" i="7"/>
  <c r="K4281" i="7"/>
  <c r="K3656" i="7"/>
  <c r="K3695" i="7"/>
  <c r="K3983" i="7"/>
  <c r="K3955" i="7"/>
  <c r="K3978" i="7"/>
  <c r="K3979" i="7"/>
  <c r="K3990" i="7"/>
  <c r="K3991" i="7"/>
  <c r="K3992" i="7"/>
  <c r="K3993" i="7"/>
  <c r="K4347" i="7"/>
  <c r="K3415" i="7"/>
  <c r="K3474" i="7"/>
  <c r="K3523" i="7"/>
  <c r="K4035" i="7"/>
  <c r="K3776" i="7"/>
  <c r="K3777" i="7"/>
  <c r="K3778" i="7"/>
  <c r="K3779" i="7"/>
  <c r="K4155" i="7"/>
  <c r="K4156" i="7"/>
  <c r="K4157" i="7"/>
  <c r="K4160" i="7"/>
  <c r="K4053" i="7"/>
  <c r="K4054" i="7"/>
  <c r="K4059" i="7"/>
  <c r="K4060" i="7"/>
  <c r="K4037" i="7"/>
  <c r="K4090" i="7"/>
  <c r="K4236" i="7"/>
  <c r="K4237" i="7"/>
  <c r="K4239" i="7"/>
  <c r="K4122" i="7"/>
  <c r="K4124" i="7"/>
  <c r="K3791" i="7"/>
  <c r="K3798" i="7"/>
  <c r="K4286" i="7"/>
  <c r="K4287" i="7"/>
  <c r="K4288" i="7"/>
  <c r="K4289" i="7"/>
  <c r="K4318" i="7"/>
  <c r="K4319" i="7"/>
  <c r="K4320" i="7"/>
  <c r="K4330" i="7"/>
  <c r="K4136" i="7"/>
  <c r="K4131" i="7"/>
  <c r="K4355" i="7"/>
  <c r="K4356" i="7"/>
  <c r="K4358" i="7"/>
  <c r="K4243" i="7"/>
  <c r="K4244" i="7"/>
  <c r="K4245" i="7"/>
  <c r="K4246" i="7"/>
  <c r="K1294" i="7"/>
  <c r="K1308" i="7"/>
  <c r="K1357" i="7"/>
  <c r="K1358" i="7"/>
  <c r="K4188" i="7"/>
  <c r="K4197" i="7"/>
  <c r="K4202" i="7"/>
  <c r="K4203" i="7"/>
  <c r="K4359" i="7"/>
  <c r="K4088" i="7"/>
  <c r="K4089" i="7"/>
  <c r="K4151" i="7"/>
  <c r="K4152" i="7"/>
  <c r="K1428" i="7"/>
  <c r="K1429" i="7"/>
  <c r="K1495" i="7"/>
  <c r="K1496" i="7"/>
  <c r="K3945" i="7"/>
  <c r="K3947" i="7"/>
  <c r="K3948" i="7"/>
  <c r="K3949" i="7"/>
  <c r="K4282" i="7"/>
  <c r="K4283" i="7"/>
  <c r="K4284" i="7"/>
  <c r="K4285" i="7"/>
  <c r="K4291" i="7"/>
  <c r="K4292" i="7"/>
  <c r="K4293" i="7"/>
  <c r="K4294" i="7"/>
  <c r="K4295" i="7"/>
  <c r="K4091" i="7"/>
  <c r="K3811" i="7"/>
  <c r="K3834" i="7"/>
  <c r="K3835" i="7"/>
  <c r="K3836" i="7"/>
  <c r="K4308" i="7"/>
  <c r="K4309" i="7"/>
  <c r="K4310" i="7"/>
  <c r="K4311" i="7"/>
  <c r="K4270" i="7"/>
  <c r="K4110" i="7"/>
  <c r="K4111" i="7"/>
  <c r="K4116" i="7"/>
  <c r="K3780" i="7"/>
  <c r="K3785" i="7"/>
  <c r="K3995" i="7"/>
  <c r="K3984" i="7"/>
  <c r="K3980" i="7"/>
  <c r="K3996" i="7"/>
  <c r="K3985" i="7"/>
  <c r="K3982" i="7"/>
  <c r="K4085" i="7"/>
  <c r="K4086" i="7"/>
  <c r="K4087" i="7"/>
  <c r="K4034" i="7"/>
  <c r="K4362" i="7"/>
  <c r="K4363" i="7"/>
  <c r="K4364" i="7"/>
  <c r="K4402" i="7"/>
  <c r="K4403" i="7"/>
  <c r="K4404" i="7"/>
  <c r="K4405" i="7"/>
  <c r="K4406" i="7"/>
  <c r="K4407" i="7"/>
  <c r="K4408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313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164" i="7" s="1"/>
  <c r="F5320" i="1"/>
  <c r="G4108" i="7" s="1"/>
  <c r="F5351" i="1"/>
  <c r="F5310" i="1"/>
  <c r="F5428" i="1"/>
  <c r="G4159" i="7" s="1"/>
  <c r="F5276" i="1"/>
  <c r="G1292" i="7" s="1"/>
  <c r="F5325" i="1"/>
  <c r="F5372" i="1"/>
  <c r="G4312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315" i="7" s="1"/>
  <c r="F5362" i="1"/>
  <c r="G3859" i="7" s="1"/>
  <c r="F5393" i="1"/>
  <c r="G4043" i="7" s="1"/>
  <c r="F5406" i="1"/>
  <c r="F5369" i="1"/>
  <c r="F5358" i="1"/>
  <c r="F5370" i="1"/>
  <c r="G4276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314" i="7" s="1"/>
  <c r="F5388" i="1"/>
  <c r="G3580" i="7" s="1"/>
  <c r="F5425" i="1"/>
  <c r="F5532" i="1"/>
  <c r="F5471" i="1"/>
  <c r="F5348" i="1"/>
  <c r="F5414" i="1"/>
  <c r="G3686" i="7" s="1"/>
  <c r="F5386" i="1"/>
  <c r="G3722" i="7" s="1"/>
  <c r="F5296" i="1"/>
  <c r="G4132" i="7" s="1"/>
  <c r="F5421" i="1"/>
  <c r="G4135" i="7" s="1"/>
  <c r="F5383" i="1"/>
  <c r="G3790" i="7" s="1"/>
  <c r="F5417" i="1"/>
  <c r="G4133" i="7" s="1"/>
  <c r="F5449" i="1"/>
  <c r="F5498" i="1"/>
  <c r="F5502" i="1"/>
  <c r="F5505" i="1"/>
  <c r="G4260" i="7" s="1"/>
  <c r="F5424" i="1"/>
  <c r="G3674" i="7" s="1"/>
  <c r="F5381" i="1"/>
  <c r="F5435" i="1"/>
  <c r="F5360" i="1"/>
  <c r="F5399" i="1"/>
  <c r="G3789" i="7" s="1"/>
  <c r="F5524" i="1"/>
  <c r="G3602" i="7" s="1"/>
  <c r="F5494" i="1"/>
  <c r="F5389" i="1"/>
  <c r="F5390" i="1"/>
  <c r="F5402" i="1"/>
  <c r="G4105" i="7" s="1"/>
  <c r="F5501" i="1"/>
  <c r="F5496" i="1"/>
  <c r="F5506" i="1"/>
  <c r="F5469" i="1"/>
  <c r="G4081" i="7" s="1"/>
  <c r="F5447" i="1"/>
  <c r="G3764" i="7" s="1"/>
  <c r="F5466" i="1"/>
  <c r="G4107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259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169" i="7" s="1"/>
  <c r="F5433" i="1"/>
  <c r="F5436" i="1"/>
  <c r="F5519" i="1"/>
  <c r="F5483" i="1"/>
  <c r="G4382" i="7" s="1"/>
  <c r="F5495" i="1"/>
  <c r="G4387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341" i="7" s="1"/>
  <c r="F5514" i="1"/>
  <c r="F5518" i="1"/>
  <c r="F5403" i="1"/>
  <c r="G3964" i="7"/>
  <c r="G4141" i="7"/>
  <c r="G4143" i="7"/>
  <c r="F5525" i="1"/>
  <c r="F5452" i="1"/>
  <c r="G3737" i="7" s="1"/>
  <c r="F5531" i="1"/>
  <c r="G4378" i="7" s="1"/>
  <c r="F5520" i="1"/>
  <c r="F5523" i="1"/>
  <c r="F5434" i="1"/>
  <c r="F5533" i="1"/>
  <c r="F5539" i="1"/>
  <c r="G4342" i="7" s="1"/>
  <c r="F5562" i="1"/>
  <c r="G3796" i="7" s="1"/>
  <c r="F5516" i="1"/>
  <c r="F5490" i="1"/>
  <c r="G3663" i="7" s="1"/>
  <c r="F5528" i="1"/>
  <c r="F5553" i="1"/>
  <c r="G4380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339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19" i="1"/>
  <c r="F5830" i="1"/>
  <c r="F5689" i="1"/>
  <c r="G4033" i="7" s="1"/>
  <c r="F5641" i="1"/>
  <c r="F5681" i="1"/>
  <c r="F5720" i="1"/>
  <c r="F5736" i="1"/>
  <c r="F5633" i="1"/>
  <c r="F5630" i="1"/>
  <c r="F5745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4278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121" i="7" s="1"/>
  <c r="F5650" i="1"/>
  <c r="G411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117" i="7" s="1"/>
  <c r="F5692" i="1"/>
  <c r="F5621" i="1"/>
  <c r="G4390" i="7" s="1"/>
  <c r="F5682" i="1"/>
  <c r="G4385" i="7" s="1"/>
  <c r="F5683" i="1"/>
  <c r="G4384" i="7" s="1"/>
  <c r="F5662" i="1"/>
  <c r="F5680" i="1"/>
  <c r="G4042" i="7" s="1"/>
  <c r="F5671" i="1"/>
  <c r="F5747" i="1"/>
  <c r="F5690" i="1"/>
  <c r="F5628" i="1"/>
  <c r="G4389" i="7" s="1"/>
  <c r="F5636" i="1"/>
  <c r="G4279" i="7" s="1"/>
  <c r="F5649" i="1"/>
  <c r="G3657" i="7" s="1"/>
  <c r="F5725" i="1"/>
  <c r="F5706" i="1"/>
  <c r="G4271" i="7" s="1"/>
  <c r="F5707" i="1"/>
  <c r="F5749" i="1"/>
  <c r="G4242" i="7" s="1"/>
  <c r="F5693" i="1"/>
  <c r="F5761" i="1"/>
  <c r="G4254" i="7" s="1"/>
  <c r="F5698" i="1"/>
  <c r="G4340" i="7" s="1"/>
  <c r="F5677" i="1"/>
  <c r="G3475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313" i="7" s="1"/>
  <c r="G5286" i="1"/>
  <c r="G5287" i="1"/>
  <c r="G5288" i="1"/>
  <c r="G5299" i="1"/>
  <c r="G5301" i="1"/>
  <c r="G5291" i="1"/>
  <c r="G5322" i="1"/>
  <c r="G5300" i="1"/>
  <c r="G5335" i="1"/>
  <c r="G5312" i="1"/>
  <c r="G5450" i="1"/>
  <c r="K432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164" i="7" s="1"/>
  <c r="G5320" i="1"/>
  <c r="K4108" i="7" s="1"/>
  <c r="G5351" i="1"/>
  <c r="G5310" i="1"/>
  <c r="G5428" i="1"/>
  <c r="K4159" i="7" s="1"/>
  <c r="G5276" i="1"/>
  <c r="K1292" i="7" s="1"/>
  <c r="G5325" i="1"/>
  <c r="G5372" i="1"/>
  <c r="K4312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275" i="7" s="1"/>
  <c r="G5379" i="1"/>
  <c r="G5290" i="1"/>
  <c r="K1293" i="7" s="1"/>
  <c r="G5442" i="1"/>
  <c r="K4095" i="7" s="1"/>
  <c r="G5412" i="1"/>
  <c r="K4315" i="7" s="1"/>
  <c r="G5362" i="1"/>
  <c r="K3859" i="7" s="1"/>
  <c r="G5393" i="1"/>
  <c r="K4043" i="7" s="1"/>
  <c r="G5406" i="1"/>
  <c r="G5369" i="1"/>
  <c r="G5358" i="1"/>
  <c r="G5370" i="1"/>
  <c r="K4276" i="7" s="1"/>
  <c r="G5292" i="1"/>
  <c r="G5350" i="1"/>
  <c r="G5499" i="1"/>
  <c r="K4372" i="7" s="1"/>
  <c r="G5419" i="1"/>
  <c r="G5397" i="1"/>
  <c r="K4044" i="7" s="1"/>
  <c r="G5458" i="1"/>
  <c r="G5334" i="1"/>
  <c r="G5441" i="1"/>
  <c r="G5289" i="1"/>
  <c r="K1282" i="7" s="1"/>
  <c r="G5374" i="1"/>
  <c r="G5384" i="1"/>
  <c r="K4314" i="7" s="1"/>
  <c r="G5388" i="1"/>
  <c r="K3580" i="7" s="1"/>
  <c r="G5425" i="1"/>
  <c r="G5532" i="1"/>
  <c r="G5471" i="1"/>
  <c r="G5348" i="1"/>
  <c r="G5414" i="1"/>
  <c r="K3686" i="7" s="1"/>
  <c r="G5386" i="1"/>
  <c r="K3722" i="7" s="1"/>
  <c r="G5296" i="1"/>
  <c r="K4132" i="7" s="1"/>
  <c r="G5421" i="1"/>
  <c r="K4135" i="7" s="1"/>
  <c r="G5383" i="1"/>
  <c r="K3790" i="7" s="1"/>
  <c r="G5417" i="1"/>
  <c r="K4133" i="7" s="1"/>
  <c r="G5449" i="1"/>
  <c r="G5498" i="1"/>
  <c r="K3976" i="7" s="1"/>
  <c r="G5502" i="1"/>
  <c r="G5505" i="1"/>
  <c r="K4260" i="7" s="1"/>
  <c r="G5424" i="1"/>
  <c r="K3674" i="7" s="1"/>
  <c r="G5381" i="1"/>
  <c r="G5435" i="1"/>
  <c r="G5360" i="1"/>
  <c r="G5399" i="1"/>
  <c r="K3789" i="7" s="1"/>
  <c r="G5524" i="1"/>
  <c r="K3602" i="7" s="1"/>
  <c r="G5494" i="1"/>
  <c r="G5389" i="1"/>
  <c r="G5390" i="1"/>
  <c r="G5402" i="1"/>
  <c r="K4105" i="7" s="1"/>
  <c r="G5501" i="1"/>
  <c r="K3735" i="7" s="1"/>
  <c r="G5496" i="1"/>
  <c r="G5506" i="1"/>
  <c r="G5469" i="1"/>
  <c r="K4081" i="7" s="1"/>
  <c r="G5447" i="1"/>
  <c r="K3764" i="7" s="1"/>
  <c r="G5466" i="1"/>
  <c r="K4107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259" i="7" s="1"/>
  <c r="G5559" i="1"/>
  <c r="G5423" i="1"/>
  <c r="K3676" i="7" s="1"/>
  <c r="G5507" i="1"/>
  <c r="G5470" i="1"/>
  <c r="K4205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169" i="7" s="1"/>
  <c r="G5433" i="1"/>
  <c r="G5436" i="1"/>
  <c r="G5519" i="1"/>
  <c r="K4056" i="7" s="1"/>
  <c r="G5483" i="1"/>
  <c r="K4382" i="7" s="1"/>
  <c r="G5495" i="1"/>
  <c r="K4387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341" i="7" s="1"/>
  <c r="G5514" i="1"/>
  <c r="G5518" i="1"/>
  <c r="G5403" i="1"/>
  <c r="G5525" i="1"/>
  <c r="G5452" i="1"/>
  <c r="K3737" i="7" s="1"/>
  <c r="G5531" i="1"/>
  <c r="K4378" i="7" s="1"/>
  <c r="G5520" i="1"/>
  <c r="G5523" i="1"/>
  <c r="K4371" i="7" s="1"/>
  <c r="G5434" i="1"/>
  <c r="K3733" i="7" s="1"/>
  <c r="G5533" i="1"/>
  <c r="G5539" i="1"/>
  <c r="K4342" i="7" s="1"/>
  <c r="G5562" i="1"/>
  <c r="K3796" i="7" s="1"/>
  <c r="G5516" i="1"/>
  <c r="G5490" i="1"/>
  <c r="K3663" i="7" s="1"/>
  <c r="G5528" i="1"/>
  <c r="G5553" i="1"/>
  <c r="K4380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339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19" i="1"/>
  <c r="G5830" i="1"/>
  <c r="K4238" i="7" s="1"/>
  <c r="G5689" i="1"/>
  <c r="K4033" i="7" s="1"/>
  <c r="G5641" i="1"/>
  <c r="G5681" i="1"/>
  <c r="G5720" i="1"/>
  <c r="G5736" i="1"/>
  <c r="K4189" i="7" s="1"/>
  <c r="G5633" i="1"/>
  <c r="G5630" i="1"/>
  <c r="G5745" i="1"/>
  <c r="K4343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4278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121" i="7" s="1"/>
  <c r="G5650" i="1"/>
  <c r="K411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117" i="7" s="1"/>
  <c r="G5692" i="1"/>
  <c r="K4102" i="7" s="1"/>
  <c r="G5621" i="1"/>
  <c r="K4390" i="7" s="1"/>
  <c r="G5682" i="1"/>
  <c r="K4385" i="7" s="1"/>
  <c r="G5683" i="1"/>
  <c r="K4384" i="7" s="1"/>
  <c r="G5662" i="1"/>
  <c r="G5680" i="1"/>
  <c r="K4042" i="7" s="1"/>
  <c r="G5671" i="1"/>
  <c r="G5747" i="1"/>
  <c r="G5690" i="1"/>
  <c r="G5628" i="1"/>
  <c r="K4389" i="7" s="1"/>
  <c r="G5636" i="1"/>
  <c r="K4279" i="7" s="1"/>
  <c r="G5649" i="1"/>
  <c r="K3657" i="7" s="1"/>
  <c r="G5725" i="1"/>
  <c r="G5706" i="1"/>
  <c r="K4271" i="7" s="1"/>
  <c r="G5707" i="1"/>
  <c r="G5749" i="1"/>
  <c r="K4242" i="7" s="1"/>
  <c r="G5693" i="1"/>
  <c r="G5761" i="1"/>
  <c r="K4254" i="7" s="1"/>
  <c r="G5698" i="1"/>
  <c r="K4340" i="7" s="1"/>
  <c r="G5677" i="1"/>
  <c r="K3475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357" i="7" l="1"/>
  <c r="G4409" i="7"/>
  <c r="K4409" i="7"/>
  <c r="K4357" i="7"/>
  <c r="G4238" i="7"/>
  <c r="G4189" i="7"/>
  <c r="G4290" i="7"/>
  <c r="G4102" i="7"/>
  <c r="G4267" i="7"/>
  <c r="K4052" i="7"/>
  <c r="G4052" i="7"/>
  <c r="K4265" i="7"/>
  <c r="K4272" i="7"/>
  <c r="G3611" i="7"/>
  <c r="K4381" i="7"/>
  <c r="G4381" i="7"/>
  <c r="G4047" i="7"/>
  <c r="K4047" i="7"/>
  <c r="K4004" i="7"/>
  <c r="K4269" i="7"/>
  <c r="K4268" i="7"/>
  <c r="K4386" i="7"/>
  <c r="G3594" i="7"/>
  <c r="G4104" i="7"/>
  <c r="K3611" i="7"/>
  <c r="K3662" i="7"/>
  <c r="K4104" i="7"/>
  <c r="K4204" i="7"/>
  <c r="G4268" i="7"/>
  <c r="G4386" i="7"/>
  <c r="K4261" i="7"/>
  <c r="K4274" i="7"/>
  <c r="G4004" i="7"/>
  <c r="G4274" i="7"/>
  <c r="K4369" i="7"/>
  <c r="K3797" i="7"/>
  <c r="K4345" i="7"/>
  <c r="K3710" i="7"/>
  <c r="K4100" i="7"/>
  <c r="K4266" i="7"/>
  <c r="K1426" i="7"/>
  <c r="K4003" i="7"/>
  <c r="K3594" i="7"/>
  <c r="K4001" i="7"/>
  <c r="K4383" i="7"/>
  <c r="G4265" i="7"/>
  <c r="G4261" i="7"/>
  <c r="G4272" i="7"/>
  <c r="G4379" i="7"/>
  <c r="G4170" i="7"/>
  <c r="G3797" i="7"/>
  <c r="G4371" i="7"/>
  <c r="G4001" i="7"/>
  <c r="G4383" i="7"/>
  <c r="K4258" i="7"/>
  <c r="K4277" i="7"/>
  <c r="K4264" i="7"/>
  <c r="K4099" i="7"/>
  <c r="K4240" i="7"/>
  <c r="K4002" i="7"/>
  <c r="G3710" i="7"/>
  <c r="G4100" i="7"/>
  <c r="G4266" i="7"/>
  <c r="G1426" i="7"/>
  <c r="G4003" i="7"/>
  <c r="G3981" i="7"/>
  <c r="G4345" i="7"/>
  <c r="G4002" i="7"/>
  <c r="G4269" i="7"/>
  <c r="G4258" i="7"/>
  <c r="G4277" i="7"/>
  <c r="G4264" i="7"/>
  <c r="G4099" i="7"/>
  <c r="G4240" i="7"/>
  <c r="K4379" i="7"/>
  <c r="K4170" i="7"/>
  <c r="G3662" i="7"/>
  <c r="G4092" i="7"/>
  <c r="G4369" i="7"/>
  <c r="G3975" i="7"/>
  <c r="K3975" i="7"/>
  <c r="K4256" i="7"/>
  <c r="G4204" i="7"/>
  <c r="G4255" i="7"/>
  <c r="G4205" i="7"/>
  <c r="G4256" i="7"/>
  <c r="K4255" i="7"/>
  <c r="K4257" i="7"/>
  <c r="G4257" i="7"/>
  <c r="G4007" i="7"/>
  <c r="K4007" i="7"/>
  <c r="G3738" i="7"/>
  <c r="G4066" i="7"/>
  <c r="G4064" i="7"/>
  <c r="G4065" i="7"/>
  <c r="G4063" i="7"/>
  <c r="K3738" i="7"/>
  <c r="K3603" i="7"/>
  <c r="G3603" i="7"/>
  <c r="G3733" i="7"/>
  <c r="G3735" i="7"/>
  <c r="G4056" i="7"/>
  <c r="G3808" i="7"/>
  <c r="G3988" i="7"/>
  <c r="G3673" i="7"/>
  <c r="G4140" i="7"/>
  <c r="G3986" i="7"/>
  <c r="K4077" i="7"/>
  <c r="G4077" i="7"/>
  <c r="K4241" i="7"/>
  <c r="K4192" i="7"/>
  <c r="G424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370" i="7"/>
  <c r="G3716" i="7"/>
  <c r="G3714" i="7"/>
  <c r="G4370" i="7"/>
  <c r="G4372" i="7"/>
  <c r="F5222" i="1"/>
  <c r="G4322" i="7"/>
  <c r="G4044" i="7"/>
  <c r="F5303" i="1"/>
  <c r="F5189" i="1"/>
  <c r="F5020" i="1"/>
  <c r="G4275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304" i="7"/>
  <c r="G4305" i="7"/>
  <c r="H4305" i="7"/>
  <c r="G4306" i="7"/>
  <c r="H4306" i="7"/>
  <c r="G4307" i="7"/>
  <c r="H4307" i="7"/>
  <c r="J5225" i="1"/>
  <c r="J5220" i="1"/>
  <c r="J5211" i="1"/>
  <c r="H4153" i="7"/>
  <c r="J5199" i="1"/>
  <c r="J5203" i="1"/>
  <c r="J5198" i="1"/>
  <c r="M5170" i="1"/>
  <c r="J5150" i="1"/>
  <c r="M5139" i="1"/>
  <c r="J5109" i="1"/>
  <c r="J4995" i="1"/>
  <c r="H4377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77" i="7"/>
  <c r="H3592" i="7"/>
  <c r="H3593" i="7"/>
  <c r="H4154" i="7"/>
  <c r="G4161" i="7"/>
  <c r="H4161" i="7"/>
  <c r="G3575" i="7"/>
  <c r="H3575" i="7"/>
  <c r="G3576" i="7"/>
  <c r="H3576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4139" i="7"/>
  <c r="G4139" i="7"/>
  <c r="H4138" i="7"/>
  <c r="G4138" i="7"/>
  <c r="H4137" i="7"/>
  <c r="G4137" i="7"/>
  <c r="H4146" i="7"/>
  <c r="H4145" i="7"/>
  <c r="H4144" i="7"/>
  <c r="G4186" i="7" l="1"/>
  <c r="G4347" i="7"/>
  <c r="G4172" i="7"/>
  <c r="G4343" i="7"/>
  <c r="G4073" i="7"/>
  <c r="G3972" i="7"/>
  <c r="H4360" i="7"/>
  <c r="H4361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126" i="7"/>
  <c r="G4128" i="7"/>
  <c r="H4128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376" i="7"/>
  <c r="L4932" i="1"/>
  <c r="J4932" i="1"/>
  <c r="H3930" i="7"/>
  <c r="H3929" i="7"/>
  <c r="H3928" i="7"/>
  <c r="H3902" i="7"/>
  <c r="H4252" i="7"/>
  <c r="H4251" i="7"/>
  <c r="G4251" i="7"/>
  <c r="H4250" i="7"/>
  <c r="G425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011" i="7"/>
  <c r="H4010" i="7"/>
  <c r="H4009" i="7"/>
  <c r="H4008" i="7"/>
  <c r="G4127" i="7" l="1"/>
  <c r="G3809" i="7"/>
  <c r="F5078" i="1"/>
  <c r="G3939" i="7" s="1"/>
  <c r="F5181" i="1"/>
  <c r="G3805" i="7" s="1"/>
  <c r="H4125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2253" i="7"/>
  <c r="G2255" i="7"/>
  <c r="H2255" i="7"/>
  <c r="G3214" i="7"/>
  <c r="H3214" i="7"/>
  <c r="H3215" i="7"/>
  <c r="L5041" i="1"/>
  <c r="J5041" i="1"/>
  <c r="J5065" i="1"/>
  <c r="H3766" i="7"/>
  <c r="H4163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163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41" i="7"/>
  <c r="H3842" i="7"/>
  <c r="H3843" i="7"/>
  <c r="H3856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162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375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324" i="7"/>
  <c r="H4317" i="7"/>
  <c r="G431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303" i="7"/>
  <c r="H4302" i="7"/>
  <c r="H4301" i="7"/>
  <c r="H4300" i="7"/>
  <c r="J4966" i="1"/>
  <c r="O4988" i="1"/>
  <c r="L4988" i="1"/>
  <c r="J4988" i="1"/>
  <c r="J5013" i="1"/>
  <c r="J4591" i="1"/>
  <c r="H1576" i="7"/>
  <c r="H1624" i="7"/>
  <c r="G1625" i="7"/>
  <c r="H1625" i="7"/>
  <c r="G1626" i="7"/>
  <c r="H162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230" i="7"/>
  <c r="G4230" i="7"/>
  <c r="H4210" i="7"/>
  <c r="H4209" i="7"/>
  <c r="H4208" i="7"/>
  <c r="G4208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209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109" i="7" s="1"/>
  <c r="H4109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168" i="7"/>
  <c r="G4168" i="7"/>
  <c r="H4167" i="7"/>
  <c r="G4167" i="7"/>
  <c r="H4166" i="7"/>
  <c r="G4166" i="7"/>
  <c r="H4165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321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31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165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576" i="7" s="1"/>
  <c r="F4977" i="1"/>
  <c r="G4302" i="7" s="1"/>
  <c r="F5200" i="1"/>
  <c r="F5066" i="1"/>
  <c r="F5197" i="1"/>
  <c r="F5227" i="1"/>
  <c r="F5039" i="1"/>
  <c r="G4324" i="7" s="1"/>
  <c r="F5168" i="1"/>
  <c r="F5040" i="1"/>
  <c r="G2819" i="7" s="1"/>
  <c r="F5070" i="1"/>
  <c r="G2540" i="7" s="1"/>
  <c r="F5245" i="1"/>
  <c r="F5242" i="1"/>
  <c r="F4979" i="1"/>
  <c r="G3854" i="7" s="1"/>
  <c r="F5065" i="1"/>
  <c r="G4210" i="7" s="1"/>
  <c r="F4980" i="1"/>
  <c r="G4301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624" i="7" s="1"/>
  <c r="F4932" i="1"/>
  <c r="G4375" i="7" s="1"/>
  <c r="F5045" i="1"/>
  <c r="G3853" i="7" s="1"/>
  <c r="F5008" i="1"/>
  <c r="G4303" i="7" s="1"/>
  <c r="F5121" i="1"/>
  <c r="G3730" i="7" s="1"/>
  <c r="F5046" i="1"/>
  <c r="G3852" i="7" s="1"/>
  <c r="F5057" i="1"/>
  <c r="G2541" i="7" s="1"/>
  <c r="F5266" i="1"/>
  <c r="G4162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842" i="7" s="1"/>
  <c r="F5041" i="1"/>
  <c r="G4300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41" i="7" s="1"/>
  <c r="F5137" i="1"/>
  <c r="G4068" i="7" s="1"/>
  <c r="F5173" i="1"/>
  <c r="G3341" i="7" s="1"/>
  <c r="F5130" i="1"/>
  <c r="F5007" i="1"/>
  <c r="G3913" i="7" s="1"/>
  <c r="F5085" i="1"/>
  <c r="G3215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856" i="7" s="1"/>
  <c r="F5169" i="1"/>
  <c r="G4071" i="7" s="1"/>
  <c r="F5256" i="1"/>
  <c r="G4011" i="7" s="1"/>
  <c r="F5193" i="1"/>
  <c r="G4010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29" i="7" s="1"/>
  <c r="F5158" i="1"/>
  <c r="G4252" i="7" s="1"/>
  <c r="F4981" i="1"/>
  <c r="G4376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008" i="7" s="1"/>
  <c r="F5272" i="1"/>
  <c r="G3938" i="7" s="1"/>
  <c r="F5138" i="1"/>
  <c r="G3937" i="7" s="1"/>
  <c r="F5153" i="1"/>
  <c r="G3894" i="7" s="1"/>
  <c r="F5196" i="1"/>
  <c r="G3843" i="7" s="1"/>
  <c r="F5229" i="1"/>
  <c r="G4074" i="7" s="1"/>
  <c r="F5206" i="1"/>
  <c r="G3268" i="7" s="1"/>
  <c r="F5225" i="1"/>
  <c r="G3909" i="7" s="1"/>
  <c r="F5068" i="1"/>
  <c r="G3633" i="7" s="1"/>
  <c r="F5141" i="1"/>
  <c r="G2253" i="7" s="1"/>
  <c r="F5185" i="1"/>
  <c r="F5187" i="1"/>
  <c r="F5211" i="1"/>
  <c r="G4069" i="7" s="1"/>
  <c r="F5261" i="1"/>
  <c r="G4009" i="7" s="1"/>
  <c r="F5274" i="1"/>
  <c r="G3617" i="7" s="1"/>
  <c r="F5248" i="1"/>
  <c r="G3959" i="7" s="1"/>
  <c r="F4995" i="1"/>
  <c r="G4377" i="7" s="1"/>
  <c r="F5214" i="1"/>
  <c r="G4361" i="7" s="1"/>
  <c r="F5224" i="1"/>
  <c r="G3577" i="7" s="1"/>
  <c r="F5231" i="1"/>
  <c r="F5232" i="1"/>
  <c r="G4154" i="7" s="1"/>
  <c r="F5230" i="1"/>
  <c r="G3928" i="7" s="1"/>
  <c r="F5244" i="1"/>
  <c r="G3924" i="7" s="1"/>
  <c r="F5249" i="1"/>
  <c r="F5258" i="1"/>
  <c r="F5239" i="1"/>
  <c r="F5199" i="1"/>
  <c r="F5253" i="1"/>
  <c r="F5262" i="1"/>
  <c r="F5267" i="1"/>
  <c r="G4304" i="7" s="1"/>
  <c r="F5006" i="1"/>
  <c r="F5120" i="1"/>
  <c r="F5329" i="1"/>
  <c r="G3623" i="7" s="1"/>
  <c r="F5149" i="1"/>
  <c r="G3624" i="7" s="1"/>
  <c r="F5191" i="1"/>
  <c r="G4360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323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061" i="7"/>
  <c r="H4062" i="7"/>
  <c r="H4084" i="7"/>
  <c r="H3713" i="7"/>
  <c r="H3721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38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4153" i="7" l="1"/>
  <c r="G3965" i="7"/>
  <c r="G4080" i="7"/>
  <c r="G4014" i="7"/>
  <c r="G4987" i="1"/>
  <c r="F4477" i="1"/>
  <c r="G4145" i="7"/>
  <c r="G4144" i="7"/>
  <c r="G3865" i="7"/>
  <c r="G4146" i="7"/>
  <c r="G3592" i="7"/>
  <c r="G3593" i="7"/>
  <c r="G4067" i="7"/>
  <c r="G3930" i="7"/>
  <c r="G3902" i="7"/>
  <c r="G4125" i="7"/>
  <c r="G4126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321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31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323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374" i="7"/>
  <c r="H4373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368" i="7"/>
  <c r="H4367" i="7"/>
  <c r="H4366" i="7"/>
  <c r="H4365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012" i="7"/>
  <c r="H4017" i="7"/>
  <c r="H4018" i="7"/>
  <c r="H4019" i="7"/>
  <c r="H4020" i="7"/>
  <c r="H3612" i="7"/>
  <c r="H3625" i="7"/>
  <c r="H3626" i="7"/>
  <c r="H3646" i="7"/>
  <c r="H364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34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331" i="7"/>
  <c r="H4325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732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234" i="7"/>
  <c r="H3732" i="7"/>
  <c r="H3773" i="7"/>
  <c r="H3774" i="7"/>
  <c r="H3775" i="7"/>
  <c r="J4110" i="1"/>
  <c r="M4637" i="1"/>
  <c r="L4637" i="1"/>
  <c r="J4637" i="1"/>
  <c r="M4077" i="1"/>
  <c r="M4173" i="1"/>
  <c r="J4171" i="1"/>
  <c r="M3985" i="1"/>
  <c r="G3985" i="1" s="1"/>
  <c r="J3985" i="1"/>
  <c r="G4231" i="7"/>
  <c r="H4231" i="7"/>
  <c r="H4232" i="7"/>
  <c r="H4233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232" i="7"/>
  <c r="G1474" i="7"/>
  <c r="G1476" i="7"/>
  <c r="G984" i="7"/>
  <c r="G3483" i="7"/>
  <c r="G1177" i="7"/>
  <c r="G1178" i="7"/>
  <c r="G3773" i="7"/>
  <c r="G3484" i="7"/>
  <c r="G3481" i="7"/>
  <c r="G1838" i="7"/>
  <c r="G4346" i="7"/>
  <c r="G2628" i="7"/>
  <c r="G2629" i="7"/>
  <c r="G1194" i="7"/>
  <c r="G1195" i="7"/>
  <c r="G3609" i="7"/>
  <c r="G3625" i="7"/>
  <c r="G825" i="7"/>
  <c r="G3736" i="7"/>
  <c r="G1473" i="7"/>
  <c r="G3774" i="7"/>
  <c r="G1841" i="7"/>
  <c r="G1840" i="7"/>
  <c r="G2466" i="7"/>
  <c r="G1123" i="7"/>
  <c r="G1196" i="7"/>
  <c r="G4367" i="7"/>
  <c r="G3647" i="7"/>
  <c r="G1737" i="7"/>
  <c r="G3775" i="7"/>
  <c r="G4373" i="7"/>
  <c r="G2821" i="7"/>
  <c r="G4012" i="7"/>
  <c r="G4019" i="7"/>
  <c r="G3612" i="7"/>
  <c r="G3384" i="7"/>
  <c r="G4365" i="7"/>
  <c r="G3638" i="7"/>
  <c r="G4147" i="7"/>
  <c r="G3626" i="7"/>
  <c r="G3661" i="7"/>
  <c r="G3658" i="7"/>
  <c r="G4234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338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062" i="7"/>
  <c r="G3679" i="7"/>
  <c r="G3759" i="7"/>
  <c r="G4061" i="7"/>
  <c r="G3713" i="7"/>
  <c r="G3694" i="7"/>
  <c r="G3742" i="7"/>
  <c r="G3749" i="7"/>
  <c r="G3741" i="7"/>
  <c r="G3746" i="7"/>
  <c r="G3632" i="7"/>
  <c r="G3631" i="7"/>
  <c r="G3618" i="7"/>
  <c r="G3758" i="7"/>
  <c r="G3756" i="7"/>
  <c r="G464" i="7"/>
  <c r="G4084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232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773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774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367" i="7" s="1"/>
  <c r="G3922" i="1"/>
  <c r="K3647" i="7" s="1"/>
  <c r="G4857" i="1"/>
  <c r="G3884" i="1"/>
  <c r="G4177" i="1"/>
  <c r="G3958" i="1"/>
  <c r="K3775" i="7" s="1"/>
  <c r="G4880" i="1"/>
  <c r="K4366" i="7" s="1"/>
  <c r="G4883" i="1"/>
  <c r="G4884" i="1"/>
  <c r="G4444" i="1"/>
  <c r="K2821" i="7" s="1"/>
  <c r="G4405" i="1"/>
  <c r="G4209" i="1"/>
  <c r="G4208" i="1"/>
  <c r="K4012" i="7" s="1"/>
  <c r="G4211" i="1"/>
  <c r="K4019" i="7" s="1"/>
  <c r="G3919" i="1"/>
  <c r="K3612" i="7" s="1"/>
  <c r="G3828" i="1"/>
  <c r="G3948" i="1"/>
  <c r="G3949" i="1"/>
  <c r="G4740" i="1"/>
  <c r="K3384" i="7" s="1"/>
  <c r="G4885" i="1"/>
  <c r="G4844" i="1"/>
  <c r="G4879" i="1"/>
  <c r="K4365" i="7" s="1"/>
  <c r="G4187" i="1"/>
  <c r="K3638" i="7" s="1"/>
  <c r="G4188" i="1"/>
  <c r="G3787" i="1"/>
  <c r="G4236" i="1"/>
  <c r="G4235" i="1"/>
  <c r="G4749" i="1"/>
  <c r="G3920" i="1"/>
  <c r="K3626" i="7" s="1"/>
  <c r="G4100" i="1"/>
  <c r="G4124" i="1"/>
  <c r="K1424" i="7" s="1"/>
  <c r="G4192" i="1"/>
  <c r="G4197" i="1"/>
  <c r="K3661" i="7" s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K745" i="7" s="1"/>
  <c r="G4377" i="1"/>
  <c r="K3759" i="7" s="1"/>
  <c r="G4374" i="1"/>
  <c r="K3760" i="7" s="1"/>
  <c r="G3810" i="1"/>
  <c r="G4230" i="1"/>
  <c r="G3944" i="1"/>
  <c r="G3943" i="1"/>
  <c r="K3713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323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31" i="7"/>
  <c r="K4234" i="7"/>
  <c r="K3732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46" i="7"/>
  <c r="K1196" i="7"/>
  <c r="K4017" i="7"/>
  <c r="K3625" i="7"/>
  <c r="K824" i="7"/>
  <c r="K826" i="7"/>
  <c r="K851" i="7"/>
  <c r="K53" i="7"/>
  <c r="K2529" i="7"/>
  <c r="K4368" i="7"/>
  <c r="K2423" i="7"/>
  <c r="K1736" i="7"/>
  <c r="K1737" i="7"/>
  <c r="K1738" i="7"/>
  <c r="K1752" i="7"/>
  <c r="K3055" i="7"/>
  <c r="K3115" i="7"/>
  <c r="K1735" i="7"/>
  <c r="K2815" i="7"/>
  <c r="K4373" i="7"/>
  <c r="K4374" i="7"/>
  <c r="K4147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338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061" i="7"/>
  <c r="K4062" i="7"/>
  <c r="K4084" i="7"/>
  <c r="K3721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316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21" i="7"/>
  <c r="K751" i="7"/>
  <c r="K752" i="7"/>
  <c r="K815" i="7"/>
  <c r="K852" i="7"/>
  <c r="K4165" i="7"/>
  <c r="K4166" i="7"/>
  <c r="K4167" i="7"/>
  <c r="K4168" i="7"/>
  <c r="K3601" i="7"/>
  <c r="K3699" i="7"/>
  <c r="K3700" i="7"/>
  <c r="K3701" i="7"/>
  <c r="K3704" i="7"/>
  <c r="K2465" i="7"/>
  <c r="K2528" i="7"/>
  <c r="K2538" i="7"/>
  <c r="K2539" i="7"/>
  <c r="K3922" i="7"/>
  <c r="K4109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208" i="7"/>
  <c r="K4209" i="7"/>
  <c r="K4210" i="7"/>
  <c r="K4230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576" i="7"/>
  <c r="K1624" i="7"/>
  <c r="K1625" i="7"/>
  <c r="K1626" i="7"/>
  <c r="K4300" i="7"/>
  <c r="K4301" i="7"/>
  <c r="K4302" i="7"/>
  <c r="K4303" i="7"/>
  <c r="K4317" i="7"/>
  <c r="K4324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375" i="7"/>
  <c r="K4162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41" i="7"/>
  <c r="K3842" i="7"/>
  <c r="K3843" i="7"/>
  <c r="K3856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163" i="7"/>
  <c r="K3766" i="7"/>
  <c r="K2253" i="7"/>
  <c r="K2255" i="7"/>
  <c r="K3214" i="7"/>
  <c r="K3215" i="7"/>
  <c r="K4125" i="7"/>
  <c r="K4008" i="7"/>
  <c r="K4009" i="7"/>
  <c r="K4010" i="7"/>
  <c r="K4011" i="7"/>
  <c r="K3937" i="7"/>
  <c r="K3938" i="7"/>
  <c r="K3939" i="7"/>
  <c r="K3940" i="7"/>
  <c r="K3941" i="7"/>
  <c r="K3942" i="7"/>
  <c r="K4250" i="7"/>
  <c r="K4251" i="7"/>
  <c r="K4252" i="7"/>
  <c r="K3902" i="7"/>
  <c r="K3928" i="7"/>
  <c r="K3929" i="7"/>
  <c r="K3930" i="7"/>
  <c r="K4376" i="7"/>
  <c r="K4075" i="7"/>
  <c r="K4076" i="7"/>
  <c r="K4126" i="7"/>
  <c r="K4128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361" i="7"/>
  <c r="K4360" i="7"/>
  <c r="K4144" i="7"/>
  <c r="K4145" i="7"/>
  <c r="K4146" i="7"/>
  <c r="K4137" i="7"/>
  <c r="K4138" i="7"/>
  <c r="K4139" i="7"/>
  <c r="K4082" i="7"/>
  <c r="K4083" i="7"/>
  <c r="K3577" i="7"/>
  <c r="K3592" i="7"/>
  <c r="K3593" i="7"/>
  <c r="K4154" i="7"/>
  <c r="K4161" i="7"/>
  <c r="K3575" i="7"/>
  <c r="K3576" i="7"/>
  <c r="K4013" i="7"/>
  <c r="K4014" i="7"/>
  <c r="K4015" i="7"/>
  <c r="K4016" i="7"/>
  <c r="K4377" i="7"/>
  <c r="K4153" i="7"/>
  <c r="K4304" i="7"/>
  <c r="K4305" i="7"/>
  <c r="K4306" i="7"/>
  <c r="K4307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249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248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954" i="7"/>
  <c r="G3954" i="7"/>
  <c r="H3953" i="7"/>
  <c r="H3952" i="7"/>
  <c r="H3951" i="7"/>
  <c r="G395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00" i="7"/>
  <c r="G4000" i="7"/>
  <c r="H3999" i="7"/>
  <c r="G3999" i="7"/>
  <c r="H3998" i="7"/>
  <c r="H3997" i="7"/>
  <c r="G399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401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99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233" i="7"/>
  <c r="G3721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374" i="7"/>
  <c r="G10" i="7"/>
  <c r="G3659" i="7"/>
  <c r="G4076" i="1"/>
  <c r="G3515" i="7"/>
  <c r="G4017" i="7"/>
  <c r="K3583" i="7"/>
  <c r="G1254" i="7"/>
  <c r="G3383" i="7"/>
  <c r="G4233" i="7"/>
  <c r="G1839" i="7"/>
  <c r="G1584" i="7"/>
  <c r="G4368" i="7"/>
  <c r="G4366" i="7"/>
  <c r="G980" i="7"/>
  <c r="G3982" i="1"/>
  <c r="K4215" i="7"/>
  <c r="K1839" i="7"/>
  <c r="G2254" i="7"/>
  <c r="K980" i="7"/>
  <c r="G4215" i="7"/>
  <c r="G3582" i="7"/>
  <c r="G3583" i="7"/>
  <c r="G3517" i="7"/>
  <c r="G3953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299" i="7"/>
  <c r="H4296" i="7"/>
  <c r="H4297" i="7"/>
  <c r="H429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398" i="7" s="1"/>
  <c r="F4589" i="1"/>
  <c r="F4598" i="1"/>
  <c r="F3938" i="1"/>
  <c r="F4915" i="1"/>
  <c r="F4438" i="1"/>
  <c r="F4954" i="1"/>
  <c r="G4400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400" i="7"/>
  <c r="F4399" i="7"/>
  <c r="F4401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98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150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7" i="7"/>
  <c r="K3999" i="7"/>
  <c r="K4000" i="7"/>
  <c r="K2918" i="7"/>
  <c r="K2919" i="7"/>
  <c r="K2709" i="7"/>
  <c r="K2710" i="7"/>
  <c r="K1533" i="7"/>
  <c r="K1536" i="7"/>
  <c r="K1684" i="7"/>
  <c r="K1685" i="7"/>
  <c r="K3951" i="7"/>
  <c r="K3953" i="7"/>
  <c r="K3954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337" i="7"/>
  <c r="H4336" i="7"/>
  <c r="H4335" i="7"/>
  <c r="G4335" i="7"/>
  <c r="H433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150" i="7"/>
  <c r="G1174" i="7"/>
  <c r="G993" i="7"/>
  <c r="G994" i="7"/>
  <c r="G2381" i="7"/>
  <c r="G1469" i="7"/>
  <c r="G2622" i="7"/>
  <c r="G3903" i="7"/>
  <c r="G3908" i="7"/>
  <c r="G1587" i="7"/>
  <c r="G1193" i="7"/>
  <c r="G2509" i="7"/>
  <c r="G4336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29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29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297" i="7"/>
  <c r="G1508" i="7"/>
  <c r="G1326" i="7"/>
  <c r="G1971" i="7"/>
  <c r="G376" i="7"/>
  <c r="G374" i="7"/>
  <c r="G1253" i="7"/>
  <c r="G4199" i="7"/>
  <c r="G4298" i="7"/>
  <c r="G4221" i="7"/>
  <c r="G1662" i="7"/>
  <c r="G4211" i="7"/>
  <c r="G4213" i="7"/>
  <c r="G4217" i="7"/>
  <c r="G4218" i="7"/>
  <c r="G1328" i="7"/>
  <c r="G1050" i="7"/>
  <c r="G3795" i="7"/>
  <c r="G3610" i="7"/>
  <c r="G4249" i="7"/>
  <c r="G4212" i="7"/>
  <c r="G4214" i="7"/>
  <c r="G1425" i="7"/>
  <c r="G1079" i="7"/>
  <c r="G4020" i="7"/>
  <c r="G1430" i="7"/>
  <c r="G595" i="7"/>
  <c r="G3969" i="7"/>
  <c r="G4228" i="7"/>
  <c r="G2235" i="7"/>
  <c r="G1534" i="7"/>
  <c r="G1535" i="7"/>
  <c r="G3487" i="7"/>
  <c r="G399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150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98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29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400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29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401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29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429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020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8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325" i="7"/>
  <c r="G3646" i="7"/>
  <c r="K4325" i="7"/>
  <c r="K3646" i="7"/>
  <c r="K4331" i="7"/>
  <c r="K4018" i="7"/>
  <c r="G4331" i="7"/>
  <c r="G4018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3952" i="7"/>
  <c r="K1683" i="7"/>
  <c r="K4229" i="7"/>
  <c r="K2282" i="7"/>
  <c r="K3952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99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35" i="7"/>
  <c r="K4336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329" i="7"/>
  <c r="H4326" i="7"/>
  <c r="G4327" i="7"/>
  <c r="H4327" i="7"/>
  <c r="G4328" i="7"/>
  <c r="H432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37" i="7"/>
  <c r="G3838" i="7"/>
  <c r="H3838" i="7"/>
  <c r="G3839" i="7"/>
  <c r="H3839" i="7"/>
  <c r="G3840" i="7"/>
  <c r="H3840" i="7"/>
  <c r="J4872" i="1"/>
  <c r="F4872" i="1" s="1"/>
  <c r="J4145" i="1"/>
  <c r="J4293" i="1"/>
  <c r="F4293" i="1" s="1"/>
  <c r="K2123" i="7" l="1"/>
  <c r="G2123" i="7"/>
  <c r="H1585" i="7"/>
  <c r="H3786" i="7"/>
  <c r="H3787" i="7"/>
  <c r="G3788" i="7"/>
  <c r="H3788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353" i="7"/>
  <c r="G4353" i="7"/>
  <c r="H4352" i="7"/>
  <c r="G4352" i="7"/>
  <c r="H4350" i="7"/>
  <c r="G4350" i="7"/>
  <c r="H4354" i="7"/>
  <c r="G435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038" i="7"/>
  <c r="G4038" i="7"/>
  <c r="H4021" i="7"/>
  <c r="G4021" i="7"/>
  <c r="H3409" i="7"/>
  <c r="H3407" i="7"/>
  <c r="H3408" i="7"/>
  <c r="H3406" i="7"/>
  <c r="H4022" i="7"/>
  <c r="G4022" i="7"/>
  <c r="H3698" i="7"/>
  <c r="G3698" i="7"/>
  <c r="H3696" i="7"/>
  <c r="G3696" i="7"/>
  <c r="H3697" i="7"/>
  <c r="G3697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87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247" i="7"/>
  <c r="H4247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627" i="7"/>
  <c r="H1627" i="7"/>
  <c r="K1627" i="7"/>
  <c r="G2109" i="7"/>
  <c r="H2109" i="7"/>
  <c r="K2109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4" i="7"/>
  <c r="H3414" i="7"/>
  <c r="K3414" i="7"/>
  <c r="H643" i="7"/>
  <c r="H640" i="7"/>
  <c r="G641" i="7"/>
  <c r="H641" i="7"/>
  <c r="K641" i="7"/>
  <c r="G642" i="7"/>
  <c r="H642" i="7"/>
  <c r="K642" i="7"/>
  <c r="H3524" i="7"/>
  <c r="H426" i="7"/>
  <c r="H427" i="7"/>
  <c r="H425" i="7"/>
  <c r="H428" i="7"/>
  <c r="H3525" i="7"/>
  <c r="H3567" i="7"/>
  <c r="G3568" i="7"/>
  <c r="H3568" i="7"/>
  <c r="K3568" i="7"/>
  <c r="H3574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31" i="7"/>
  <c r="H3931" i="7"/>
  <c r="K393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G3936" i="7"/>
  <c r="H3936" i="7"/>
  <c r="K3936" i="7"/>
  <c r="G3943" i="7"/>
  <c r="H3943" i="7"/>
  <c r="K3943" i="7"/>
  <c r="G3944" i="7"/>
  <c r="H3944" i="7"/>
  <c r="K394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173" i="7"/>
  <c r="H4174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185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247" i="7"/>
  <c r="K2440" i="7"/>
  <c r="K2981" i="7"/>
  <c r="K2896" i="7"/>
  <c r="K2897" i="7"/>
  <c r="K2904" i="7"/>
  <c r="K1289" i="7"/>
  <c r="K2536" i="7"/>
  <c r="K3428" i="7"/>
  <c r="K3772" i="7"/>
  <c r="K3767" i="7"/>
  <c r="K3697" i="7"/>
  <c r="K3696" i="7"/>
  <c r="K3698" i="7"/>
  <c r="K4022" i="7"/>
  <c r="K4021" i="7"/>
  <c r="K4038" i="7"/>
  <c r="K370" i="7"/>
  <c r="K371" i="7"/>
  <c r="K1925" i="7"/>
  <c r="K4354" i="7"/>
  <c r="K4350" i="7"/>
  <c r="K4352" i="7"/>
  <c r="K4353" i="7"/>
  <c r="K1449" i="7"/>
  <c r="K1450" i="7"/>
  <c r="K203" i="7"/>
  <c r="K3788" i="7"/>
  <c r="K3838" i="7"/>
  <c r="K3839" i="7"/>
  <c r="K3840" i="7"/>
  <c r="K4327" i="7"/>
  <c r="K432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174" i="7"/>
  <c r="G3538" i="7"/>
  <c r="G1132" i="7"/>
  <c r="G2495" i="7"/>
  <c r="G3542" i="7"/>
  <c r="G2496" i="7"/>
  <c r="G2721" i="7"/>
  <c r="G354" i="7"/>
  <c r="G3525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185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7" i="7"/>
  <c r="G278" i="7"/>
  <c r="G1285" i="7"/>
  <c r="G2439" i="7"/>
  <c r="G2706" i="7"/>
  <c r="G2320" i="7"/>
  <c r="G2980" i="7"/>
  <c r="G1189" i="7"/>
  <c r="G2990" i="7"/>
  <c r="G2034" i="7"/>
  <c r="G4187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37" i="7"/>
  <c r="G2036" i="7"/>
  <c r="G3298" i="7"/>
  <c r="G3787" i="7"/>
  <c r="G1290" i="7"/>
  <c r="G2213" i="7"/>
  <c r="G3786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174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525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34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787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786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37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248" i="7"/>
  <c r="K4249" i="7"/>
  <c r="G4248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37" i="7"/>
  <c r="G3748" i="7"/>
  <c r="G4326" i="7"/>
  <c r="G3743" i="7"/>
  <c r="K1249" i="7"/>
  <c r="G4332" i="7"/>
  <c r="G3747" i="7"/>
  <c r="G1249" i="7"/>
  <c r="K4337" i="7"/>
  <c r="K3748" i="7"/>
  <c r="K4326" i="7"/>
  <c r="K3743" i="7"/>
  <c r="K433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4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4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29" i="7"/>
  <c r="G338" i="7"/>
  <c r="K4329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185" i="7"/>
  <c r="K23" i="7"/>
  <c r="K1109" i="7"/>
  <c r="K1490" i="7"/>
  <c r="K2439" i="7"/>
  <c r="K2486" i="7"/>
  <c r="K2923" i="7"/>
  <c r="K25" i="7"/>
  <c r="K3541" i="7"/>
  <c r="K2992" i="7"/>
  <c r="K4187" i="7"/>
  <c r="K2378" i="7"/>
  <c r="K2922" i="7"/>
  <c r="K24" i="7"/>
  <c r="K2496" i="7"/>
  <c r="K3128" i="7"/>
  <c r="K816" i="7"/>
  <c r="K2211" i="7"/>
  <c r="K3567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173" i="7"/>
  <c r="K2264" i="7"/>
  <c r="G2445" i="7"/>
  <c r="G343" i="7"/>
  <c r="G2494" i="7"/>
  <c r="G1337" i="7"/>
  <c r="G1731" i="7"/>
  <c r="G4173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223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4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4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<sst xmlns="http://schemas.openxmlformats.org/spreadsheetml/2006/main" count="39779" uniqueCount="2803">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</sst>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8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8" totalsRowShown="0" headerRowDxfId="157" headerRowBorderDxfId="156" tableBorderDxfId="155" totalsRowBorderDxfId="154" headerRowCellStyle="Normal 2">
  <autoFilter ref="A3:O4628">
    <filterColumn colId="14">
      <filters blank="1"/>
    </filterColumn>
  </autoFilter>
  <sortState ref="A1294:O4628">
    <sortCondition ref="B3:B4628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8"/>
  <sheetViews>
    <sheetView tabSelected="1" topLeftCell="A4411" zoomScaleNormal="100" workbookViewId="0">
      <selection activeCell="E4420" sqref="E4420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2776</v>
      </c>
      <c r="B1294" s="320" t="s">
        <v>1442</v>
      </c>
      <c r="C1294" s="76">
        <v>44754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4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2776</v>
      </c>
      <c r="B1308" s="157" t="s">
        <v>1442</v>
      </c>
      <c r="C1308" s="76">
        <v>44754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324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2776</v>
      </c>
      <c r="B1357" s="157" t="s">
        <v>1442</v>
      </c>
      <c r="C1357" s="76">
        <v>44754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x14ac:dyDescent="0.35">
      <c r="A1358" s="249" t="s">
        <v>2776</v>
      </c>
      <c r="B1358" s="157" t="s">
        <v>1442</v>
      </c>
      <c r="C1358" s="76">
        <v>44754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x14ac:dyDescent="0.35">
      <c r="A1428" s="249" t="s">
        <v>2783</v>
      </c>
      <c r="B1428" s="161" t="s">
        <v>1596</v>
      </c>
      <c r="C1428" s="76">
        <v>44755</v>
      </c>
      <c r="D1428" s="180"/>
      <c r="E1428" s="86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x14ac:dyDescent="0.35">
      <c r="A1429" s="249" t="s">
        <v>2783</v>
      </c>
      <c r="B1429" s="161" t="s">
        <v>1596</v>
      </c>
      <c r="C1429" s="76">
        <v>44755</v>
      </c>
      <c r="D1429" s="180"/>
      <c r="E1429" s="86" t="s">
        <v>39</v>
      </c>
      <c r="F1429" s="88">
        <v>240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2783</v>
      </c>
      <c r="B1495" s="161" t="s">
        <v>1596</v>
      </c>
      <c r="C1495" s="76">
        <v>44755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x14ac:dyDescent="0.35">
      <c r="A1496" s="249" t="s">
        <v>2783</v>
      </c>
      <c r="B1496" s="161" t="s">
        <v>1596</v>
      </c>
      <c r="C1496" s="76">
        <v>44755</v>
      </c>
      <c r="D1496" s="180"/>
      <c r="E1496" s="86" t="s">
        <v>18</v>
      </c>
      <c r="F1496" s="88">
        <v>360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2584</v>
      </c>
      <c r="B1576" s="250" t="s">
        <v>2462</v>
      </c>
      <c r="C1576" s="76">
        <v>44690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3</v>
      </c>
      <c r="L1576" s="78"/>
      <c r="M1576" s="80"/>
      <c r="N1576" s="282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2584</v>
      </c>
      <c r="B1624" s="250" t="s">
        <v>2462</v>
      </c>
      <c r="C1624" s="76">
        <v>44690</v>
      </c>
      <c r="D1624" s="180"/>
      <c r="E1624" s="161" t="s">
        <v>18</v>
      </c>
      <c r="F1624" s="88">
        <v>360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82"/>
      <c r="O1624" s="81"/>
    </row>
    <row r="1625" spans="1:15" x14ac:dyDescent="0.35">
      <c r="A1625" s="249" t="s">
        <v>2584</v>
      </c>
      <c r="B1625" s="250" t="s">
        <v>2462</v>
      </c>
      <c r="C1625" s="76">
        <v>44690</v>
      </c>
      <c r="D1625" s="207"/>
      <c r="E1625" s="86" t="s">
        <v>28</v>
      </c>
      <c r="F1625" s="72">
        <v>240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82"/>
      <c r="O1625" s="81"/>
    </row>
    <row r="1626" spans="1:15" x14ac:dyDescent="0.35">
      <c r="A1626" s="249" t="s">
        <v>2584</v>
      </c>
      <c r="B1626" s="250" t="s">
        <v>2462</v>
      </c>
      <c r="C1626" s="76">
        <v>44690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82"/>
      <c r="O1626" s="81"/>
    </row>
    <row r="1627" spans="1:15" x14ac:dyDescent="0.35">
      <c r="A1627" s="249" t="s">
        <v>2779</v>
      </c>
      <c r="B1627" s="161" t="s">
        <v>1687</v>
      </c>
      <c r="C1627" s="76">
        <v>44755</v>
      </c>
      <c r="D1627" s="180"/>
      <c r="E1627" s="161" t="s">
        <v>25</v>
      </c>
      <c r="F1627" s="88">
        <v>360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36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2779</v>
      </c>
      <c r="B2109" s="161" t="s">
        <v>1687</v>
      </c>
      <c r="C2109" s="76">
        <v>44755</v>
      </c>
      <c r="D2109" s="180"/>
      <c r="E2109" s="161" t="s">
        <v>28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36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2779</v>
      </c>
      <c r="B2233" s="161" t="s">
        <v>1687</v>
      </c>
      <c r="C2233" s="76">
        <v>44755</v>
      </c>
      <c r="D2233" s="180"/>
      <c r="E2233" s="86" t="s">
        <v>18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23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36"/>
      <c r="O2233" s="81"/>
    </row>
    <row r="2234" spans="1:15" x14ac:dyDescent="0.35">
      <c r="A2234" s="249" t="s">
        <v>2779</v>
      </c>
      <c r="B2234" s="161" t="s">
        <v>1687</v>
      </c>
      <c r="C2234" s="76">
        <v>44755</v>
      </c>
      <c r="D2234" s="180"/>
      <c r="E2234" s="86" t="s">
        <v>39</v>
      </c>
      <c r="F2234" s="88">
        <v>240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36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2621</v>
      </c>
      <c r="B2253" s="9" t="s">
        <v>2182</v>
      </c>
      <c r="C2253" s="76">
        <v>44698</v>
      </c>
      <c r="D2253" s="180"/>
      <c r="E2253" s="161" t="s">
        <v>28</v>
      </c>
      <c r="F2253" s="88">
        <v>240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2621</v>
      </c>
      <c r="B2255" s="9" t="s">
        <v>2182</v>
      </c>
      <c r="C2255" s="76">
        <v>44698</v>
      </c>
      <c r="D2255" s="180"/>
      <c r="E2255" s="161" t="s">
        <v>39</v>
      </c>
      <c r="F2255" s="88">
        <v>240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2621</v>
      </c>
      <c r="B3214" s="9" t="s">
        <v>2182</v>
      </c>
      <c r="C3214" s="76">
        <v>44698</v>
      </c>
      <c r="D3214" s="180"/>
      <c r="E3214" s="86" t="s">
        <v>25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0</v>
      </c>
      <c r="L3214" s="78"/>
      <c r="M3214" s="80"/>
      <c r="N3214" s="282"/>
      <c r="O3214" s="81"/>
    </row>
    <row r="3215" spans="1:15" x14ac:dyDescent="0.35">
      <c r="A3215" s="249" t="s">
        <v>2621</v>
      </c>
      <c r="B3215" s="9" t="s">
        <v>2182</v>
      </c>
      <c r="C3215" s="76">
        <v>44698</v>
      </c>
      <c r="D3215" s="180"/>
      <c r="E3215" s="161" t="s">
        <v>18</v>
      </c>
      <c r="F3215" s="88">
        <v>600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1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x14ac:dyDescent="0.35">
      <c r="A3343" s="249" t="s">
        <v>2178</v>
      </c>
      <c r="B3343" s="151" t="s">
        <v>1620</v>
      </c>
      <c r="C3343" s="270">
        <v>44568</v>
      </c>
      <c r="D3343" s="180"/>
      <c r="E3343" s="157" t="s">
        <v>18</v>
      </c>
      <c r="F3343" s="88">
        <v>360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0</v>
      </c>
      <c r="L3343" s="78"/>
      <c r="M3343" s="80"/>
      <c r="N3343" s="265"/>
      <c r="O3343" s="81"/>
    </row>
    <row r="3344" spans="1:15" x14ac:dyDescent="0.35">
      <c r="A3344" s="249" t="s">
        <v>2178</v>
      </c>
      <c r="B3344" s="151" t="s">
        <v>1620</v>
      </c>
      <c r="C3344" s="270">
        <v>44568</v>
      </c>
      <c r="D3344" s="180"/>
      <c r="E3344" s="157" t="s">
        <v>28</v>
      </c>
      <c r="F3344" s="88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2178</v>
      </c>
      <c r="B3410" s="151" t="s">
        <v>1620</v>
      </c>
      <c r="C3410" s="270">
        <v>44568</v>
      </c>
      <c r="D3410" s="180"/>
      <c r="E3410" s="157" t="s">
        <v>39</v>
      </c>
      <c r="F3410" s="88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1</v>
      </c>
      <c r="L3410" s="78"/>
      <c r="M3410" s="80"/>
      <c r="N3410" s="265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2178</v>
      </c>
      <c r="B3414" s="322" t="s">
        <v>1620</v>
      </c>
      <c r="C3414" s="270">
        <v>44568</v>
      </c>
      <c r="D3414" s="180"/>
      <c r="E3414" s="157" t="s">
        <v>25</v>
      </c>
      <c r="F3414" s="88">
        <v>360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35">
      <c r="A3415" s="249" t="s">
        <v>2756</v>
      </c>
      <c r="B3415" s="322" t="s">
        <v>1691</v>
      </c>
      <c r="C3415" s="76">
        <v>44749</v>
      </c>
      <c r="D3415" s="180"/>
      <c r="E3415" s="86" t="s">
        <v>28</v>
      </c>
      <c r="F3415" s="88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324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2756</v>
      </c>
      <c r="B3474" s="151" t="s">
        <v>1691</v>
      </c>
      <c r="C3474" s="76">
        <v>44749</v>
      </c>
      <c r="D3474" s="180"/>
      <c r="E3474" s="86" t="s">
        <v>39</v>
      </c>
      <c r="F3474" s="88">
        <v>240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324"/>
      <c r="O3474" s="81"/>
    </row>
    <row r="3475" spans="1:15" x14ac:dyDescent="0.35">
      <c r="A3475" s="249" t="s">
        <v>2756</v>
      </c>
      <c r="B3475" s="151" t="s">
        <v>1691</v>
      </c>
      <c r="C3475" s="76">
        <v>44749</v>
      </c>
      <c r="D3475" s="180"/>
      <c r="E3475" s="86" t="s">
        <v>18</v>
      </c>
      <c r="F3475" s="88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324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2756</v>
      </c>
      <c r="B3523" s="322" t="s">
        <v>1691</v>
      </c>
      <c r="C3523" s="76">
        <v>44749</v>
      </c>
      <c r="D3523" s="180"/>
      <c r="E3523" s="86" t="s">
        <v>25</v>
      </c>
      <c r="F3523" s="88">
        <v>360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324"/>
      <c r="O3523" s="81"/>
    </row>
    <row r="3524" spans="1:15" x14ac:dyDescent="0.35">
      <c r="A3524" s="159" t="s">
        <v>1675</v>
      </c>
      <c r="B3524" s="150" t="s">
        <v>1644</v>
      </c>
      <c r="C3524" s="89">
        <v>44383</v>
      </c>
      <c r="D3524" s="235"/>
      <c r="E3524" s="157" t="s">
        <v>28</v>
      </c>
      <c r="F3524" s="77">
        <v>600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3</v>
      </c>
      <c r="L3524" s="78"/>
      <c r="M3524" s="80"/>
      <c r="N3524" s="220"/>
      <c r="O3524" s="81"/>
    </row>
    <row r="3525" spans="1:15" x14ac:dyDescent="0.35">
      <c r="A3525" s="249" t="s">
        <v>2165</v>
      </c>
      <c r="B3525" s="150" t="s">
        <v>2113</v>
      </c>
      <c r="C3525" s="76">
        <v>44565</v>
      </c>
      <c r="D3525" s="235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65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2165</v>
      </c>
      <c r="B3567" s="9" t="s">
        <v>2113</v>
      </c>
      <c r="C3567" s="76">
        <v>44565</v>
      </c>
      <c r="D3567" s="235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65"/>
      <c r="O3567" s="81"/>
    </row>
    <row r="3568" spans="1:15" x14ac:dyDescent="0.35">
      <c r="A3568" s="249" t="s">
        <v>2165</v>
      </c>
      <c r="B3568" s="9" t="s">
        <v>2113</v>
      </c>
      <c r="C3568" s="76">
        <v>44565</v>
      </c>
      <c r="D3568" s="235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65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2165</v>
      </c>
      <c r="B3574" s="9" t="s">
        <v>2113</v>
      </c>
      <c r="C3574" s="76">
        <v>44565</v>
      </c>
      <c r="D3574" s="235"/>
      <c r="E3574" s="250" t="s">
        <v>39</v>
      </c>
      <c r="F3574" s="77">
        <v>240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x14ac:dyDescent="0.35">
      <c r="A3575" s="249" t="s">
        <v>2653</v>
      </c>
      <c r="B3575" s="250" t="s">
        <v>1117</v>
      </c>
      <c r="C3575" s="76">
        <v>44706</v>
      </c>
      <c r="D3575" s="264"/>
      <c r="E3575" s="263" t="s">
        <v>87</v>
      </c>
      <c r="F3575" s="77">
        <v>200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82"/>
      <c r="O3575" s="81"/>
    </row>
    <row r="3576" spans="1:15" x14ac:dyDescent="0.35">
      <c r="A3576" s="249" t="s">
        <v>2653</v>
      </c>
      <c r="B3576" s="250" t="s">
        <v>1117</v>
      </c>
      <c r="C3576" s="76">
        <v>44706</v>
      </c>
      <c r="D3576" s="264"/>
      <c r="E3576" s="250" t="s">
        <v>2652</v>
      </c>
      <c r="F3576" s="77">
        <v>200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82"/>
      <c r="O3576" s="81"/>
    </row>
    <row r="3577" spans="1:15" x14ac:dyDescent="0.35">
      <c r="A3577" s="249" t="s">
        <v>2653</v>
      </c>
      <c r="B3577" s="313" t="s">
        <v>1040</v>
      </c>
      <c r="C3577" s="76">
        <v>44706</v>
      </c>
      <c r="D3577" s="264"/>
      <c r="E3577" s="250" t="s">
        <v>2021</v>
      </c>
      <c r="F3577" s="77">
        <v>200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x14ac:dyDescent="0.35">
      <c r="A3592" s="249" t="s">
        <v>2653</v>
      </c>
      <c r="B3592" s="250" t="s">
        <v>1040</v>
      </c>
      <c r="C3592" s="76">
        <v>44706</v>
      </c>
      <c r="D3592" s="264"/>
      <c r="E3592" s="250" t="s">
        <v>2039</v>
      </c>
      <c r="F3592" s="77">
        <v>200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82"/>
      <c r="O3592" s="81"/>
    </row>
    <row r="3593" spans="1:15" x14ac:dyDescent="0.35">
      <c r="A3593" s="249" t="s">
        <v>2653</v>
      </c>
      <c r="B3593" s="263" t="s">
        <v>1040</v>
      </c>
      <c r="C3593" s="76">
        <v>44706</v>
      </c>
      <c r="D3593" s="264"/>
      <c r="E3593" s="250" t="s">
        <v>2651</v>
      </c>
      <c r="F3593" s="77">
        <v>200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82"/>
      <c r="O3593" s="81"/>
    </row>
    <row r="3594" spans="1:15" x14ac:dyDescent="0.35">
      <c r="A3594" s="249" t="s">
        <v>2726</v>
      </c>
      <c r="B3594" s="190" t="s">
        <v>1088</v>
      </c>
      <c r="C3594" s="76">
        <v>44727</v>
      </c>
      <c r="D3594" s="235"/>
      <c r="E3594" s="250" t="s">
        <v>2624</v>
      </c>
      <c r="F3594" s="88">
        <v>500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2726</v>
      </c>
      <c r="B3602" s="320" t="s">
        <v>1088</v>
      </c>
      <c r="C3602" s="76">
        <v>44727</v>
      </c>
      <c r="D3602" s="235"/>
      <c r="E3602" s="250" t="s">
        <v>2591</v>
      </c>
      <c r="F3602" s="88">
        <v>500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x14ac:dyDescent="0.35">
      <c r="A3603" s="249" t="s">
        <v>2726</v>
      </c>
      <c r="B3603" s="320" t="s">
        <v>1088</v>
      </c>
      <c r="C3603" s="76">
        <v>44727</v>
      </c>
      <c r="D3603" s="235"/>
      <c r="E3603" s="250" t="s">
        <v>1288</v>
      </c>
      <c r="F3603" s="88">
        <v>500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4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2726</v>
      </c>
      <c r="B3611" s="320" t="s">
        <v>1088</v>
      </c>
      <c r="C3611" s="76">
        <v>44727</v>
      </c>
      <c r="D3611" s="235"/>
      <c r="E3611" s="250" t="s">
        <v>2592</v>
      </c>
      <c r="F3611" s="88">
        <v>500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4"/>
      <c r="O3611" s="81"/>
    </row>
    <row r="3612" spans="1:15" x14ac:dyDescent="0.35">
      <c r="A3612" s="249" t="s">
        <v>2434</v>
      </c>
      <c r="B3612" s="313" t="s">
        <v>1128</v>
      </c>
      <c r="C3612" s="76">
        <v>44659</v>
      </c>
      <c r="D3612" s="264"/>
      <c r="E3612" s="250" t="s">
        <v>28</v>
      </c>
      <c r="F3612" s="77">
        <v>90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3</v>
      </c>
      <c r="L3612" s="78"/>
      <c r="M3612" s="80"/>
      <c r="N3612" s="282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2434</v>
      </c>
      <c r="B3625" s="250" t="s">
        <v>1128</v>
      </c>
      <c r="C3625" s="76">
        <v>44659</v>
      </c>
      <c r="D3625" s="264"/>
      <c r="E3625" s="250" t="s">
        <v>18</v>
      </c>
      <c r="F3625" s="77">
        <v>50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282"/>
      <c r="O3625" s="81"/>
    </row>
    <row r="3626" spans="1:15" x14ac:dyDescent="0.35">
      <c r="A3626" s="249" t="s">
        <v>2434</v>
      </c>
      <c r="B3626" s="250" t="s">
        <v>1128</v>
      </c>
      <c r="C3626" s="76">
        <v>44659</v>
      </c>
      <c r="D3626" s="264"/>
      <c r="E3626" s="250" t="s">
        <v>202</v>
      </c>
      <c r="F3626" s="77">
        <v>50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4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2434</v>
      </c>
      <c r="B3646" s="250" t="s">
        <v>1128</v>
      </c>
      <c r="C3646" s="76">
        <v>44659</v>
      </c>
      <c r="D3646" s="264"/>
      <c r="E3646" s="250" t="s">
        <v>245</v>
      </c>
      <c r="F3646" s="77">
        <v>50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4</v>
      </c>
      <c r="L3646" s="78"/>
      <c r="M3646" s="80"/>
      <c r="N3646" s="282"/>
      <c r="O3646" s="81"/>
    </row>
    <row r="3647" spans="1:15" x14ac:dyDescent="0.35">
      <c r="A3647" s="249" t="s">
        <v>2434</v>
      </c>
      <c r="B3647" s="250" t="s">
        <v>1128</v>
      </c>
      <c r="C3647" s="76">
        <v>44659</v>
      </c>
      <c r="D3647" s="264"/>
      <c r="E3647" s="250" t="s">
        <v>79</v>
      </c>
      <c r="F3647" s="77">
        <v>100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0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x14ac:dyDescent="0.35">
      <c r="A3696" s="249" t="s">
        <v>2223</v>
      </c>
      <c r="B3696" s="150" t="s">
        <v>1128</v>
      </c>
      <c r="C3696" s="76">
        <v>44604</v>
      </c>
      <c r="D3696" s="264"/>
      <c r="E3696" s="250" t="s">
        <v>39</v>
      </c>
      <c r="F3696" s="77">
        <v>50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251"/>
    </row>
    <row r="3697" spans="1:15" x14ac:dyDescent="0.35">
      <c r="A3697" s="249" t="s">
        <v>2223</v>
      </c>
      <c r="B3697" s="150" t="s">
        <v>1992</v>
      </c>
      <c r="C3697" s="76">
        <v>44604</v>
      </c>
      <c r="D3697" s="264"/>
      <c r="E3697" s="250" t="s">
        <v>39</v>
      </c>
      <c r="F3697" s="77">
        <v>50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65"/>
      <c r="O3697" s="81"/>
    </row>
    <row r="3698" spans="1:15" x14ac:dyDescent="0.35">
      <c r="A3698" s="249" t="s">
        <v>2223</v>
      </c>
      <c r="B3698" s="150" t="s">
        <v>1043</v>
      </c>
      <c r="C3698" s="76">
        <v>44604</v>
      </c>
      <c r="D3698" s="264"/>
      <c r="E3698" s="250" t="s">
        <v>39</v>
      </c>
      <c r="F3698" s="77">
        <v>50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65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2513</v>
      </c>
      <c r="B3713" s="250" t="s">
        <v>1043</v>
      </c>
      <c r="C3713" s="76">
        <v>44674</v>
      </c>
      <c r="D3713" s="264"/>
      <c r="E3713" s="250" t="s">
        <v>245</v>
      </c>
      <c r="F3713" s="77">
        <v>50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x14ac:dyDescent="0.35">
      <c r="A3721" s="249" t="s">
        <v>2513</v>
      </c>
      <c r="B3721" s="250" t="s">
        <v>1043</v>
      </c>
      <c r="C3721" s="76">
        <v>44674</v>
      </c>
      <c r="D3721" s="264"/>
      <c r="E3721" s="250" t="s">
        <v>79</v>
      </c>
      <c r="F3721" s="77">
        <v>50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82"/>
      <c r="O3721" s="81"/>
    </row>
    <row r="3722" spans="1:15" x14ac:dyDescent="0.35">
      <c r="A3722" s="249" t="s">
        <v>2698</v>
      </c>
      <c r="B3722" s="9" t="s">
        <v>198</v>
      </c>
      <c r="C3722" s="76">
        <v>44722</v>
      </c>
      <c r="D3722" s="264"/>
      <c r="E3722" s="250" t="s">
        <v>99</v>
      </c>
      <c r="F3722" s="77">
        <v>1200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324"/>
      <c r="O3722" s="81"/>
    </row>
    <row r="3723" spans="1:15" x14ac:dyDescent="0.35">
      <c r="A3723" s="249" t="s">
        <v>2688</v>
      </c>
      <c r="B3723" s="9" t="s">
        <v>789</v>
      </c>
      <c r="C3723" s="76">
        <v>44721</v>
      </c>
      <c r="D3723" s="180"/>
      <c r="E3723" s="161" t="s">
        <v>18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324"/>
      <c r="O3723" s="81"/>
    </row>
    <row r="3724" spans="1:15" x14ac:dyDescent="0.35">
      <c r="A3724" s="249" t="s">
        <v>2688</v>
      </c>
      <c r="B3724" s="9" t="s">
        <v>789</v>
      </c>
      <c r="C3724" s="76">
        <v>44721</v>
      </c>
      <c r="D3724" s="235"/>
      <c r="E3724" s="250" t="s">
        <v>25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324"/>
      <c r="O3724" s="81"/>
    </row>
    <row r="3725" spans="1:15" x14ac:dyDescent="0.35">
      <c r="A3725" s="249" t="s">
        <v>2688</v>
      </c>
      <c r="B3725" s="9" t="s">
        <v>789</v>
      </c>
      <c r="C3725" s="76">
        <v>44721</v>
      </c>
      <c r="D3725" s="235"/>
      <c r="E3725" s="157" t="s">
        <v>28</v>
      </c>
      <c r="F3725" s="77">
        <v>120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324"/>
      <c r="O3725" s="81"/>
    </row>
    <row r="3726" spans="1:15" x14ac:dyDescent="0.35">
      <c r="A3726" s="249" t="s">
        <v>2688</v>
      </c>
      <c r="B3726" s="9" t="s">
        <v>789</v>
      </c>
      <c r="C3726" s="76">
        <v>44721</v>
      </c>
      <c r="D3726" s="180"/>
      <c r="E3726" s="161" t="s">
        <v>39</v>
      </c>
      <c r="F3726" s="77">
        <v>120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324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x14ac:dyDescent="0.35">
      <c r="A3732" s="249" t="s">
        <v>2418</v>
      </c>
      <c r="B3732" s="314" t="s">
        <v>2419</v>
      </c>
      <c r="C3732" s="76">
        <v>44655</v>
      </c>
      <c r="D3732" s="180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x14ac:dyDescent="0.35">
      <c r="A3773" s="249" t="s">
        <v>2418</v>
      </c>
      <c r="B3773" s="261" t="s">
        <v>2419</v>
      </c>
      <c r="C3773" s="76">
        <v>44655</v>
      </c>
      <c r="D3773" s="207"/>
      <c r="E3773" s="87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2</v>
      </c>
      <c r="L3773" s="78"/>
      <c r="M3773" s="80"/>
      <c r="N3773" s="282"/>
      <c r="O3773" s="81"/>
    </row>
    <row r="3774" spans="1:15" x14ac:dyDescent="0.35">
      <c r="A3774" s="249" t="s">
        <v>2418</v>
      </c>
      <c r="B3774" s="261" t="s">
        <v>2419</v>
      </c>
      <c r="C3774" s="76">
        <v>44655</v>
      </c>
      <c r="D3774" s="180"/>
      <c r="E3774" s="86" t="s">
        <v>39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3</v>
      </c>
      <c r="L3774" s="78"/>
      <c r="M3774" s="80"/>
      <c r="N3774" s="282"/>
      <c r="O3774" s="81"/>
    </row>
    <row r="3775" spans="1:15" x14ac:dyDescent="0.35">
      <c r="A3775" s="249" t="s">
        <v>2418</v>
      </c>
      <c r="B3775" s="261" t="s">
        <v>2419</v>
      </c>
      <c r="C3775" s="76">
        <v>44655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82"/>
      <c r="O3775" s="81"/>
    </row>
    <row r="3776" spans="1:15" x14ac:dyDescent="0.35">
      <c r="A3776" s="249" t="s">
        <v>2758</v>
      </c>
      <c r="B3776" s="151" t="s">
        <v>1198</v>
      </c>
      <c r="C3776" s="76">
        <v>44749</v>
      </c>
      <c r="D3776" s="235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4"/>
      <c r="O3776" s="81"/>
    </row>
    <row r="3777" spans="1:15" x14ac:dyDescent="0.35">
      <c r="A3777" s="249" t="s">
        <v>2758</v>
      </c>
      <c r="B3777" s="151" t="s">
        <v>1198</v>
      </c>
      <c r="C3777" s="76">
        <v>44749</v>
      </c>
      <c r="D3777" s="235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4"/>
      <c r="O3777" s="81"/>
    </row>
    <row r="3778" spans="1:15" x14ac:dyDescent="0.35">
      <c r="A3778" s="249" t="s">
        <v>2758</v>
      </c>
      <c r="B3778" s="151" t="s">
        <v>1198</v>
      </c>
      <c r="C3778" s="76">
        <v>44749</v>
      </c>
      <c r="D3778" s="235"/>
      <c r="E3778" s="87" t="s">
        <v>39</v>
      </c>
      <c r="F3778" s="88">
        <v>240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4"/>
      <c r="O3778" s="81"/>
    </row>
    <row r="3779" spans="1:15" x14ac:dyDescent="0.35">
      <c r="A3779" s="249" t="s">
        <v>2758</v>
      </c>
      <c r="B3779" s="151" t="s">
        <v>1198</v>
      </c>
      <c r="C3779" s="76">
        <v>44749</v>
      </c>
      <c r="D3779" s="235"/>
      <c r="E3779" s="161" t="s">
        <v>28</v>
      </c>
      <c r="F3779" s="88">
        <v>240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324"/>
      <c r="O3779" s="81"/>
    </row>
    <row r="3780" spans="1:15" x14ac:dyDescent="0.35">
      <c r="A3780" s="249" t="s">
        <v>2795</v>
      </c>
      <c r="B3780" s="151" t="s">
        <v>2794</v>
      </c>
      <c r="C3780" s="76">
        <v>44758</v>
      </c>
      <c r="D3780" s="264"/>
      <c r="E3780" s="250" t="s">
        <v>18</v>
      </c>
      <c r="F3780" s="77">
        <v>500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7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324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2795</v>
      </c>
      <c r="B3785" s="151" t="s">
        <v>2794</v>
      </c>
      <c r="C3785" s="76">
        <v>44758</v>
      </c>
      <c r="D3785" s="264"/>
      <c r="E3785" s="250" t="s">
        <v>28</v>
      </c>
      <c r="F3785" s="77">
        <v>500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324"/>
      <c r="O3785" s="81"/>
    </row>
    <row r="3786" spans="1:15" x14ac:dyDescent="0.35">
      <c r="A3786" s="249" t="s">
        <v>2244</v>
      </c>
      <c r="B3786" s="9" t="s">
        <v>1159</v>
      </c>
      <c r="C3786" s="76">
        <v>44613</v>
      </c>
      <c r="D3786" s="264"/>
      <c r="E3786" s="250" t="s">
        <v>28</v>
      </c>
      <c r="F3786" s="77">
        <v>60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x14ac:dyDescent="0.35">
      <c r="A3787" s="249" t="s">
        <v>2244</v>
      </c>
      <c r="B3787" s="9" t="s">
        <v>1159</v>
      </c>
      <c r="C3787" s="76">
        <v>44613</v>
      </c>
      <c r="D3787" s="264"/>
      <c r="E3787" s="250" t="s">
        <v>39</v>
      </c>
      <c r="F3787" s="77">
        <v>60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65"/>
      <c r="O3787" s="81"/>
    </row>
    <row r="3788" spans="1:15" x14ac:dyDescent="0.35">
      <c r="A3788" s="249" t="s">
        <v>2244</v>
      </c>
      <c r="B3788" s="9" t="s">
        <v>1159</v>
      </c>
      <c r="C3788" s="76">
        <v>44613</v>
      </c>
      <c r="D3788" s="264"/>
      <c r="E3788" s="250" t="s">
        <v>18</v>
      </c>
      <c r="F3788" s="77">
        <v>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65"/>
      <c r="O3788" s="81"/>
    </row>
    <row r="3789" spans="1:15" x14ac:dyDescent="0.35">
      <c r="A3789" s="249" t="s">
        <v>2701</v>
      </c>
      <c r="B3789" s="9" t="s">
        <v>2700</v>
      </c>
      <c r="C3789" s="76">
        <v>44722</v>
      </c>
      <c r="D3789" s="264"/>
      <c r="E3789" s="86" t="s">
        <v>18</v>
      </c>
      <c r="F3789" s="77">
        <v>200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x14ac:dyDescent="0.35">
      <c r="A3790" s="249" t="s">
        <v>2701</v>
      </c>
      <c r="B3790" s="9" t="s">
        <v>2700</v>
      </c>
      <c r="C3790" s="76">
        <v>44722</v>
      </c>
      <c r="D3790" s="264"/>
      <c r="E3790" s="261" t="s">
        <v>28</v>
      </c>
      <c r="F3790" s="77">
        <v>200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x14ac:dyDescent="0.35">
      <c r="A3791" s="249" t="s">
        <v>2764</v>
      </c>
      <c r="B3791" s="9" t="s">
        <v>1113</v>
      </c>
      <c r="C3791" s="76">
        <v>44750</v>
      </c>
      <c r="D3791" s="235"/>
      <c r="E3791" s="261" t="s">
        <v>18</v>
      </c>
      <c r="F3791" s="77">
        <v>600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7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x14ac:dyDescent="0.35">
      <c r="A3798" s="249" t="s">
        <v>2764</v>
      </c>
      <c r="B3798" s="9" t="s">
        <v>1113</v>
      </c>
      <c r="C3798" s="76">
        <v>44750</v>
      </c>
      <c r="D3798" s="235"/>
      <c r="E3798" s="161" t="s">
        <v>28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x14ac:dyDescent="0.35">
      <c r="A3799" s="249" t="s">
        <v>2686</v>
      </c>
      <c r="B3799" s="250" t="s">
        <v>2610</v>
      </c>
      <c r="C3799" s="76">
        <v>44718</v>
      </c>
      <c r="D3799" s="264"/>
      <c r="E3799" s="250" t="s">
        <v>28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2789</v>
      </c>
      <c r="B3811" s="261" t="s">
        <v>231</v>
      </c>
      <c r="C3811" s="76">
        <v>44757</v>
      </c>
      <c r="D3811" s="180"/>
      <c r="E3811" s="86" t="s">
        <v>25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x14ac:dyDescent="0.35">
      <c r="A3834" s="249" t="s">
        <v>2789</v>
      </c>
      <c r="B3834" s="261" t="s">
        <v>231</v>
      </c>
      <c r="C3834" s="76">
        <v>44757</v>
      </c>
      <c r="D3834" s="180"/>
      <c r="E3834" s="86" t="s">
        <v>39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324"/>
      <c r="O3834" s="81"/>
    </row>
    <row r="3835" spans="1:15" x14ac:dyDescent="0.35">
      <c r="A3835" s="249" t="s">
        <v>2789</v>
      </c>
      <c r="B3835" s="261" t="s">
        <v>231</v>
      </c>
      <c r="C3835" s="76">
        <v>44757</v>
      </c>
      <c r="D3835" s="180"/>
      <c r="E3835" s="86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2789</v>
      </c>
      <c r="B3836" s="261" t="s">
        <v>231</v>
      </c>
      <c r="C3836" s="76">
        <v>44757</v>
      </c>
      <c r="D3836" s="180"/>
      <c r="E3836" s="86" t="s">
        <v>18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2636</v>
      </c>
      <c r="B3837" s="9" t="s">
        <v>2579</v>
      </c>
      <c r="C3837" s="76">
        <v>44702</v>
      </c>
      <c r="D3837" s="180"/>
      <c r="E3837" s="161" t="s">
        <v>18</v>
      </c>
      <c r="F3837" s="77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65"/>
      <c r="O3837" s="81"/>
    </row>
    <row r="3838" spans="1:15" x14ac:dyDescent="0.35">
      <c r="A3838" s="249" t="s">
        <v>2636</v>
      </c>
      <c r="B3838" s="9" t="s">
        <v>2579</v>
      </c>
      <c r="C3838" s="76">
        <v>44702</v>
      </c>
      <c r="D3838" s="235"/>
      <c r="E3838" s="250" t="s">
        <v>25</v>
      </c>
      <c r="F3838" s="77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65"/>
      <c r="O3838" s="81"/>
    </row>
    <row r="3839" spans="1:15" x14ac:dyDescent="0.35">
      <c r="A3839" s="249" t="s">
        <v>2636</v>
      </c>
      <c r="B3839" s="9" t="s">
        <v>2579</v>
      </c>
      <c r="C3839" s="76">
        <v>44702</v>
      </c>
      <c r="D3839" s="235"/>
      <c r="E3839" s="157" t="s">
        <v>28</v>
      </c>
      <c r="F3839" s="77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65"/>
      <c r="O3839" s="81"/>
    </row>
    <row r="3840" spans="1:15" x14ac:dyDescent="0.35">
      <c r="A3840" s="249" t="s">
        <v>2636</v>
      </c>
      <c r="B3840" s="9" t="s">
        <v>2579</v>
      </c>
      <c r="C3840" s="76">
        <v>44702</v>
      </c>
      <c r="D3840" s="180"/>
      <c r="E3840" s="161" t="s">
        <v>39</v>
      </c>
      <c r="F3840" s="77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65"/>
      <c r="O3840" s="81"/>
    </row>
    <row r="3841" spans="1:15" x14ac:dyDescent="0.35">
      <c r="A3841" s="249" t="s">
        <v>2612</v>
      </c>
      <c r="B3841" s="9" t="s">
        <v>2553</v>
      </c>
      <c r="C3841" s="76">
        <v>44696</v>
      </c>
      <c r="D3841" s="264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282"/>
      <c r="O3841" s="81"/>
    </row>
    <row r="3842" spans="1:15" x14ac:dyDescent="0.35">
      <c r="A3842" s="249" t="s">
        <v>2612</v>
      </c>
      <c r="B3842" s="9" t="s">
        <v>2553</v>
      </c>
      <c r="C3842" s="76">
        <v>44696</v>
      </c>
      <c r="D3842" s="264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82"/>
      <c r="O3842" s="81"/>
    </row>
    <row r="3843" spans="1:15" x14ac:dyDescent="0.35">
      <c r="A3843" s="249" t="s">
        <v>2612</v>
      </c>
      <c r="B3843" s="9" t="s">
        <v>2553</v>
      </c>
      <c r="C3843" s="76">
        <v>44696</v>
      </c>
      <c r="D3843" s="264"/>
      <c r="E3843" s="86" t="s">
        <v>18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82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2612</v>
      </c>
      <c r="B3856" s="9" t="s">
        <v>2553</v>
      </c>
      <c r="C3856" s="76">
        <v>44696</v>
      </c>
      <c r="D3856" s="264"/>
      <c r="E3856" s="261" t="s">
        <v>25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82"/>
      <c r="O3856" s="81"/>
    </row>
    <row r="3857" spans="1:15" x14ac:dyDescent="0.35">
      <c r="A3857" s="249" t="s">
        <v>2735</v>
      </c>
      <c r="B3857" s="151" t="s">
        <v>2625</v>
      </c>
      <c r="C3857" s="76">
        <v>44739</v>
      </c>
      <c r="D3857" s="180"/>
      <c r="E3857" s="86" t="s">
        <v>28</v>
      </c>
      <c r="F3857" s="88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4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x14ac:dyDescent="0.35">
      <c r="A3899" s="249" t="s">
        <v>2735</v>
      </c>
      <c r="B3899" s="151" t="s">
        <v>2625</v>
      </c>
      <c r="C3899" s="76">
        <v>44739</v>
      </c>
      <c r="D3899" s="180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324"/>
      <c r="O3899" s="81"/>
    </row>
    <row r="3900" spans="1:15" x14ac:dyDescent="0.35">
      <c r="A3900" s="249" t="s">
        <v>2735</v>
      </c>
      <c r="B3900" s="151" t="s">
        <v>2625</v>
      </c>
      <c r="C3900" s="76">
        <v>44739</v>
      </c>
      <c r="D3900" s="180"/>
      <c r="E3900" s="161" t="s">
        <v>25</v>
      </c>
      <c r="F3900" s="88">
        <v>360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324"/>
      <c r="O3900" s="81"/>
    </row>
    <row r="3901" spans="1:15" x14ac:dyDescent="0.35">
      <c r="A3901" s="249" t="s">
        <v>2735</v>
      </c>
      <c r="B3901" s="151" t="s">
        <v>2625</v>
      </c>
      <c r="C3901" s="76">
        <v>44739</v>
      </c>
      <c r="D3901" s="180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324"/>
      <c r="O3901" s="81"/>
    </row>
    <row r="3902" spans="1:15" x14ac:dyDescent="0.35">
      <c r="A3902" s="249" t="s">
        <v>2628</v>
      </c>
      <c r="B3902" s="9" t="s">
        <v>2564</v>
      </c>
      <c r="C3902" s="76">
        <v>44700</v>
      </c>
      <c r="D3902" s="235"/>
      <c r="E3902" s="250" t="s">
        <v>25</v>
      </c>
      <c r="F3902" s="77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28</v>
      </c>
      <c r="F3929" s="77">
        <v>240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39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x14ac:dyDescent="0.35">
      <c r="A3931" s="159" t="s">
        <v>1839</v>
      </c>
      <c r="B3931" s="9" t="s">
        <v>17</v>
      </c>
      <c r="C3931" s="89">
        <v>44471</v>
      </c>
      <c r="D3931" s="235"/>
      <c r="E3931" s="86" t="s">
        <v>28</v>
      </c>
      <c r="F3931" s="88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24"/>
      <c r="O3931" s="251"/>
    </row>
    <row r="3932" spans="1:15" x14ac:dyDescent="0.35">
      <c r="A3932" s="159" t="s">
        <v>1839</v>
      </c>
      <c r="B3932" s="9" t="s">
        <v>17</v>
      </c>
      <c r="C3932" s="89">
        <v>44471</v>
      </c>
      <c r="D3932" s="235"/>
      <c r="E3932" s="86" t="s">
        <v>39</v>
      </c>
      <c r="F3932" s="88">
        <v>240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81"/>
    </row>
    <row r="3933" spans="1:15" x14ac:dyDescent="0.35">
      <c r="A3933" s="159" t="s">
        <v>1839</v>
      </c>
      <c r="B3933" s="9" t="s">
        <v>17</v>
      </c>
      <c r="C3933" s="89">
        <v>44471</v>
      </c>
      <c r="D3933" s="235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81"/>
    </row>
    <row r="3934" spans="1:15" x14ac:dyDescent="0.35">
      <c r="A3934" s="159" t="s">
        <v>1839</v>
      </c>
      <c r="B3934" s="9" t="s">
        <v>17</v>
      </c>
      <c r="C3934" s="89">
        <v>44471</v>
      </c>
      <c r="D3934" s="235"/>
      <c r="E3934" s="86" t="s">
        <v>25</v>
      </c>
      <c r="F3934" s="88">
        <v>360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x14ac:dyDescent="0.35">
      <c r="A3935" s="159" t="s">
        <v>1837</v>
      </c>
      <c r="B3935" s="161" t="s">
        <v>81</v>
      </c>
      <c r="C3935" s="89">
        <v>44471</v>
      </c>
      <c r="D3935" s="180"/>
      <c r="E3935" s="161" t="s">
        <v>25</v>
      </c>
      <c r="F3935" s="88">
        <v>360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251"/>
    </row>
    <row r="3936" spans="1:15" x14ac:dyDescent="0.35">
      <c r="A3936" s="159" t="s">
        <v>1837</v>
      </c>
      <c r="B3936" s="161" t="s">
        <v>81</v>
      </c>
      <c r="C3936" s="89">
        <v>44471</v>
      </c>
      <c r="D3936" s="180"/>
      <c r="E3936" s="161" t="s">
        <v>18</v>
      </c>
      <c r="F3936" s="88">
        <v>360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24"/>
      <c r="O3936" s="25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x14ac:dyDescent="0.35">
      <c r="A3943" s="159" t="s">
        <v>1837</v>
      </c>
      <c r="B3943" s="321" t="s">
        <v>81</v>
      </c>
      <c r="C3943" s="89">
        <v>44471</v>
      </c>
      <c r="D3943" s="180"/>
      <c r="E3943" s="86" t="s">
        <v>39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224"/>
      <c r="O3943" s="81"/>
    </row>
    <row r="3944" spans="1:15" x14ac:dyDescent="0.35">
      <c r="A3944" s="159" t="s">
        <v>1837</v>
      </c>
      <c r="B3944" s="321" t="s">
        <v>81</v>
      </c>
      <c r="C3944" s="89">
        <v>44471</v>
      </c>
      <c r="D3944" s="180"/>
      <c r="E3944" s="86" t="s">
        <v>28</v>
      </c>
      <c r="F3944" s="88">
        <v>240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24"/>
      <c r="O3944" s="81"/>
    </row>
    <row r="3945" spans="1:15" x14ac:dyDescent="0.35">
      <c r="A3945" s="249" t="s">
        <v>2784</v>
      </c>
      <c r="B3945" s="151" t="s">
        <v>1060</v>
      </c>
      <c r="C3945" s="76">
        <v>44756</v>
      </c>
      <c r="D3945" s="180"/>
      <c r="E3945" s="86" t="s">
        <v>39</v>
      </c>
      <c r="F3945" s="88">
        <v>240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x14ac:dyDescent="0.35">
      <c r="A3947" s="249" t="s">
        <v>2784</v>
      </c>
      <c r="B3947" s="151" t="s">
        <v>1060</v>
      </c>
      <c r="C3947" s="76">
        <v>44756</v>
      </c>
      <c r="D3947" s="180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324"/>
      <c r="O3947" s="81"/>
    </row>
    <row r="3948" spans="1:15" x14ac:dyDescent="0.35">
      <c r="A3948" s="249" t="s">
        <v>2784</v>
      </c>
      <c r="B3948" s="151" t="s">
        <v>1060</v>
      </c>
      <c r="C3948" s="76">
        <v>44756</v>
      </c>
      <c r="D3948" s="180"/>
      <c r="E3948" s="161" t="s">
        <v>25</v>
      </c>
      <c r="F3948" s="88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4"/>
      <c r="O3948" s="81"/>
    </row>
    <row r="3949" spans="1:15" x14ac:dyDescent="0.35">
      <c r="A3949" s="249" t="s">
        <v>2784</v>
      </c>
      <c r="B3949" s="151" t="s">
        <v>1060</v>
      </c>
      <c r="C3949" s="76">
        <v>44756</v>
      </c>
      <c r="D3949" s="180"/>
      <c r="E3949" s="86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x14ac:dyDescent="0.35">
      <c r="A3951" s="249" t="s">
        <v>2390</v>
      </c>
      <c r="B3951" s="9" t="s">
        <v>2389</v>
      </c>
      <c r="C3951" s="76">
        <v>44649</v>
      </c>
      <c r="D3951" s="264"/>
      <c r="E3951" s="157" t="s">
        <v>18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82"/>
      <c r="O3951" s="81"/>
    </row>
    <row r="3952" spans="1:15" x14ac:dyDescent="0.35">
      <c r="A3952" s="249" t="s">
        <v>2390</v>
      </c>
      <c r="B3952" s="151" t="s">
        <v>2389</v>
      </c>
      <c r="C3952" s="76">
        <v>44649</v>
      </c>
      <c r="D3952" s="264"/>
      <c r="E3952" s="157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282"/>
      <c r="O3952" s="81"/>
    </row>
    <row r="3953" spans="1:15" x14ac:dyDescent="0.35">
      <c r="A3953" s="249" t="s">
        <v>2390</v>
      </c>
      <c r="B3953" s="151" t="s">
        <v>2389</v>
      </c>
      <c r="C3953" s="76">
        <v>44649</v>
      </c>
      <c r="D3953" s="264"/>
      <c r="E3953" s="157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1</v>
      </c>
      <c r="L3953" s="78"/>
      <c r="M3953" s="80"/>
      <c r="N3953" s="282"/>
      <c r="O3953" s="81"/>
    </row>
    <row r="3954" spans="1:15" x14ac:dyDescent="0.35">
      <c r="A3954" s="249" t="s">
        <v>2390</v>
      </c>
      <c r="B3954" s="9" t="s">
        <v>2389</v>
      </c>
      <c r="C3954" s="76">
        <v>44649</v>
      </c>
      <c r="D3954" s="264"/>
      <c r="E3954" s="157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8</v>
      </c>
      <c r="L3954" s="78"/>
      <c r="M3954" s="80"/>
      <c r="N3954" s="282"/>
      <c r="O3954" s="81"/>
    </row>
    <row r="3955" spans="1:15" x14ac:dyDescent="0.35">
      <c r="A3955" s="249" t="s">
        <v>2751</v>
      </c>
      <c r="B3955" s="151" t="s">
        <v>433</v>
      </c>
      <c r="C3955" s="76">
        <v>44746</v>
      </c>
      <c r="D3955" s="264"/>
      <c r="E3955" s="250" t="s">
        <v>18</v>
      </c>
      <c r="F3955" s="77">
        <v>300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2751</v>
      </c>
      <c r="B3978" s="322" t="s">
        <v>433</v>
      </c>
      <c r="C3978" s="76">
        <v>44746</v>
      </c>
      <c r="D3978" s="264"/>
      <c r="E3978" s="250" t="s">
        <v>1394</v>
      </c>
      <c r="F3978" s="77">
        <v>300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9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4"/>
      <c r="O3978" s="81"/>
    </row>
    <row r="3979" spans="1:15" x14ac:dyDescent="0.35">
      <c r="A3979" s="249" t="s">
        <v>2751</v>
      </c>
      <c r="B3979" s="322" t="s">
        <v>433</v>
      </c>
      <c r="C3979" s="76">
        <v>44746</v>
      </c>
      <c r="D3979" s="264"/>
      <c r="E3979" s="250" t="s">
        <v>79</v>
      </c>
      <c r="F3979" s="77">
        <v>300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324"/>
      <c r="O3979" s="81"/>
    </row>
    <row r="3980" spans="1:15" x14ac:dyDescent="0.35">
      <c r="A3980" s="249" t="s">
        <v>2796</v>
      </c>
      <c r="B3980" s="250" t="s">
        <v>433</v>
      </c>
      <c r="C3980" s="76">
        <v>44758</v>
      </c>
      <c r="D3980" s="264"/>
      <c r="E3980" s="250" t="s">
        <v>1900</v>
      </c>
      <c r="F3980" s="77">
        <v>300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324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x14ac:dyDescent="0.35">
      <c r="A3982" s="249" t="s">
        <v>2796</v>
      </c>
      <c r="B3982" s="313" t="s">
        <v>433</v>
      </c>
      <c r="C3982" s="76">
        <v>44758</v>
      </c>
      <c r="D3982" s="264"/>
      <c r="E3982" s="250" t="s">
        <v>1918</v>
      </c>
      <c r="F3982" s="77">
        <v>100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4"/>
      <c r="O3982" s="81"/>
    </row>
    <row r="3983" spans="1:15" x14ac:dyDescent="0.35">
      <c r="A3983" s="249" t="s">
        <v>2751</v>
      </c>
      <c r="B3983" s="322" t="s">
        <v>424</v>
      </c>
      <c r="C3983" s="76">
        <v>44746</v>
      </c>
      <c r="D3983" s="264"/>
      <c r="E3983" s="250" t="s">
        <v>79</v>
      </c>
      <c r="F3983" s="77">
        <v>500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x14ac:dyDescent="0.35">
      <c r="A3984" s="249" t="s">
        <v>2796</v>
      </c>
      <c r="B3984" s="313" t="s">
        <v>424</v>
      </c>
      <c r="C3984" s="76">
        <v>44758</v>
      </c>
      <c r="D3984" s="264"/>
      <c r="E3984" s="250" t="s">
        <v>1900</v>
      </c>
      <c r="F3984" s="77">
        <v>200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2796</v>
      </c>
      <c r="B3985" s="313" t="s">
        <v>424</v>
      </c>
      <c r="C3985" s="76">
        <v>44758</v>
      </c>
      <c r="D3985" s="264"/>
      <c r="E3985" s="250" t="s">
        <v>1918</v>
      </c>
      <c r="F3985" s="77">
        <v>300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2751</v>
      </c>
      <c r="B3990" s="322" t="s">
        <v>429</v>
      </c>
      <c r="C3990" s="76">
        <v>44746</v>
      </c>
      <c r="D3990" s="264"/>
      <c r="E3990" s="250" t="s">
        <v>131</v>
      </c>
      <c r="F3990" s="77">
        <v>300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2751</v>
      </c>
      <c r="B3991" s="322" t="s">
        <v>429</v>
      </c>
      <c r="C3991" s="76">
        <v>44746</v>
      </c>
      <c r="D3991" s="264"/>
      <c r="E3991" s="250" t="s">
        <v>18</v>
      </c>
      <c r="F3991" s="77">
        <v>300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324"/>
      <c r="O3991" s="81"/>
    </row>
    <row r="3992" spans="1:15" x14ac:dyDescent="0.35">
      <c r="A3992" s="249" t="s">
        <v>2751</v>
      </c>
      <c r="B3992" s="322" t="s">
        <v>429</v>
      </c>
      <c r="C3992" s="76">
        <v>44746</v>
      </c>
      <c r="D3992" s="264"/>
      <c r="E3992" s="250" t="s">
        <v>968</v>
      </c>
      <c r="F3992" s="77">
        <v>300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324"/>
      <c r="O3992" s="81"/>
    </row>
    <row r="3993" spans="1:15" x14ac:dyDescent="0.35">
      <c r="A3993" s="249" t="s">
        <v>2751</v>
      </c>
      <c r="B3993" s="322" t="s">
        <v>429</v>
      </c>
      <c r="C3993" s="76">
        <v>44746</v>
      </c>
      <c r="D3993" s="264"/>
      <c r="E3993" s="250" t="s">
        <v>1394</v>
      </c>
      <c r="F3993" s="77">
        <v>300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324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x14ac:dyDescent="0.35">
      <c r="A3995" s="249" t="s">
        <v>2796</v>
      </c>
      <c r="B3995" s="313" t="s">
        <v>429</v>
      </c>
      <c r="C3995" s="76">
        <v>44758</v>
      </c>
      <c r="D3995" s="264"/>
      <c r="E3995" s="250" t="s">
        <v>1900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324"/>
      <c r="O3995" s="81"/>
    </row>
    <row r="3996" spans="1:15" x14ac:dyDescent="0.35">
      <c r="A3996" s="249" t="s">
        <v>2796</v>
      </c>
      <c r="B3996" s="250" t="s">
        <v>429</v>
      </c>
      <c r="C3996" s="76">
        <v>44758</v>
      </c>
      <c r="D3996" s="264"/>
      <c r="E3996" s="250" t="s">
        <v>1918</v>
      </c>
      <c r="F3996" s="77">
        <v>300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x14ac:dyDescent="0.35">
      <c r="A3997" s="249" t="s">
        <v>2773</v>
      </c>
      <c r="B3997" s="9" t="s">
        <v>1413</v>
      </c>
      <c r="C3997" s="76">
        <v>44753</v>
      </c>
      <c r="D3997" s="235"/>
      <c r="E3997" s="86" t="s">
        <v>28</v>
      </c>
      <c r="F3997" s="88">
        <v>240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35">
      <c r="A3998" s="249" t="s">
        <v>2773</v>
      </c>
      <c r="B3998" s="9" t="s">
        <v>1413</v>
      </c>
      <c r="C3998" s="76">
        <v>44753</v>
      </c>
      <c r="D3998" s="235"/>
      <c r="E3998" s="86" t="s">
        <v>18</v>
      </c>
      <c r="F3998" s="88">
        <v>360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35">
      <c r="A3999" s="249" t="s">
        <v>2773</v>
      </c>
      <c r="B3999" s="9" t="s">
        <v>1413</v>
      </c>
      <c r="C3999" s="76">
        <v>44753</v>
      </c>
      <c r="D3999" s="235"/>
      <c r="E3999" s="86" t="s">
        <v>39</v>
      </c>
      <c r="F3999" s="88">
        <v>240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35">
      <c r="A4000" s="249" t="s">
        <v>2773</v>
      </c>
      <c r="B4000" s="9" t="s">
        <v>1413</v>
      </c>
      <c r="C4000" s="76">
        <v>44753</v>
      </c>
      <c r="D4000" s="235"/>
      <c r="E4000" s="86" t="s">
        <v>25</v>
      </c>
      <c r="F4000" s="88">
        <v>360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2747</v>
      </c>
      <c r="B4003" s="151" t="s">
        <v>1421</v>
      </c>
      <c r="C4003" s="76">
        <v>44742</v>
      </c>
      <c r="D4003" s="180"/>
      <c r="E4003" s="86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x14ac:dyDescent="0.35">
      <c r="A4004" s="249" t="s">
        <v>2747</v>
      </c>
      <c r="B4004" s="151" t="s">
        <v>1421</v>
      </c>
      <c r="C4004" s="76">
        <v>44742</v>
      </c>
      <c r="D4004" s="180"/>
      <c r="E4004" s="86" t="s">
        <v>28</v>
      </c>
      <c r="F4004" s="88">
        <v>240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x14ac:dyDescent="0.35">
      <c r="A4005" s="249" t="s">
        <v>2747</v>
      </c>
      <c r="B4005" s="151" t="s">
        <v>1421</v>
      </c>
      <c r="C4005" s="76">
        <v>44742</v>
      </c>
      <c r="D4005" s="180"/>
      <c r="E4005" s="161" t="s">
        <v>25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4"/>
      <c r="O4005" s="81"/>
    </row>
    <row r="4006" spans="1:15" x14ac:dyDescent="0.35">
      <c r="A4006" s="249" t="s">
        <v>2747</v>
      </c>
      <c r="B4006" s="151" t="s">
        <v>1421</v>
      </c>
      <c r="C4006" s="76">
        <v>44742</v>
      </c>
      <c r="D4006" s="180"/>
      <c r="E4006" s="86" t="s">
        <v>18</v>
      </c>
      <c r="F4006" s="88">
        <v>360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2734</v>
      </c>
      <c r="B4007" s="9" t="s">
        <v>2258</v>
      </c>
      <c r="C4007" s="76">
        <v>44738</v>
      </c>
      <c r="D4007" s="264"/>
      <c r="E4007" s="161" t="s">
        <v>39</v>
      </c>
      <c r="F4007" s="77">
        <v>3257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x14ac:dyDescent="0.35">
      <c r="A4008" s="249" t="s">
        <v>2623</v>
      </c>
      <c r="B4008" s="9" t="s">
        <v>2065</v>
      </c>
      <c r="C4008" s="76">
        <v>44699</v>
      </c>
      <c r="D4008" s="235"/>
      <c r="E4008" s="250" t="s">
        <v>28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82"/>
      <c r="O4008" s="81"/>
    </row>
    <row r="4009" spans="1:15" x14ac:dyDescent="0.35">
      <c r="A4009" s="249" t="s">
        <v>2623</v>
      </c>
      <c r="B4009" s="9" t="s">
        <v>2065</v>
      </c>
      <c r="C4009" s="76">
        <v>44699</v>
      </c>
      <c r="D4009" s="235"/>
      <c r="E4009" s="250" t="s">
        <v>79</v>
      </c>
      <c r="F4009" s="77">
        <v>576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82"/>
      <c r="O4009" s="81"/>
    </row>
    <row r="4010" spans="1:15" x14ac:dyDescent="0.35">
      <c r="A4010" s="249" t="s">
        <v>2623</v>
      </c>
      <c r="B4010" s="9" t="s">
        <v>2065</v>
      </c>
      <c r="C4010" s="76">
        <v>44699</v>
      </c>
      <c r="D4010" s="235"/>
      <c r="E4010" s="250" t="s">
        <v>39</v>
      </c>
      <c r="F4010" s="77">
        <v>480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82"/>
      <c r="O4010" s="81"/>
    </row>
    <row r="4011" spans="1:15" x14ac:dyDescent="0.35">
      <c r="A4011" s="249" t="s">
        <v>2623</v>
      </c>
      <c r="B4011" s="9" t="s">
        <v>2065</v>
      </c>
      <c r="C4011" s="76">
        <v>44699</v>
      </c>
      <c r="D4011" s="235"/>
      <c r="E4011" s="250" t="s">
        <v>18</v>
      </c>
      <c r="F4011" s="77">
        <v>576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282"/>
      <c r="O4011" s="81"/>
    </row>
    <row r="4012" spans="1:15" x14ac:dyDescent="0.35">
      <c r="A4012" s="249" t="s">
        <v>2434</v>
      </c>
      <c r="B4012" s="250" t="s">
        <v>2224</v>
      </c>
      <c r="C4012" s="76">
        <v>44659</v>
      </c>
      <c r="D4012" s="264"/>
      <c r="E4012" s="250" t="s">
        <v>28</v>
      </c>
      <c r="F4012" s="77">
        <v>50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1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2434</v>
      </c>
      <c r="B4017" s="313" t="s">
        <v>2224</v>
      </c>
      <c r="C4017" s="76">
        <v>44659</v>
      </c>
      <c r="D4017" s="264"/>
      <c r="E4017" s="250" t="s">
        <v>18</v>
      </c>
      <c r="F4017" s="77">
        <v>50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15</v>
      </c>
      <c r="L4017" s="78"/>
      <c r="M4017" s="80"/>
      <c r="N4017" s="282"/>
      <c r="O4017" s="81"/>
    </row>
    <row r="4018" spans="1:15" x14ac:dyDescent="0.35">
      <c r="A4018" s="249" t="s">
        <v>2434</v>
      </c>
      <c r="B4018" s="151" t="s">
        <v>2224</v>
      </c>
      <c r="C4018" s="76">
        <v>44659</v>
      </c>
      <c r="D4018" s="264"/>
      <c r="E4018" s="250" t="s">
        <v>202</v>
      </c>
      <c r="F4018" s="77">
        <v>90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12</v>
      </c>
      <c r="L4018" s="78"/>
      <c r="M4018" s="80"/>
      <c r="N4018" s="282"/>
      <c r="O4018" s="81"/>
    </row>
    <row r="4019" spans="1:15" x14ac:dyDescent="0.35">
      <c r="A4019" s="249" t="s">
        <v>2434</v>
      </c>
      <c r="B4019" s="151" t="s">
        <v>2224</v>
      </c>
      <c r="C4019" s="76">
        <v>44659</v>
      </c>
      <c r="D4019" s="264"/>
      <c r="E4019" s="250" t="s">
        <v>245</v>
      </c>
      <c r="F4019" s="77">
        <v>140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4</v>
      </c>
      <c r="L4019" s="78"/>
      <c r="M4019" s="80"/>
      <c r="N4019" s="282"/>
      <c r="O4019" s="81"/>
    </row>
    <row r="4020" spans="1:15" x14ac:dyDescent="0.35">
      <c r="A4020" s="249" t="s">
        <v>2434</v>
      </c>
      <c r="B4020" s="151" t="s">
        <v>2224</v>
      </c>
      <c r="C4020" s="76">
        <v>44659</v>
      </c>
      <c r="D4020" s="264"/>
      <c r="E4020" s="250" t="s">
        <v>79</v>
      </c>
      <c r="F4020" s="77">
        <v>50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2</v>
      </c>
      <c r="L4020" s="78"/>
      <c r="M4020" s="80"/>
      <c r="N4020" s="282"/>
      <c r="O4020" s="81"/>
    </row>
    <row r="4021" spans="1:15" x14ac:dyDescent="0.35">
      <c r="A4021" s="249" t="s">
        <v>2223</v>
      </c>
      <c r="B4021" s="9" t="s">
        <v>2224</v>
      </c>
      <c r="C4021" s="76">
        <v>44604</v>
      </c>
      <c r="D4021" s="264"/>
      <c r="E4021" s="250" t="s">
        <v>39</v>
      </c>
      <c r="F4021" s="77">
        <v>50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65"/>
      <c r="O4021" s="251"/>
    </row>
    <row r="4022" spans="1:15" x14ac:dyDescent="0.35">
      <c r="A4022" s="249" t="s">
        <v>2223</v>
      </c>
      <c r="B4022" s="322" t="s">
        <v>1129</v>
      </c>
      <c r="C4022" s="76">
        <v>44604</v>
      </c>
      <c r="D4022" s="264"/>
      <c r="E4022" s="250" t="s">
        <v>39</v>
      </c>
      <c r="F4022" s="77">
        <v>50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65"/>
      <c r="O4022" s="25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x14ac:dyDescent="0.35">
      <c r="A4034" s="249" t="s">
        <v>2796</v>
      </c>
      <c r="B4034" s="151" t="s">
        <v>246</v>
      </c>
      <c r="C4034" s="76">
        <v>44758</v>
      </c>
      <c r="D4034" s="264"/>
      <c r="E4034" s="250" t="s">
        <v>28</v>
      </c>
      <c r="F4034" s="77">
        <v>500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324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x14ac:dyDescent="0.35">
      <c r="A4038" s="249" t="s">
        <v>2223</v>
      </c>
      <c r="B4038" s="151" t="s">
        <v>247</v>
      </c>
      <c r="C4038" s="76">
        <v>44604</v>
      </c>
      <c r="D4038" s="264"/>
      <c r="E4038" s="250" t="s">
        <v>39</v>
      </c>
      <c r="F4038" s="77">
        <v>50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65"/>
      <c r="O4038" s="81"/>
    </row>
    <row r="4039" spans="1:15" x14ac:dyDescent="0.35">
      <c r="A4039" s="249" t="s">
        <v>2708</v>
      </c>
      <c r="B4039" s="250" t="s">
        <v>247</v>
      </c>
      <c r="C4039" s="76">
        <v>44732</v>
      </c>
      <c r="D4039" s="264"/>
      <c r="E4039" s="250" t="s">
        <v>39</v>
      </c>
      <c r="F4039" s="77">
        <v>400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324"/>
      <c r="O4039" s="81"/>
    </row>
    <row r="4040" spans="1:15" x14ac:dyDescent="0.35">
      <c r="A4040" s="249" t="s">
        <v>2708</v>
      </c>
      <c r="B4040" s="250" t="s">
        <v>247</v>
      </c>
      <c r="C4040" s="76">
        <v>44732</v>
      </c>
      <c r="D4040" s="264"/>
      <c r="E4040" s="250" t="s">
        <v>2709</v>
      </c>
      <c r="F4040" s="77">
        <v>400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x14ac:dyDescent="0.35">
      <c r="A4061" s="249" t="s">
        <v>2513</v>
      </c>
      <c r="B4061" s="151" t="s">
        <v>247</v>
      </c>
      <c r="C4061" s="76">
        <v>44674</v>
      </c>
      <c r="D4061" s="264"/>
      <c r="E4061" s="250" t="s">
        <v>202</v>
      </c>
      <c r="F4061" s="77">
        <v>140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35">
      <c r="A4062" s="249" t="s">
        <v>2513</v>
      </c>
      <c r="B4062" s="151" t="s">
        <v>247</v>
      </c>
      <c r="C4062" s="76">
        <v>44674</v>
      </c>
      <c r="D4062" s="264"/>
      <c r="E4062" s="250" t="s">
        <v>245</v>
      </c>
      <c r="F4062" s="77">
        <v>110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2513</v>
      </c>
      <c r="B4084" s="151" t="s">
        <v>247</v>
      </c>
      <c r="C4084" s="76">
        <v>44674</v>
      </c>
      <c r="D4084" s="264"/>
      <c r="E4084" s="250" t="s">
        <v>79</v>
      </c>
      <c r="F4084" s="77">
        <v>80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x14ac:dyDescent="0.35">
      <c r="A4085" s="249" t="s">
        <v>2796</v>
      </c>
      <c r="B4085" s="151" t="s">
        <v>247</v>
      </c>
      <c r="C4085" s="76">
        <v>44758</v>
      </c>
      <c r="D4085" s="264"/>
      <c r="E4085" s="250" t="s">
        <v>18</v>
      </c>
      <c r="F4085" s="77">
        <v>500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4"/>
      <c r="O4085" s="81"/>
    </row>
    <row r="4086" spans="1:15" x14ac:dyDescent="0.35">
      <c r="A4086" s="249" t="s">
        <v>2796</v>
      </c>
      <c r="B4086" s="151" t="s">
        <v>247</v>
      </c>
      <c r="C4086" s="76">
        <v>44758</v>
      </c>
      <c r="D4086" s="264"/>
      <c r="E4086" s="250" t="s">
        <v>28</v>
      </c>
      <c r="F4086" s="77">
        <v>500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x14ac:dyDescent="0.35">
      <c r="A4087" s="249" t="s">
        <v>2796</v>
      </c>
      <c r="B4087" s="316" t="s">
        <v>247</v>
      </c>
      <c r="C4087" s="76">
        <v>44758</v>
      </c>
      <c r="D4087" s="264"/>
      <c r="E4087" s="250" t="s">
        <v>79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2781</v>
      </c>
      <c r="B4088" s="150" t="s">
        <v>2297</v>
      </c>
      <c r="C4088" s="76">
        <v>44755</v>
      </c>
      <c r="D4088" s="264"/>
      <c r="E4088" s="250" t="s">
        <v>79</v>
      </c>
      <c r="F4088" s="77">
        <v>360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x14ac:dyDescent="0.35">
      <c r="A4089" s="249" t="s">
        <v>2781</v>
      </c>
      <c r="B4089" s="150" t="s">
        <v>2297</v>
      </c>
      <c r="C4089" s="76">
        <v>44755</v>
      </c>
      <c r="D4089" s="264"/>
      <c r="E4089" s="250" t="s">
        <v>135</v>
      </c>
      <c r="F4089" s="77">
        <v>360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4"/>
      <c r="O4089" s="81"/>
    </row>
    <row r="4090" spans="1:15" x14ac:dyDescent="0.35">
      <c r="A4090" s="249" t="s">
        <v>2761</v>
      </c>
      <c r="B4090" s="150" t="s">
        <v>2766</v>
      </c>
      <c r="C4090" s="76">
        <v>44736</v>
      </c>
      <c r="D4090" s="264"/>
      <c r="E4090" s="250" t="s">
        <v>930</v>
      </c>
      <c r="F4090" s="77">
        <v>300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4"/>
      <c r="O4090" s="81"/>
    </row>
    <row r="4091" spans="1:15" x14ac:dyDescent="0.35">
      <c r="A4091" s="249" t="s">
        <v>2761</v>
      </c>
      <c r="B4091" s="9" t="s">
        <v>2766</v>
      </c>
      <c r="C4091" s="76">
        <v>44736</v>
      </c>
      <c r="D4091" s="264"/>
      <c r="E4091" s="250" t="s">
        <v>18</v>
      </c>
      <c r="F4091" s="77">
        <v>300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4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x14ac:dyDescent="0.35">
      <c r="A4105" s="249" t="s">
        <v>2706</v>
      </c>
      <c r="B4105" s="150" t="s">
        <v>1127</v>
      </c>
      <c r="C4105" s="76">
        <v>44729</v>
      </c>
      <c r="D4105" s="264"/>
      <c r="E4105" s="250" t="s">
        <v>18</v>
      </c>
      <c r="F4105" s="77">
        <v>50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4"/>
      <c r="O4105" s="81"/>
    </row>
    <row r="4106" spans="1:15" x14ac:dyDescent="0.35">
      <c r="A4106" s="249" t="s">
        <v>2706</v>
      </c>
      <c r="B4106" s="150" t="s">
        <v>1127</v>
      </c>
      <c r="C4106" s="76">
        <v>44729</v>
      </c>
      <c r="D4106" s="264"/>
      <c r="E4106" s="250" t="s">
        <v>28</v>
      </c>
      <c r="F4106" s="77">
        <v>50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4"/>
      <c r="O4106" s="81"/>
    </row>
    <row r="4107" spans="1:15" x14ac:dyDescent="0.35">
      <c r="A4107" s="249" t="s">
        <v>2706</v>
      </c>
      <c r="B4107" s="150" t="s">
        <v>1127</v>
      </c>
      <c r="C4107" s="76">
        <v>44729</v>
      </c>
      <c r="D4107" s="264"/>
      <c r="E4107" s="250" t="s">
        <v>135</v>
      </c>
      <c r="F4107" s="77">
        <v>200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2673</v>
      </c>
      <c r="B4108" s="9" t="s">
        <v>1127</v>
      </c>
      <c r="C4108" s="76">
        <v>44715</v>
      </c>
      <c r="D4108" s="264"/>
      <c r="E4108" s="250" t="s">
        <v>1629</v>
      </c>
      <c r="F4108" s="77">
        <v>120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2552</v>
      </c>
      <c r="B4109" s="9" t="s">
        <v>1127</v>
      </c>
      <c r="C4109" s="76">
        <v>44685</v>
      </c>
      <c r="D4109" s="264"/>
      <c r="E4109" s="250" t="s">
        <v>28</v>
      </c>
      <c r="F4109" s="77">
        <v>120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251"/>
    </row>
    <row r="4110" spans="1:15" x14ac:dyDescent="0.35">
      <c r="A4110" s="249" t="s">
        <v>2793</v>
      </c>
      <c r="B4110" s="9" t="s">
        <v>1127</v>
      </c>
      <c r="C4110" s="76">
        <v>44754</v>
      </c>
      <c r="D4110" s="264"/>
      <c r="E4110" s="250" t="s">
        <v>18</v>
      </c>
      <c r="F4110" s="77">
        <v>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324"/>
      <c r="O4110" s="81"/>
    </row>
    <row r="4111" spans="1:15" x14ac:dyDescent="0.35">
      <c r="A4111" s="249" t="s">
        <v>2793</v>
      </c>
      <c r="B4111" s="9" t="s">
        <v>1127</v>
      </c>
      <c r="C4111" s="76">
        <v>44754</v>
      </c>
      <c r="D4111" s="264"/>
      <c r="E4111" s="250" t="s">
        <v>28</v>
      </c>
      <c r="F4111" s="77">
        <v>120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324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x14ac:dyDescent="0.35">
      <c r="A4116" s="249" t="s">
        <v>2793</v>
      </c>
      <c r="B4116" s="9" t="s">
        <v>1127</v>
      </c>
      <c r="C4116" s="76">
        <v>44754</v>
      </c>
      <c r="D4116" s="264"/>
      <c r="E4116" s="250" t="s">
        <v>135</v>
      </c>
      <c r="F4116" s="77">
        <v>120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4"/>
      <c r="O4116" s="81"/>
    </row>
    <row r="4117" spans="1:15" x14ac:dyDescent="0.35">
      <c r="A4117" s="249" t="s">
        <v>2742</v>
      </c>
      <c r="B4117" s="151" t="s">
        <v>1166</v>
      </c>
      <c r="C4117" s="76">
        <v>44741</v>
      </c>
      <c r="D4117" s="264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324"/>
      <c r="O4117" s="81"/>
    </row>
    <row r="4118" spans="1:15" x14ac:dyDescent="0.35">
      <c r="A4118" s="249" t="s">
        <v>2742</v>
      </c>
      <c r="B4118" s="151" t="s">
        <v>1166</v>
      </c>
      <c r="C4118" s="76">
        <v>44741</v>
      </c>
      <c r="D4118" s="264"/>
      <c r="E4118" s="1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x14ac:dyDescent="0.35">
      <c r="A4119" s="249" t="s">
        <v>2742</v>
      </c>
      <c r="B4119" s="151" t="s">
        <v>1166</v>
      </c>
      <c r="C4119" s="76">
        <v>44741</v>
      </c>
      <c r="D4119" s="264"/>
      <c r="E4119" s="86" t="s">
        <v>39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x14ac:dyDescent="0.35">
      <c r="A4121" s="249" t="s">
        <v>2742</v>
      </c>
      <c r="B4121" s="151" t="s">
        <v>1166</v>
      </c>
      <c r="C4121" s="76">
        <v>44741</v>
      </c>
      <c r="D4121" s="264"/>
      <c r="E4121" s="86" t="s">
        <v>28</v>
      </c>
      <c r="F4121" s="88">
        <v>240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2763</v>
      </c>
      <c r="B4122" s="9" t="s">
        <v>1146</v>
      </c>
      <c r="C4122" s="76">
        <v>44750</v>
      </c>
      <c r="D4122" s="264"/>
      <c r="E4122" s="250" t="s">
        <v>28</v>
      </c>
      <c r="F4122" s="77">
        <v>600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2763</v>
      </c>
      <c r="B4124" s="9" t="s">
        <v>1146</v>
      </c>
      <c r="C4124" s="76">
        <v>44750</v>
      </c>
      <c r="D4124" s="264"/>
      <c r="E4124" s="250" t="s">
        <v>18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324"/>
      <c r="O4124" s="81"/>
    </row>
    <row r="4125" spans="1:15" x14ac:dyDescent="0.35">
      <c r="A4125" s="249" t="s">
        <v>2622</v>
      </c>
      <c r="B4125" s="9" t="s">
        <v>1240</v>
      </c>
      <c r="C4125" s="76">
        <v>44698</v>
      </c>
      <c r="D4125" s="264"/>
      <c r="E4125" s="250" t="s">
        <v>99</v>
      </c>
      <c r="F4125" s="77">
        <v>600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x14ac:dyDescent="0.35">
      <c r="A4126" s="249" t="s">
        <v>2622</v>
      </c>
      <c r="B4126" s="9" t="s">
        <v>1240</v>
      </c>
      <c r="C4126" s="76">
        <v>44698</v>
      </c>
      <c r="D4126" s="264"/>
      <c r="E4126" s="250" t="s">
        <v>28</v>
      </c>
      <c r="F4126" s="77">
        <v>600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x14ac:dyDescent="0.35">
      <c r="A4128" s="249" t="s">
        <v>2622</v>
      </c>
      <c r="B4128" s="9" t="s">
        <v>1240</v>
      </c>
      <c r="C4128" s="76">
        <v>44698</v>
      </c>
      <c r="D4128" s="264"/>
      <c r="E4128" s="250" t="s">
        <v>25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2771</v>
      </c>
      <c r="B4131" s="151" t="s">
        <v>582</v>
      </c>
      <c r="C4131" s="76">
        <v>44753</v>
      </c>
      <c r="D4131" s="235"/>
      <c r="E4131" s="250" t="s">
        <v>28</v>
      </c>
      <c r="F4131" s="77">
        <v>600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2771</v>
      </c>
      <c r="B4136" s="151" t="s">
        <v>772</v>
      </c>
      <c r="C4136" s="76">
        <v>44753</v>
      </c>
      <c r="D4136" s="235"/>
      <c r="E4136" s="250" t="s">
        <v>28</v>
      </c>
      <c r="F4136" s="77">
        <v>600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2648</v>
      </c>
      <c r="B4137" s="250" t="s">
        <v>2656</v>
      </c>
      <c r="C4137" s="270">
        <v>44705</v>
      </c>
      <c r="D4137" s="264"/>
      <c r="E4137" s="250" t="s">
        <v>18</v>
      </c>
      <c r="F4137" s="77">
        <v>800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x14ac:dyDescent="0.35">
      <c r="A4138" s="249" t="s">
        <v>2648</v>
      </c>
      <c r="B4138" s="250" t="s">
        <v>2656</v>
      </c>
      <c r="C4138" s="270">
        <v>44705</v>
      </c>
      <c r="D4138" s="264"/>
      <c r="E4138" s="250" t="s">
        <v>39</v>
      </c>
      <c r="F4138" s="77">
        <v>1000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282"/>
      <c r="O4138" s="81"/>
    </row>
    <row r="4139" spans="1:15" x14ac:dyDescent="0.35">
      <c r="A4139" s="249" t="s">
        <v>2648</v>
      </c>
      <c r="B4139" s="250" t="s">
        <v>2656</v>
      </c>
      <c r="C4139" s="270">
        <v>44705</v>
      </c>
      <c r="D4139" s="264"/>
      <c r="E4139" s="250" t="s">
        <v>28</v>
      </c>
      <c r="F4139" s="77">
        <v>1200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1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x14ac:dyDescent="0.35">
      <c r="A4144" s="249" t="s">
        <v>2648</v>
      </c>
      <c r="B4144" s="250" t="s">
        <v>2655</v>
      </c>
      <c r="C4144" s="270">
        <v>44705</v>
      </c>
      <c r="D4144" s="264"/>
      <c r="E4144" s="250" t="s">
        <v>18</v>
      </c>
      <c r="F4144" s="77">
        <v>1200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5</v>
      </c>
      <c r="L4144" s="78"/>
      <c r="M4144" s="80"/>
      <c r="N4144" s="282"/>
      <c r="O4144" s="81"/>
    </row>
    <row r="4145" spans="1:15" x14ac:dyDescent="0.35">
      <c r="A4145" s="249" t="s">
        <v>2648</v>
      </c>
      <c r="B4145" s="250" t="s">
        <v>2655</v>
      </c>
      <c r="C4145" s="270">
        <v>44705</v>
      </c>
      <c r="D4145" s="264"/>
      <c r="E4145" s="250" t="s">
        <v>39</v>
      </c>
      <c r="F4145" s="77">
        <v>1800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x14ac:dyDescent="0.35">
      <c r="A4146" s="249" t="s">
        <v>2648</v>
      </c>
      <c r="B4146" s="250" t="s">
        <v>2655</v>
      </c>
      <c r="C4146" s="270">
        <v>44705</v>
      </c>
      <c r="D4146" s="264"/>
      <c r="E4146" s="250" t="s">
        <v>28</v>
      </c>
      <c r="F4146" s="77">
        <f>5000-F4138-F4139</f>
        <v>2800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11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x14ac:dyDescent="0.35">
      <c r="A4150" s="249" t="s">
        <v>2293</v>
      </c>
      <c r="B4150" s="322" t="s">
        <v>461</v>
      </c>
      <c r="C4150" s="76">
        <v>44626</v>
      </c>
      <c r="D4150" s="235"/>
      <c r="E4150" s="250" t="s">
        <v>28</v>
      </c>
      <c r="F4150" s="77">
        <v>1200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35">
      <c r="A4151" s="249" t="s">
        <v>2782</v>
      </c>
      <c r="B4151" s="151" t="s">
        <v>2080</v>
      </c>
      <c r="C4151" s="76">
        <v>44755</v>
      </c>
      <c r="D4151" s="235"/>
      <c r="E4151" s="250" t="s">
        <v>39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251" t="s">
        <v>1074</v>
      </c>
    </row>
    <row r="4152" spans="1:15" x14ac:dyDescent="0.35">
      <c r="A4152" s="249" t="s">
        <v>2782</v>
      </c>
      <c r="B4152" s="151" t="s">
        <v>2080</v>
      </c>
      <c r="C4152" s="76">
        <v>44755</v>
      </c>
      <c r="D4152" s="235"/>
      <c r="E4152" s="250" t="s">
        <v>28</v>
      </c>
      <c r="F4152" s="77">
        <v>1200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324"/>
      <c r="O4152" s="81"/>
    </row>
    <row r="4153" spans="1:15" x14ac:dyDescent="0.35">
      <c r="A4153" s="249" t="s">
        <v>2659</v>
      </c>
      <c r="B4153" s="9" t="s">
        <v>2658</v>
      </c>
      <c r="C4153" s="76">
        <v>44707</v>
      </c>
      <c r="D4153" s="264"/>
      <c r="E4153" s="250" t="s">
        <v>18</v>
      </c>
      <c r="F4153" s="77">
        <v>500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35">
      <c r="A4154" s="249" t="s">
        <v>2653</v>
      </c>
      <c r="B4154" s="313" t="s">
        <v>141</v>
      </c>
      <c r="C4154" s="76">
        <v>44706</v>
      </c>
      <c r="D4154" s="264"/>
      <c r="E4154" s="250" t="s">
        <v>2047</v>
      </c>
      <c r="F4154" s="77">
        <v>200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x14ac:dyDescent="0.35">
      <c r="A4161" s="249" t="s">
        <v>2653</v>
      </c>
      <c r="B4161" s="250" t="s">
        <v>141</v>
      </c>
      <c r="C4161" s="76">
        <v>44706</v>
      </c>
      <c r="D4161" s="264"/>
      <c r="E4161" s="250" t="s">
        <v>2651</v>
      </c>
      <c r="F4161" s="77">
        <v>200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x14ac:dyDescent="0.35">
      <c r="A4162" s="249" t="s">
        <v>2606</v>
      </c>
      <c r="B4162" s="9" t="s">
        <v>2605</v>
      </c>
      <c r="C4162" s="76">
        <v>44694</v>
      </c>
      <c r="D4162" s="264"/>
      <c r="E4162" s="250" t="s">
        <v>28</v>
      </c>
      <c r="F4162" s="77">
        <v>600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35">
      <c r="A4163" s="249" t="s">
        <v>2619</v>
      </c>
      <c r="B4163" s="9" t="s">
        <v>2519</v>
      </c>
      <c r="C4163" s="76">
        <v>44697</v>
      </c>
      <c r="D4163" s="264"/>
      <c r="E4163" s="250" t="s">
        <v>28</v>
      </c>
      <c r="F4163" s="77">
        <v>600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251"/>
    </row>
    <row r="4164" spans="1:15" x14ac:dyDescent="0.35">
      <c r="A4164" s="249" t="s">
        <v>2670</v>
      </c>
      <c r="B4164" s="9" t="s">
        <v>2536</v>
      </c>
      <c r="C4164" s="76">
        <v>44714</v>
      </c>
      <c r="D4164" s="264"/>
      <c r="E4164" s="250" t="s">
        <v>28</v>
      </c>
      <c r="F4164" s="77">
        <v>600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x14ac:dyDescent="0.35">
      <c r="A4165" s="249" t="s">
        <v>2549</v>
      </c>
      <c r="B4165" s="9" t="s">
        <v>2548</v>
      </c>
      <c r="C4165" s="76">
        <v>44684</v>
      </c>
      <c r="D4165" s="264"/>
      <c r="E4165" s="161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35">
      <c r="A4166" s="249" t="s">
        <v>2549</v>
      </c>
      <c r="B4166" s="9" t="s">
        <v>2548</v>
      </c>
      <c r="C4166" s="76">
        <v>44684</v>
      </c>
      <c r="D4166" s="264"/>
      <c r="E4166" s="161" t="s">
        <v>39</v>
      </c>
      <c r="F4166" s="88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35">
      <c r="A4167" s="249" t="s">
        <v>2549</v>
      </c>
      <c r="B4167" s="9" t="s">
        <v>2548</v>
      </c>
      <c r="C4167" s="76">
        <v>44684</v>
      </c>
      <c r="D4167" s="264"/>
      <c r="E4167" s="86" t="s">
        <v>25</v>
      </c>
      <c r="F4167" s="88">
        <v>360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x14ac:dyDescent="0.35">
      <c r="A4168" s="249" t="s">
        <v>2549</v>
      </c>
      <c r="B4168" s="9" t="s">
        <v>2548</v>
      </c>
      <c r="C4168" s="76">
        <v>44684</v>
      </c>
      <c r="D4168" s="264"/>
      <c r="E4168" s="161" t="s">
        <v>18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282"/>
      <c r="O4168" s="81"/>
    </row>
    <row r="4169" spans="1:15" x14ac:dyDescent="0.35">
      <c r="A4169" s="249" t="s">
        <v>2769</v>
      </c>
      <c r="B4169" s="9" t="s">
        <v>234</v>
      </c>
      <c r="C4169" s="76">
        <v>44734</v>
      </c>
      <c r="D4169" s="264"/>
      <c r="E4169" s="261" t="s">
        <v>28</v>
      </c>
      <c r="F4169" s="77">
        <v>600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4"/>
      <c r="O4169" s="81"/>
    </row>
    <row r="4170" spans="1:15" x14ac:dyDescent="0.35">
      <c r="A4170" s="249" t="s">
        <v>2769</v>
      </c>
      <c r="B4170" s="9" t="s">
        <v>234</v>
      </c>
      <c r="C4170" s="76">
        <v>44734</v>
      </c>
      <c r="D4170" s="264"/>
      <c r="E4170" s="261" t="s">
        <v>39</v>
      </c>
      <c r="F4170" s="77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4"/>
      <c r="O4170" s="81"/>
    </row>
    <row r="4171" spans="1:15" x14ac:dyDescent="0.35">
      <c r="A4171" s="249" t="s">
        <v>2768</v>
      </c>
      <c r="B4171" s="9" t="s">
        <v>234</v>
      </c>
      <c r="C4171" s="76">
        <v>44754</v>
      </c>
      <c r="D4171" s="264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4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x14ac:dyDescent="0.35">
      <c r="A4173" s="249" t="s">
        <v>2206</v>
      </c>
      <c r="B4173" s="9" t="s">
        <v>2137</v>
      </c>
      <c r="C4173" s="76">
        <v>44554</v>
      </c>
      <c r="D4173" s="264"/>
      <c r="E4173" s="250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65"/>
      <c r="O4173" s="251"/>
    </row>
    <row r="4174" spans="1:15" x14ac:dyDescent="0.35">
      <c r="A4174" s="249" t="s">
        <v>2206</v>
      </c>
      <c r="B4174" s="9" t="s">
        <v>2137</v>
      </c>
      <c r="C4174" s="76">
        <v>44554</v>
      </c>
      <c r="D4174" s="264"/>
      <c r="E4174" s="250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265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x14ac:dyDescent="0.35">
      <c r="A4185" s="249" t="s">
        <v>2206</v>
      </c>
      <c r="B4185" s="9" t="s">
        <v>2137</v>
      </c>
      <c r="C4185" s="76">
        <v>44554</v>
      </c>
      <c r="D4185" s="264"/>
      <c r="E4185" s="250" t="s">
        <v>39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65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x14ac:dyDescent="0.35">
      <c r="A4187" s="249" t="s">
        <v>2206</v>
      </c>
      <c r="B4187" s="150" t="s">
        <v>2137</v>
      </c>
      <c r="C4187" s="76">
        <v>44554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x14ac:dyDescent="0.35">
      <c r="A4188" s="249" t="s">
        <v>2777</v>
      </c>
      <c r="B4188" s="313" t="s">
        <v>1510</v>
      </c>
      <c r="C4188" s="76">
        <v>44754</v>
      </c>
      <c r="D4188" s="180"/>
      <c r="E4188" s="86" t="s">
        <v>28</v>
      </c>
      <c r="F4188" s="88">
        <v>240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324"/>
      <c r="O4188" s="81"/>
    </row>
    <row r="4189" spans="1:15" hidden="1" x14ac:dyDescent="0.35">
      <c r="A4189" s="249" t="s">
        <v>2770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2770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2777</v>
      </c>
      <c r="B4197" s="250" t="s">
        <v>1510</v>
      </c>
      <c r="C4197" s="76">
        <v>44754</v>
      </c>
      <c r="D4197" s="180"/>
      <c r="E4197" s="161" t="s">
        <v>25</v>
      </c>
      <c r="F4197" s="88">
        <v>360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x14ac:dyDescent="0.35">
      <c r="A4202" s="249" t="s">
        <v>2777</v>
      </c>
      <c r="B4202" s="250" t="s">
        <v>1510</v>
      </c>
      <c r="C4202" s="76">
        <v>44754</v>
      </c>
      <c r="D4202" s="180"/>
      <c r="E4202" s="86" t="s">
        <v>39</v>
      </c>
      <c r="F4202" s="88">
        <v>240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324"/>
      <c r="O4202" s="81"/>
    </row>
    <row r="4203" spans="1:15" x14ac:dyDescent="0.35">
      <c r="A4203" s="249" t="s">
        <v>2777</v>
      </c>
      <c r="B4203" s="250" t="s">
        <v>1510</v>
      </c>
      <c r="C4203" s="76">
        <v>44754</v>
      </c>
      <c r="D4203" s="180"/>
      <c r="E4203" s="161" t="s">
        <v>18</v>
      </c>
      <c r="F4203" s="88">
        <v>360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4"/>
      <c r="O4203" s="81"/>
    </row>
    <row r="4204" spans="1:15" x14ac:dyDescent="0.35">
      <c r="A4204" s="249" t="s">
        <v>2741</v>
      </c>
      <c r="B4204" s="261" t="s">
        <v>1601</v>
      </c>
      <c r="C4204" s="76">
        <v>44741</v>
      </c>
      <c r="D4204" s="180"/>
      <c r="E4204" s="86" t="s">
        <v>25</v>
      </c>
      <c r="F4204" s="88">
        <v>360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8</v>
      </c>
      <c r="L4204" s="78"/>
      <c r="M4204" s="80"/>
      <c r="N4204" s="324"/>
      <c r="O4204" s="81"/>
    </row>
    <row r="4205" spans="1:15" x14ac:dyDescent="0.35">
      <c r="A4205" s="249" t="s">
        <v>2741</v>
      </c>
      <c r="B4205" s="261" t="s">
        <v>1601</v>
      </c>
      <c r="C4205" s="76">
        <v>44741</v>
      </c>
      <c r="D4205" s="180"/>
      <c r="E4205" s="86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4"/>
      <c r="O4205" s="81"/>
    </row>
    <row r="4206" spans="1:15" x14ac:dyDescent="0.35">
      <c r="A4206" s="249" t="s">
        <v>2741</v>
      </c>
      <c r="B4206" s="261" t="s">
        <v>1601</v>
      </c>
      <c r="C4206" s="76">
        <v>44741</v>
      </c>
      <c r="D4206" s="180"/>
      <c r="E4206" s="86" t="s">
        <v>28</v>
      </c>
      <c r="F4206" s="88">
        <v>240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4"/>
      <c r="O4206" s="81"/>
    </row>
    <row r="4207" spans="1:15" x14ac:dyDescent="0.35">
      <c r="A4207" s="249" t="s">
        <v>2741</v>
      </c>
      <c r="B4207" s="261" t="s">
        <v>1601</v>
      </c>
      <c r="C4207" s="76">
        <v>44741</v>
      </c>
      <c r="D4207" s="180"/>
      <c r="E4207" s="86" t="s">
        <v>39</v>
      </c>
      <c r="F4207" s="88">
        <v>240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4"/>
      <c r="O4207" s="81"/>
    </row>
    <row r="4208" spans="1:15" x14ac:dyDescent="0.35">
      <c r="A4208" s="249" t="s">
        <v>2566</v>
      </c>
      <c r="B4208" s="151" t="s">
        <v>1643</v>
      </c>
      <c r="C4208" s="76">
        <v>44687</v>
      </c>
      <c r="D4208" s="180"/>
      <c r="E4208" s="161" t="s">
        <v>25</v>
      </c>
      <c r="F4208" s="88">
        <v>360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282"/>
      <c r="O4208" s="81"/>
    </row>
    <row r="4209" spans="1:15" x14ac:dyDescent="0.35">
      <c r="A4209" s="249" t="s">
        <v>2566</v>
      </c>
      <c r="B4209" s="151" t="s">
        <v>1643</v>
      </c>
      <c r="C4209" s="76">
        <v>44687</v>
      </c>
      <c r="D4209" s="180"/>
      <c r="E4209" s="161" t="s">
        <v>28</v>
      </c>
      <c r="F4209" s="88">
        <v>240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282"/>
      <c r="O4209" s="81"/>
    </row>
    <row r="4210" spans="1:15" x14ac:dyDescent="0.35">
      <c r="A4210" s="249" t="s">
        <v>2566</v>
      </c>
      <c r="B4210" s="151" t="s">
        <v>1643</v>
      </c>
      <c r="C4210" s="76">
        <v>44687</v>
      </c>
      <c r="D4210" s="180"/>
      <c r="E4210" s="86" t="s">
        <v>18</v>
      </c>
      <c r="F4210" s="88">
        <v>360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x14ac:dyDescent="0.35">
      <c r="A4230" s="249" t="s">
        <v>2566</v>
      </c>
      <c r="B4230" s="314" t="s">
        <v>1643</v>
      </c>
      <c r="C4230" s="76">
        <v>44687</v>
      </c>
      <c r="D4230" s="180"/>
      <c r="E4230" s="86" t="s">
        <v>39</v>
      </c>
      <c r="F4230" s="88">
        <v>240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x14ac:dyDescent="0.35">
      <c r="A4231" s="249" t="s">
        <v>2417</v>
      </c>
      <c r="B4231" s="150" t="s">
        <v>2202</v>
      </c>
      <c r="C4231" s="76">
        <v>44655</v>
      </c>
      <c r="D4231" s="180"/>
      <c r="E4231" s="86" t="s">
        <v>25</v>
      </c>
      <c r="F4231" s="88">
        <v>360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x14ac:dyDescent="0.35">
      <c r="A4232" s="249" t="s">
        <v>2417</v>
      </c>
      <c r="B4232" s="150" t="s">
        <v>2202</v>
      </c>
      <c r="C4232" s="76">
        <v>44655</v>
      </c>
      <c r="D4232" s="180"/>
      <c r="E4232" s="161" t="s">
        <v>28</v>
      </c>
      <c r="F4232" s="88">
        <v>240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3</v>
      </c>
      <c r="L4232" s="78"/>
      <c r="M4232" s="80"/>
      <c r="N4232" s="282"/>
      <c r="O4232" s="81"/>
    </row>
    <row r="4233" spans="1:15" x14ac:dyDescent="0.35">
      <c r="A4233" s="249" t="s">
        <v>2417</v>
      </c>
      <c r="B4233" s="150" t="s">
        <v>2202</v>
      </c>
      <c r="C4233" s="76">
        <v>44655</v>
      </c>
      <c r="D4233" s="180"/>
      <c r="E4233" s="161" t="s">
        <v>39</v>
      </c>
      <c r="F4233" s="88">
        <v>240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16</v>
      </c>
      <c r="L4233" s="78"/>
      <c r="M4233" s="80"/>
      <c r="N4233" s="282"/>
      <c r="O4233" s="81"/>
    </row>
    <row r="4234" spans="1:15" x14ac:dyDescent="0.35">
      <c r="A4234" s="249" t="s">
        <v>2417</v>
      </c>
      <c r="B4234" s="150" t="s">
        <v>2202</v>
      </c>
      <c r="C4234" s="76">
        <v>44655</v>
      </c>
      <c r="D4234" s="180"/>
      <c r="E4234" s="161" t="s">
        <v>18</v>
      </c>
      <c r="F4234" s="88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x14ac:dyDescent="0.35">
      <c r="A4235" s="249" t="s">
        <v>2722</v>
      </c>
      <c r="B4235" s="321" t="s">
        <v>1600</v>
      </c>
      <c r="C4235" s="76">
        <v>44734</v>
      </c>
      <c r="D4235" s="180"/>
      <c r="E4235" s="261" t="s">
        <v>25</v>
      </c>
      <c r="F4235" s="88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4"/>
      <c r="O4235" s="81"/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x14ac:dyDescent="0.35">
      <c r="A4240" s="249" t="s">
        <v>2722</v>
      </c>
      <c r="B4240" s="321" t="s">
        <v>1600</v>
      </c>
      <c r="C4240" s="76">
        <v>44734</v>
      </c>
      <c r="D4240" s="180"/>
      <c r="E4240" s="86" t="s">
        <v>28</v>
      </c>
      <c r="F4240" s="88">
        <v>240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4"/>
      <c r="O4240" s="81"/>
    </row>
    <row r="4241" spans="1:15" x14ac:dyDescent="0.35">
      <c r="A4241" s="249" t="s">
        <v>2722</v>
      </c>
      <c r="B4241" s="161" t="s">
        <v>1600</v>
      </c>
      <c r="C4241" s="76">
        <v>44734</v>
      </c>
      <c r="D4241" s="180"/>
      <c r="E4241" s="86" t="s">
        <v>18</v>
      </c>
      <c r="F4241" s="88">
        <v>360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4"/>
      <c r="O4241" s="81"/>
    </row>
    <row r="4242" spans="1:15" x14ac:dyDescent="0.35">
      <c r="A4242" s="249" t="s">
        <v>2722</v>
      </c>
      <c r="B4242" s="161" t="s">
        <v>1600</v>
      </c>
      <c r="C4242" s="76">
        <v>44734</v>
      </c>
      <c r="D4242" s="180"/>
      <c r="E4242" s="161" t="s">
        <v>39</v>
      </c>
      <c r="F4242" s="88">
        <v>360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4"/>
      <c r="O4242" s="81"/>
    </row>
    <row r="4243" spans="1:15" hidden="1" x14ac:dyDescent="0.35">
      <c r="A4243" s="249" t="s">
        <v>2774</v>
      </c>
      <c r="B4243" s="151" t="s">
        <v>1438</v>
      </c>
      <c r="C4243" s="76">
        <v>44754</v>
      </c>
      <c r="D4243" s="180"/>
      <c r="E4243" s="86" t="s">
        <v>39</v>
      </c>
      <c r="F4243" s="88">
        <v>240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251" t="s">
        <v>1074</v>
      </c>
    </row>
    <row r="4244" spans="1:15" hidden="1" x14ac:dyDescent="0.35">
      <c r="A4244" s="249" t="s">
        <v>2774</v>
      </c>
      <c r="B4244" s="151" t="s">
        <v>1438</v>
      </c>
      <c r="C4244" s="76">
        <v>44754</v>
      </c>
      <c r="D4244" s="180"/>
      <c r="E4244" s="86" t="s">
        <v>28</v>
      </c>
      <c r="F4244" s="88">
        <v>240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4"/>
      <c r="O4244" s="251" t="s">
        <v>1074</v>
      </c>
    </row>
    <row r="4245" spans="1:15" hidden="1" x14ac:dyDescent="0.35">
      <c r="A4245" s="249" t="s">
        <v>2774</v>
      </c>
      <c r="B4245" s="151" t="s">
        <v>1438</v>
      </c>
      <c r="C4245" s="76">
        <v>44754</v>
      </c>
      <c r="D4245" s="180"/>
      <c r="E4245" s="86" t="s">
        <v>25</v>
      </c>
      <c r="F4245" s="88">
        <v>360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4"/>
      <c r="O4245" s="251" t="s">
        <v>1074</v>
      </c>
    </row>
    <row r="4246" spans="1:15" hidden="1" x14ac:dyDescent="0.35">
      <c r="A4246" s="249" t="s">
        <v>2774</v>
      </c>
      <c r="B4246" s="151" t="s">
        <v>1438</v>
      </c>
      <c r="C4246" s="76">
        <v>44754</v>
      </c>
      <c r="D4246" s="180"/>
      <c r="E4246" s="86" t="s">
        <v>18</v>
      </c>
      <c r="F4246" s="88">
        <v>360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4"/>
      <c r="O4246" s="251" t="s">
        <v>1074</v>
      </c>
    </row>
    <row r="4247" spans="1:15" x14ac:dyDescent="0.35">
      <c r="A4247" s="249" t="s">
        <v>2199</v>
      </c>
      <c r="B4247" s="9" t="s">
        <v>2116</v>
      </c>
      <c r="C4247" s="76">
        <v>44572</v>
      </c>
      <c r="D4247" s="235"/>
      <c r="E4247" s="263" t="s">
        <v>18</v>
      </c>
      <c r="F4247" s="77">
        <v>360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65"/>
      <c r="O4247" s="81"/>
    </row>
    <row r="4248" spans="1:15" x14ac:dyDescent="0.35">
      <c r="A4248" s="249" t="s">
        <v>2396</v>
      </c>
      <c r="B4248" s="151" t="s">
        <v>2391</v>
      </c>
      <c r="C4248" s="76">
        <v>44649</v>
      </c>
      <c r="D4248" s="264"/>
      <c r="E4248" s="250" t="s">
        <v>75</v>
      </c>
      <c r="F4248" s="77">
        <v>600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x14ac:dyDescent="0.35">
      <c r="A4249" s="249" t="s">
        <v>2396</v>
      </c>
      <c r="B4249" s="322" t="s">
        <v>2391</v>
      </c>
      <c r="C4249" s="76">
        <v>44649</v>
      </c>
      <c r="D4249" s="264"/>
      <c r="E4249" s="250" t="s">
        <v>2039</v>
      </c>
      <c r="F4249" s="77">
        <v>600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x14ac:dyDescent="0.35">
      <c r="A4250" s="249" t="s">
        <v>2627</v>
      </c>
      <c r="B4250" s="151" t="s">
        <v>478</v>
      </c>
      <c r="C4250" s="76">
        <v>44700</v>
      </c>
      <c r="D4250" s="235"/>
      <c r="E4250" s="250" t="s">
        <v>39</v>
      </c>
      <c r="F4250" s="77">
        <v>480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x14ac:dyDescent="0.35">
      <c r="A4251" s="249" t="s">
        <v>2627</v>
      </c>
      <c r="B4251" s="151" t="s">
        <v>478</v>
      </c>
      <c r="C4251" s="76">
        <v>44700</v>
      </c>
      <c r="D4251" s="235"/>
      <c r="E4251" s="250" t="s">
        <v>25</v>
      </c>
      <c r="F4251" s="77">
        <v>360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x14ac:dyDescent="0.35">
      <c r="A4252" s="249" t="s">
        <v>2627</v>
      </c>
      <c r="B4252" s="151" t="s">
        <v>478</v>
      </c>
      <c r="C4252" s="76">
        <v>44700</v>
      </c>
      <c r="D4252" s="235"/>
      <c r="E4252" s="157" t="s">
        <v>18</v>
      </c>
      <c r="F4252" s="77">
        <v>480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18</v>
      </c>
      <c r="L4252" s="78"/>
      <c r="M4252" s="80"/>
      <c r="N4252" s="282"/>
      <c r="O4252" s="81"/>
    </row>
    <row r="4253" spans="1:15" x14ac:dyDescent="0.35">
      <c r="A4253" s="249" t="s">
        <v>2677</v>
      </c>
      <c r="B4253" s="250" t="s">
        <v>2590</v>
      </c>
      <c r="C4253" s="76">
        <v>44718</v>
      </c>
      <c r="D4253" s="264"/>
      <c r="E4253" s="250" t="s">
        <v>79</v>
      </c>
      <c r="F4253" s="88">
        <v>100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x14ac:dyDescent="0.35">
      <c r="A4254" s="249" t="s">
        <v>2677</v>
      </c>
      <c r="B4254" s="250" t="s">
        <v>2590</v>
      </c>
      <c r="C4254" s="76">
        <v>44718</v>
      </c>
      <c r="D4254" s="264"/>
      <c r="E4254" s="250" t="s">
        <v>28</v>
      </c>
      <c r="F4254" s="88">
        <v>330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x14ac:dyDescent="0.35">
      <c r="A4257" s="249" t="s">
        <v>2650</v>
      </c>
      <c r="B4257" s="250" t="s">
        <v>2590</v>
      </c>
      <c r="C4257" s="76">
        <v>44718</v>
      </c>
      <c r="D4257" s="264"/>
      <c r="E4257" s="250" t="s">
        <v>18</v>
      </c>
      <c r="F4257" s="77">
        <v>756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</v>
      </c>
      <c r="L4257" s="78"/>
      <c r="M4257" s="80"/>
      <c r="N4257" s="324"/>
      <c r="O4257" s="81"/>
    </row>
    <row r="4258" spans="1:15" x14ac:dyDescent="0.35">
      <c r="A4258" s="249" t="s">
        <v>2650</v>
      </c>
      <c r="B4258" s="250" t="s">
        <v>2590</v>
      </c>
      <c r="C4258" s="76">
        <v>44718</v>
      </c>
      <c r="D4258" s="264"/>
      <c r="E4258" s="250" t="s">
        <v>135</v>
      </c>
      <c r="F4258" s="77">
        <v>200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x14ac:dyDescent="0.35">
      <c r="A4259" s="249" t="s">
        <v>2650</v>
      </c>
      <c r="B4259" s="250" t="s">
        <v>2590</v>
      </c>
      <c r="C4259" s="76">
        <v>44718</v>
      </c>
      <c r="D4259" s="264"/>
      <c r="E4259" s="250" t="s">
        <v>203</v>
      </c>
      <c r="F4259" s="77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4"/>
      <c r="O4259" s="81"/>
    </row>
    <row r="4260" spans="1:15" x14ac:dyDescent="0.35">
      <c r="A4260" s="249" t="s">
        <v>2704</v>
      </c>
      <c r="B4260" s="250" t="s">
        <v>1306</v>
      </c>
      <c r="C4260" s="76">
        <v>44726</v>
      </c>
      <c r="D4260" s="264"/>
      <c r="E4260" s="250" t="s">
        <v>39</v>
      </c>
      <c r="F4260" s="77">
        <v>500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750</v>
      </c>
      <c r="H42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4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2792</v>
      </c>
      <c r="B4270" s="151" t="s">
        <v>1306</v>
      </c>
      <c r="C4270" s="76">
        <v>44757</v>
      </c>
      <c r="D4270" s="264"/>
      <c r="E4270" s="250" t="s">
        <v>28</v>
      </c>
      <c r="F4270" s="77">
        <v>600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4"/>
      <c r="O4270" s="81"/>
    </row>
    <row r="4271" spans="1:15" x14ac:dyDescent="0.35">
      <c r="A4271" s="249" t="s">
        <v>2682</v>
      </c>
      <c r="B4271" s="9" t="s">
        <v>239</v>
      </c>
      <c r="C4271" s="76">
        <v>44718</v>
      </c>
      <c r="D4271" s="180"/>
      <c r="E4271" s="161" t="s">
        <v>18</v>
      </c>
      <c r="F4271" s="77">
        <v>240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4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x14ac:dyDescent="0.35">
      <c r="A4275" s="249" t="s">
        <v>2682</v>
      </c>
      <c r="B4275" s="150" t="s">
        <v>239</v>
      </c>
      <c r="C4275" s="76">
        <v>44718</v>
      </c>
      <c r="D4275" s="235"/>
      <c r="E4275" s="157" t="s">
        <v>28</v>
      </c>
      <c r="F4275" s="77">
        <v>120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4"/>
      <c r="O4275" s="81"/>
    </row>
    <row r="4276" spans="1:15" x14ac:dyDescent="0.35">
      <c r="A4276" s="249" t="s">
        <v>2682</v>
      </c>
      <c r="B4276" s="9" t="s">
        <v>239</v>
      </c>
      <c r="C4276" s="76">
        <v>44718</v>
      </c>
      <c r="D4276" s="180"/>
      <c r="E4276" s="161" t="s">
        <v>39</v>
      </c>
      <c r="F4276" s="77">
        <v>120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4"/>
      <c r="O4276" s="81"/>
    </row>
    <row r="4277" spans="1:15" x14ac:dyDescent="0.35">
      <c r="A4277" s="249" t="s">
        <v>2682</v>
      </c>
      <c r="B4277" s="9" t="s">
        <v>239</v>
      </c>
      <c r="C4277" s="76">
        <v>44718</v>
      </c>
      <c r="D4277" s="235"/>
      <c r="E4277" s="250" t="s">
        <v>25</v>
      </c>
      <c r="F4277" s="77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4"/>
      <c r="O4277" s="81"/>
    </row>
    <row r="4278" spans="1:15" x14ac:dyDescent="0.35">
      <c r="A4278" s="249" t="s">
        <v>2749</v>
      </c>
      <c r="B4278" s="9" t="s">
        <v>27</v>
      </c>
      <c r="C4278" s="76">
        <v>44742</v>
      </c>
      <c r="D4278" s="235"/>
      <c r="E4278" s="86" t="s">
        <v>28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4"/>
      <c r="O4278" s="81"/>
    </row>
    <row r="4279" spans="1:15" x14ac:dyDescent="0.35">
      <c r="A4279" s="249" t="s">
        <v>2749</v>
      </c>
      <c r="B4279" s="9" t="s">
        <v>27</v>
      </c>
      <c r="C4279" s="76">
        <v>44742</v>
      </c>
      <c r="D4279" s="235"/>
      <c r="E4279" s="86" t="s">
        <v>39</v>
      </c>
      <c r="F4279" s="88">
        <v>240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3</v>
      </c>
      <c r="L4279" s="78"/>
      <c r="M4279" s="80"/>
      <c r="N4279" s="324"/>
      <c r="O4279" s="81"/>
    </row>
    <row r="4280" spans="1:15" x14ac:dyDescent="0.35">
      <c r="A4280" s="249" t="s">
        <v>2749</v>
      </c>
      <c r="B4280" s="14" t="s">
        <v>27</v>
      </c>
      <c r="C4280" s="76">
        <v>44742</v>
      </c>
      <c r="D4280" s="235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4"/>
      <c r="O4280" s="81"/>
    </row>
    <row r="4281" spans="1:15" x14ac:dyDescent="0.35">
      <c r="A4281" s="249" t="s">
        <v>2749</v>
      </c>
      <c r="B4281" s="14" t="s">
        <v>27</v>
      </c>
      <c r="C4281" s="76">
        <v>44742</v>
      </c>
      <c r="D4281" s="235"/>
      <c r="E4281" s="161" t="s">
        <v>18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x14ac:dyDescent="0.35">
      <c r="A4282" s="249" t="s">
        <v>2785</v>
      </c>
      <c r="B4282" s="326" t="s">
        <v>30</v>
      </c>
      <c r="C4282" s="76">
        <v>44756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x14ac:dyDescent="0.35">
      <c r="A4283" s="249" t="s">
        <v>2785</v>
      </c>
      <c r="B4283" s="326" t="s">
        <v>30</v>
      </c>
      <c r="C4283" s="76">
        <v>44756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4"/>
      <c r="O4283" s="81"/>
    </row>
    <row r="4284" spans="1:15" x14ac:dyDescent="0.35">
      <c r="A4284" s="249" t="s">
        <v>2785</v>
      </c>
      <c r="B4284" s="322" t="s">
        <v>30</v>
      </c>
      <c r="C4284" s="76">
        <v>44756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4"/>
      <c r="O4284" s="81"/>
    </row>
    <row r="4285" spans="1:15" x14ac:dyDescent="0.35">
      <c r="A4285" s="249" t="s">
        <v>2785</v>
      </c>
      <c r="B4285" s="322" t="s">
        <v>30</v>
      </c>
      <c r="C4285" s="76">
        <v>44756</v>
      </c>
      <c r="D4285" s="180"/>
      <c r="E4285" s="261" t="s">
        <v>25</v>
      </c>
      <c r="F4285" s="88">
        <v>360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4"/>
      <c r="O4285" s="81"/>
    </row>
    <row r="4286" spans="1:15" x14ac:dyDescent="0.35">
      <c r="A4286" s="249" t="s">
        <v>2765</v>
      </c>
      <c r="B4286" s="150" t="s">
        <v>1336</v>
      </c>
      <c r="C4286" s="76">
        <v>44750</v>
      </c>
      <c r="D4286" s="264"/>
      <c r="E4286" s="157" t="s">
        <v>28</v>
      </c>
      <c r="F4286" s="88">
        <v>240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4"/>
      <c r="O4286" s="81"/>
    </row>
    <row r="4287" spans="1:15" x14ac:dyDescent="0.35">
      <c r="A4287" s="249" t="s">
        <v>2765</v>
      </c>
      <c r="B4287" s="150" t="s">
        <v>1336</v>
      </c>
      <c r="C4287" s="76">
        <v>44750</v>
      </c>
      <c r="D4287" s="264"/>
      <c r="E4287" s="157" t="s">
        <v>18</v>
      </c>
      <c r="F4287" s="88">
        <v>600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4"/>
      <c r="O4287" s="81"/>
    </row>
    <row r="4288" spans="1:15" x14ac:dyDescent="0.35">
      <c r="A4288" s="249" t="s">
        <v>2765</v>
      </c>
      <c r="B4288" s="150" t="s">
        <v>1336</v>
      </c>
      <c r="C4288" s="76">
        <v>44750</v>
      </c>
      <c r="D4288" s="264"/>
      <c r="E4288" s="157" t="s">
        <v>39</v>
      </c>
      <c r="F4288" s="88">
        <v>240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4"/>
      <c r="O4288" s="81"/>
    </row>
    <row r="4289" spans="1:15" x14ac:dyDescent="0.35">
      <c r="A4289" s="249" t="s">
        <v>2765</v>
      </c>
      <c r="B4289" s="150" t="s">
        <v>1336</v>
      </c>
      <c r="C4289" s="76">
        <v>44750</v>
      </c>
      <c r="D4289" s="264"/>
      <c r="E4289" s="157" t="s">
        <v>25</v>
      </c>
      <c r="F4289" s="88">
        <v>360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4"/>
      <c r="O4289" s="81"/>
    </row>
    <row r="4290" spans="1:15" x14ac:dyDescent="0.35">
      <c r="A4290" s="249" t="s">
        <v>2786</v>
      </c>
      <c r="B4290" s="321" t="s">
        <v>238</v>
      </c>
      <c r="C4290" s="76">
        <v>44753</v>
      </c>
      <c r="D4290" s="235"/>
      <c r="E4290" s="261" t="s">
        <v>28</v>
      </c>
      <c r="F4290" s="88">
        <v>1000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4"/>
      <c r="O4290" s="81"/>
    </row>
    <row r="4291" spans="1:15" x14ac:dyDescent="0.35">
      <c r="A4291" s="249" t="s">
        <v>2786</v>
      </c>
      <c r="B4291" s="321" t="s">
        <v>238</v>
      </c>
      <c r="C4291" s="76">
        <v>44753</v>
      </c>
      <c r="D4291" s="235"/>
      <c r="E4291" s="261" t="s">
        <v>18</v>
      </c>
      <c r="F4291" s="88">
        <v>1000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2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4"/>
      <c r="O4291" s="81"/>
    </row>
    <row r="4292" spans="1:15" x14ac:dyDescent="0.35">
      <c r="A4292" s="249" t="s">
        <v>2787</v>
      </c>
      <c r="B4292" s="261" t="s">
        <v>24</v>
      </c>
      <c r="C4292" s="76">
        <v>44756</v>
      </c>
      <c r="D4292" s="180"/>
      <c r="E4292" s="86" t="s">
        <v>25</v>
      </c>
      <c r="F4292" s="88">
        <v>360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4"/>
      <c r="O4292" s="81"/>
    </row>
    <row r="4293" spans="1:15" x14ac:dyDescent="0.35">
      <c r="A4293" s="249" t="s">
        <v>2787</v>
      </c>
      <c r="B4293" s="261" t="s">
        <v>24</v>
      </c>
      <c r="C4293" s="76">
        <v>44756</v>
      </c>
      <c r="D4293" s="180"/>
      <c r="E4293" s="86" t="s">
        <v>39</v>
      </c>
      <c r="F4293" s="88">
        <v>240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4"/>
      <c r="O4293" s="81"/>
    </row>
    <row r="4294" spans="1:15" x14ac:dyDescent="0.35">
      <c r="A4294" s="249" t="s">
        <v>2787</v>
      </c>
      <c r="B4294" s="261" t="s">
        <v>24</v>
      </c>
      <c r="C4294" s="76">
        <v>44756</v>
      </c>
      <c r="D4294" s="180"/>
      <c r="E4294" s="86" t="s">
        <v>28</v>
      </c>
      <c r="F4294" s="88">
        <v>240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4"/>
      <c r="O4294" s="81"/>
    </row>
    <row r="4295" spans="1:15" x14ac:dyDescent="0.35">
      <c r="A4295" s="249" t="s">
        <v>2787</v>
      </c>
      <c r="B4295" s="261" t="s">
        <v>24</v>
      </c>
      <c r="C4295" s="76">
        <v>44756</v>
      </c>
      <c r="D4295" s="180"/>
      <c r="E4295" s="86" t="s">
        <v>18</v>
      </c>
      <c r="F4295" s="88">
        <v>360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4"/>
      <c r="O4295" s="81"/>
    </row>
    <row r="4296" spans="1:15" x14ac:dyDescent="0.35">
      <c r="A4296" s="249" t="s">
        <v>2356</v>
      </c>
      <c r="B4296" s="261" t="s">
        <v>2029</v>
      </c>
      <c r="C4296" s="76">
        <v>44636</v>
      </c>
      <c r="D4296" s="180"/>
      <c r="E4296" s="86" t="s">
        <v>25</v>
      </c>
      <c r="F4296" s="88">
        <v>360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5</v>
      </c>
      <c r="L4296" s="78"/>
      <c r="M4296" s="80"/>
      <c r="N4296" s="282"/>
      <c r="O4296" s="81"/>
    </row>
    <row r="4297" spans="1:15" x14ac:dyDescent="0.35">
      <c r="A4297" s="249" t="s">
        <v>2356</v>
      </c>
      <c r="B4297" s="261" t="s">
        <v>2029</v>
      </c>
      <c r="C4297" s="76">
        <v>44636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82"/>
      <c r="O4297" s="81"/>
    </row>
    <row r="4298" spans="1:15" x14ac:dyDescent="0.35">
      <c r="A4298" s="249" t="s">
        <v>2356</v>
      </c>
      <c r="B4298" s="261" t="s">
        <v>2029</v>
      </c>
      <c r="C4298" s="76">
        <v>44636</v>
      </c>
      <c r="D4298" s="180"/>
      <c r="E4298" s="86" t="s">
        <v>28</v>
      </c>
      <c r="F4298" s="88">
        <v>240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2</v>
      </c>
      <c r="L4298" s="78"/>
      <c r="M4298" s="80"/>
      <c r="N4298" s="282"/>
      <c r="O4298" s="81"/>
    </row>
    <row r="4299" spans="1:15" x14ac:dyDescent="0.35">
      <c r="A4299" s="249" t="s">
        <v>2356</v>
      </c>
      <c r="B4299" s="261" t="s">
        <v>2029</v>
      </c>
      <c r="C4299" s="76">
        <v>44636</v>
      </c>
      <c r="D4299" s="180"/>
      <c r="E4299" s="86" t="s">
        <v>18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3</v>
      </c>
      <c r="L4299" s="78"/>
      <c r="M4299" s="80"/>
      <c r="N4299" s="282"/>
      <c r="O4299" s="81"/>
    </row>
    <row r="4300" spans="1:15" x14ac:dyDescent="0.35">
      <c r="A4300" s="249" t="s">
        <v>2585</v>
      </c>
      <c r="B4300" s="150" t="s">
        <v>241</v>
      </c>
      <c r="C4300" s="76">
        <v>44691</v>
      </c>
      <c r="D4300" s="180"/>
      <c r="E4300" s="86" t="s">
        <v>25</v>
      </c>
      <c r="F4300" s="88">
        <v>360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1</v>
      </c>
      <c r="L4300" s="78"/>
      <c r="M4300" s="80"/>
      <c r="N4300" s="282"/>
      <c r="O4300" s="81"/>
    </row>
    <row r="4301" spans="1:15" x14ac:dyDescent="0.35">
      <c r="A4301" s="249" t="s">
        <v>2585</v>
      </c>
      <c r="B4301" s="9" t="s">
        <v>241</v>
      </c>
      <c r="C4301" s="76">
        <v>44691</v>
      </c>
      <c r="D4301" s="180"/>
      <c r="E4301" s="161" t="s">
        <v>28</v>
      </c>
      <c r="F4301" s="88">
        <v>240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x14ac:dyDescent="0.35">
      <c r="A4302" s="249" t="s">
        <v>2585</v>
      </c>
      <c r="B4302" s="9" t="s">
        <v>241</v>
      </c>
      <c r="C4302" s="76">
        <v>44691</v>
      </c>
      <c r="D4302" s="180"/>
      <c r="E4302" s="161" t="s">
        <v>39</v>
      </c>
      <c r="F4302" s="88">
        <v>240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1</v>
      </c>
      <c r="L4302" s="78"/>
      <c r="M4302" s="80"/>
      <c r="N4302" s="282"/>
      <c r="O4302" s="81"/>
    </row>
    <row r="4303" spans="1:15" x14ac:dyDescent="0.35">
      <c r="A4303" s="249" t="s">
        <v>2585</v>
      </c>
      <c r="B4303" s="9" t="s">
        <v>241</v>
      </c>
      <c r="C4303" s="76">
        <v>44691</v>
      </c>
      <c r="D4303" s="180"/>
      <c r="E4303" s="161" t="s">
        <v>18</v>
      </c>
      <c r="F4303" s="88">
        <v>360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5</v>
      </c>
      <c r="L4303" s="78"/>
      <c r="M4303" s="80"/>
      <c r="N4303" s="282"/>
      <c r="O4303" s="81"/>
    </row>
    <row r="4304" spans="1:15" x14ac:dyDescent="0.35">
      <c r="A4304" s="249" t="s">
        <v>2660</v>
      </c>
      <c r="B4304" s="157" t="s">
        <v>104</v>
      </c>
      <c r="C4304" s="76">
        <v>44707</v>
      </c>
      <c r="D4304" s="180"/>
      <c r="E4304" s="86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x14ac:dyDescent="0.35">
      <c r="A4305" s="249" t="s">
        <v>2660</v>
      </c>
      <c r="B4305" s="320" t="s">
        <v>104</v>
      </c>
      <c r="C4305" s="76">
        <v>44707</v>
      </c>
      <c r="D4305" s="180"/>
      <c r="E4305" s="86" t="s">
        <v>25</v>
      </c>
      <c r="F4305" s="88">
        <v>360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x14ac:dyDescent="0.35">
      <c r="A4306" s="249" t="s">
        <v>2660</v>
      </c>
      <c r="B4306" s="320" t="s">
        <v>104</v>
      </c>
      <c r="C4306" s="76">
        <v>44707</v>
      </c>
      <c r="D4306" s="180"/>
      <c r="E4306" s="86" t="s">
        <v>39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x14ac:dyDescent="0.35">
      <c r="A4307" s="249" t="s">
        <v>2660</v>
      </c>
      <c r="B4307" s="320" t="s">
        <v>104</v>
      </c>
      <c r="C4307" s="76">
        <v>44707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x14ac:dyDescent="0.35">
      <c r="A4308" s="249" t="s">
        <v>2791</v>
      </c>
      <c r="B4308" s="150" t="s">
        <v>2790</v>
      </c>
      <c r="C4308" s="76">
        <v>44757</v>
      </c>
      <c r="D4308" s="264"/>
      <c r="E4308" s="157" t="s">
        <v>18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4"/>
      <c r="O4308" s="81"/>
    </row>
    <row r="4309" spans="1:15" x14ac:dyDescent="0.35">
      <c r="A4309" s="249" t="s">
        <v>2791</v>
      </c>
      <c r="B4309" s="9" t="s">
        <v>2790</v>
      </c>
      <c r="C4309" s="76">
        <v>44757</v>
      </c>
      <c r="D4309" s="264"/>
      <c r="E4309" s="157" t="s">
        <v>28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4"/>
      <c r="O4309" s="81"/>
    </row>
    <row r="4310" spans="1:15" x14ac:dyDescent="0.35">
      <c r="A4310" s="249" t="s">
        <v>2791</v>
      </c>
      <c r="B4310" s="9" t="s">
        <v>2790</v>
      </c>
      <c r="C4310" s="76">
        <v>44757</v>
      </c>
      <c r="D4310" s="264"/>
      <c r="E4310" s="157" t="s">
        <v>39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4"/>
      <c r="O4310" s="81"/>
    </row>
    <row r="4311" spans="1:15" x14ac:dyDescent="0.35">
      <c r="A4311" s="249" t="s">
        <v>2791</v>
      </c>
      <c r="B4311" s="9" t="s">
        <v>2790</v>
      </c>
      <c r="C4311" s="76">
        <v>44757</v>
      </c>
      <c r="D4311" s="264"/>
      <c r="E4311" s="157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81"/>
    </row>
    <row r="4312" spans="1:15" x14ac:dyDescent="0.35">
      <c r="A4312" s="249" t="s">
        <v>2669</v>
      </c>
      <c r="B4312" s="9" t="s">
        <v>2557</v>
      </c>
      <c r="C4312" s="76">
        <v>44712</v>
      </c>
      <c r="D4312" s="264"/>
      <c r="E4312" s="86" t="s">
        <v>39</v>
      </c>
      <c r="F4312" s="88">
        <v>240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3</v>
      </c>
      <c r="L4312" s="78"/>
      <c r="M4312" s="80"/>
      <c r="N4312" s="324"/>
      <c r="O4312" s="81"/>
    </row>
    <row r="4313" spans="1:15" x14ac:dyDescent="0.35">
      <c r="A4313" s="249" t="s">
        <v>2669</v>
      </c>
      <c r="B4313" s="150" t="s">
        <v>2557</v>
      </c>
      <c r="C4313" s="76">
        <v>44712</v>
      </c>
      <c r="D4313" s="264"/>
      <c r="E4313" s="86" t="s">
        <v>28</v>
      </c>
      <c r="F4313" s="88">
        <v>240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4"/>
      <c r="O4313" s="81"/>
    </row>
    <row r="4314" spans="1:15" x14ac:dyDescent="0.35">
      <c r="A4314" s="249" t="s">
        <v>2669</v>
      </c>
      <c r="B4314" s="9" t="s">
        <v>2557</v>
      </c>
      <c r="C4314" s="76">
        <v>44712</v>
      </c>
      <c r="D4314" s="264"/>
      <c r="E4314" s="86" t="s">
        <v>18</v>
      </c>
      <c r="F4314" s="88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x14ac:dyDescent="0.35">
      <c r="A4315" s="249" t="s">
        <v>2669</v>
      </c>
      <c r="B4315" s="9" t="s">
        <v>2557</v>
      </c>
      <c r="C4315" s="76">
        <v>44712</v>
      </c>
      <c r="D4315" s="264"/>
      <c r="E4315" s="261" t="s">
        <v>25</v>
      </c>
      <c r="F4315" s="88">
        <v>360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4</v>
      </c>
      <c r="L4315" s="78"/>
      <c r="M4315" s="80"/>
      <c r="N4315" s="324"/>
      <c r="O4315" s="81"/>
    </row>
    <row r="4316" spans="1:15" x14ac:dyDescent="0.35">
      <c r="A4316" s="249" t="s">
        <v>2586</v>
      </c>
      <c r="B4316" s="151" t="s">
        <v>2539</v>
      </c>
      <c r="C4316" s="76">
        <v>44677</v>
      </c>
      <c r="D4316" s="264"/>
      <c r="E4316" s="250" t="s">
        <v>79</v>
      </c>
      <c r="F4316" s="77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282"/>
      <c r="O4316" s="81"/>
    </row>
    <row r="4317" spans="1:15" x14ac:dyDescent="0.35">
      <c r="A4317" s="249" t="s">
        <v>2586</v>
      </c>
      <c r="B4317" s="151" t="s">
        <v>2539</v>
      </c>
      <c r="C4317" s="76">
        <v>44677</v>
      </c>
      <c r="D4317" s="264"/>
      <c r="E4317" s="161" t="s">
        <v>18</v>
      </c>
      <c r="F4317" s="77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282"/>
      <c r="O4317" s="81"/>
    </row>
    <row r="4318" spans="1:15" x14ac:dyDescent="0.35">
      <c r="A4318" s="249" t="s">
        <v>2767</v>
      </c>
      <c r="B4318" s="151" t="s">
        <v>1476</v>
      </c>
      <c r="C4318" s="76">
        <v>44751</v>
      </c>
      <c r="D4318" s="264"/>
      <c r="E4318" s="250" t="s">
        <v>39</v>
      </c>
      <c r="F4318" s="77">
        <v>600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4"/>
      <c r="O4318" s="81"/>
    </row>
    <row r="4319" spans="1:15" x14ac:dyDescent="0.35">
      <c r="A4319" s="249" t="s">
        <v>2767</v>
      </c>
      <c r="B4319" s="322" t="s">
        <v>1476</v>
      </c>
      <c r="C4319" s="76">
        <v>44751</v>
      </c>
      <c r="D4319" s="264"/>
      <c r="E4319" s="250" t="s">
        <v>18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x14ac:dyDescent="0.35">
      <c r="A4320" s="249" t="s">
        <v>2767</v>
      </c>
      <c r="B4320" s="322" t="s">
        <v>1476</v>
      </c>
      <c r="C4320" s="76">
        <v>44751</v>
      </c>
      <c r="D4320" s="264"/>
      <c r="E4320" s="250" t="s">
        <v>28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2461</v>
      </c>
      <c r="B4321" s="9" t="s">
        <v>2460</v>
      </c>
      <c r="C4321" s="76">
        <v>44665</v>
      </c>
      <c r="D4321" s="264"/>
      <c r="E4321" s="86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282"/>
      <c r="O4321" s="81"/>
    </row>
    <row r="4322" spans="1:15" x14ac:dyDescent="0.35">
      <c r="A4322" s="249" t="s">
        <v>2684</v>
      </c>
      <c r="B4322" s="157" t="s">
        <v>1208</v>
      </c>
      <c r="C4322" s="76">
        <v>44718</v>
      </c>
      <c r="D4322" s="235"/>
      <c r="E4322" s="157" t="s">
        <v>39</v>
      </c>
      <c r="F4322" s="77">
        <v>1100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7</v>
      </c>
      <c r="L4322" s="78"/>
      <c r="M4322" s="80"/>
      <c r="N4322" s="324"/>
      <c r="O4322" s="81"/>
    </row>
    <row r="4323" spans="1:15" x14ac:dyDescent="0.35">
      <c r="A4323" s="249" t="s">
        <v>2586</v>
      </c>
      <c r="B4323" s="9" t="s">
        <v>2538</v>
      </c>
      <c r="C4323" s="76">
        <v>44677</v>
      </c>
      <c r="D4323" s="264"/>
      <c r="E4323" s="250" t="s">
        <v>79</v>
      </c>
      <c r="F4323" s="77">
        <v>360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282"/>
      <c r="O4323" s="81"/>
    </row>
    <row r="4324" spans="1:15" x14ac:dyDescent="0.35">
      <c r="A4324" s="249" t="s">
        <v>2586</v>
      </c>
      <c r="B4324" s="9" t="s">
        <v>2538</v>
      </c>
      <c r="C4324" s="76">
        <v>44677</v>
      </c>
      <c r="D4324" s="264"/>
      <c r="E4324" s="161" t="s">
        <v>18</v>
      </c>
      <c r="F4324" s="77">
        <v>360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282"/>
      <c r="O4324" s="81"/>
    </row>
    <row r="4325" spans="1:15" x14ac:dyDescent="0.35">
      <c r="A4325" s="249" t="s">
        <v>2428</v>
      </c>
      <c r="B4325" s="9" t="s">
        <v>2426</v>
      </c>
      <c r="C4325" s="76">
        <v>44653</v>
      </c>
      <c r="D4325" s="264"/>
      <c r="E4325" s="250" t="s">
        <v>18</v>
      </c>
      <c r="F4325" s="77">
        <v>480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282"/>
      <c r="O4325" s="81"/>
    </row>
    <row r="4326" spans="1:15" x14ac:dyDescent="0.35">
      <c r="A4326" s="249" t="s">
        <v>2289</v>
      </c>
      <c r="B4326" s="9" t="s">
        <v>2246</v>
      </c>
      <c r="C4326" s="76">
        <v>44623</v>
      </c>
      <c r="D4326" s="264"/>
      <c r="E4326" s="250" t="s">
        <v>39</v>
      </c>
      <c r="F4326" s="77">
        <v>240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265"/>
      <c r="O4326" s="81"/>
    </row>
    <row r="4327" spans="1:15" x14ac:dyDescent="0.35">
      <c r="A4327" s="249" t="s">
        <v>2289</v>
      </c>
      <c r="B4327" s="9" t="s">
        <v>2246</v>
      </c>
      <c r="C4327" s="76">
        <v>44623</v>
      </c>
      <c r="D4327" s="264"/>
      <c r="E4327" s="250" t="s">
        <v>25</v>
      </c>
      <c r="F4327" s="77">
        <v>360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265"/>
      <c r="O4327" s="81"/>
    </row>
    <row r="4328" spans="1:15" x14ac:dyDescent="0.35">
      <c r="A4328" s="249" t="s">
        <v>2289</v>
      </c>
      <c r="B4328" s="9" t="s">
        <v>2246</v>
      </c>
      <c r="C4328" s="76">
        <v>44623</v>
      </c>
      <c r="D4328" s="264"/>
      <c r="E4328" s="250" t="s">
        <v>18</v>
      </c>
      <c r="F4328" s="77">
        <v>360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265"/>
      <c r="O4328" s="81"/>
    </row>
    <row r="4329" spans="1:15" x14ac:dyDescent="0.35">
      <c r="A4329" s="249" t="s">
        <v>2289</v>
      </c>
      <c r="B4329" s="9" t="s">
        <v>2246</v>
      </c>
      <c r="C4329" s="76">
        <v>44623</v>
      </c>
      <c r="D4329" s="264"/>
      <c r="E4329" s="250" t="s">
        <v>28</v>
      </c>
      <c r="F4329" s="77">
        <v>240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265"/>
      <c r="O4329" s="81"/>
    </row>
    <row r="4330" spans="1:15" hidden="1" x14ac:dyDescent="0.35">
      <c r="A4330" s="249" t="s">
        <v>2775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2428</v>
      </c>
      <c r="B4331" s="250" t="s">
        <v>2425</v>
      </c>
      <c r="C4331" s="76">
        <v>44653</v>
      </c>
      <c r="D4331" s="264"/>
      <c r="E4331" s="250" t="s">
        <v>18</v>
      </c>
      <c r="F4331" s="77">
        <v>480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282"/>
      <c r="O4331" s="81"/>
    </row>
    <row r="4332" spans="1:15" x14ac:dyDescent="0.35">
      <c r="A4332" s="249" t="s">
        <v>2289</v>
      </c>
      <c r="B4332" s="9" t="s">
        <v>1291</v>
      </c>
      <c r="C4332" s="76">
        <v>44623</v>
      </c>
      <c r="D4332" s="264"/>
      <c r="E4332" s="250" t="s">
        <v>39</v>
      </c>
      <c r="F4332" s="77">
        <v>240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282"/>
      <c r="O4332" s="81"/>
    </row>
    <row r="4333" spans="1:15" hidden="1" x14ac:dyDescent="0.35">
      <c r="A4333" s="249" t="s">
        <v>2772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2772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2289</v>
      </c>
      <c r="B4335" s="150" t="s">
        <v>1291</v>
      </c>
      <c r="C4335" s="76">
        <v>44623</v>
      </c>
      <c r="D4335" s="264"/>
      <c r="E4335" s="250" t="s">
        <v>25</v>
      </c>
      <c r="F4335" s="77">
        <v>360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282"/>
      <c r="O4335" s="81"/>
    </row>
    <row r="4336" spans="1:15" x14ac:dyDescent="0.35">
      <c r="A4336" s="249" t="s">
        <v>2289</v>
      </c>
      <c r="B4336" s="150" t="s">
        <v>1291</v>
      </c>
      <c r="C4336" s="76">
        <v>44623</v>
      </c>
      <c r="D4336" s="264"/>
      <c r="E4336" s="250" t="s">
        <v>18</v>
      </c>
      <c r="F4336" s="77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282"/>
      <c r="O4336" s="81"/>
    </row>
    <row r="4337" spans="1:15" x14ac:dyDescent="0.35">
      <c r="A4337" s="249" t="s">
        <v>2289</v>
      </c>
      <c r="B4337" s="150" t="s">
        <v>1291</v>
      </c>
      <c r="C4337" s="76">
        <v>44623</v>
      </c>
      <c r="D4337" s="267"/>
      <c r="E4337" s="263" t="s">
        <v>28</v>
      </c>
      <c r="F4337" s="184">
        <v>240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282"/>
      <c r="O4337" s="81"/>
    </row>
    <row r="4338" spans="1:15" x14ac:dyDescent="0.35">
      <c r="A4338" s="249" t="s">
        <v>2498</v>
      </c>
      <c r="B4338" s="150" t="s">
        <v>2496</v>
      </c>
      <c r="C4338" s="76">
        <v>44670</v>
      </c>
      <c r="D4338" s="264"/>
      <c r="E4338" s="250" t="s">
        <v>18</v>
      </c>
      <c r="F4338" s="77">
        <v>600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282"/>
      <c r="O4338" s="81"/>
    </row>
    <row r="4339" spans="1:15" x14ac:dyDescent="0.35">
      <c r="A4339" s="249" t="s">
        <v>2739</v>
      </c>
      <c r="B4339" s="9" t="s">
        <v>2738</v>
      </c>
      <c r="C4339" s="76">
        <v>44740</v>
      </c>
      <c r="D4339" s="264"/>
      <c r="E4339" s="250" t="s">
        <v>39</v>
      </c>
      <c r="F4339" s="77">
        <v>50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2753</v>
      </c>
      <c r="B4340" s="9" t="s">
        <v>2752</v>
      </c>
      <c r="C4340" s="76">
        <v>44749</v>
      </c>
      <c r="D4340" s="264"/>
      <c r="E4340" s="250" t="s">
        <v>28</v>
      </c>
      <c r="F4340" s="77">
        <v>100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2725</v>
      </c>
      <c r="B4341" s="151" t="s">
        <v>2724</v>
      </c>
      <c r="C4341" s="76">
        <v>44736</v>
      </c>
      <c r="D4341" s="264"/>
      <c r="E4341" s="250" t="s">
        <v>79</v>
      </c>
      <c r="F4341" s="77">
        <v>100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2725</v>
      </c>
      <c r="B4342" s="151" t="s">
        <v>2724</v>
      </c>
      <c r="C4342" s="76">
        <v>44736</v>
      </c>
      <c r="D4342" s="264"/>
      <c r="E4342" s="250" t="s">
        <v>39</v>
      </c>
      <c r="F4342" s="77">
        <v>100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x14ac:dyDescent="0.35">
      <c r="A4343" s="249" t="s">
        <v>2754</v>
      </c>
      <c r="B4343" s="322" t="s">
        <v>1071</v>
      </c>
      <c r="C4343" s="76">
        <v>44749</v>
      </c>
      <c r="D4343" s="180"/>
      <c r="E4343" s="241" t="s">
        <v>18</v>
      </c>
      <c r="F4343" s="77">
        <v>600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x14ac:dyDescent="0.35">
      <c r="A4344" s="249" t="s">
        <v>2716</v>
      </c>
      <c r="B4344" s="322" t="s">
        <v>1071</v>
      </c>
      <c r="C4344" s="76">
        <v>44731</v>
      </c>
      <c r="D4344" s="180"/>
      <c r="E4344" s="261" t="s">
        <v>39</v>
      </c>
      <c r="F4344" s="77">
        <v>600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2729</v>
      </c>
      <c r="B4345" s="322" t="s">
        <v>1071</v>
      </c>
      <c r="C4345" s="76">
        <v>44736</v>
      </c>
      <c r="D4345" s="180"/>
      <c r="E4345" s="261" t="s">
        <v>28</v>
      </c>
      <c r="F4345" s="77">
        <v>600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x14ac:dyDescent="0.35">
      <c r="A4346" s="249" t="s">
        <v>2424</v>
      </c>
      <c r="B4346" s="321" t="s">
        <v>1070</v>
      </c>
      <c r="C4346" s="76">
        <v>44655</v>
      </c>
      <c r="D4346" s="180"/>
      <c r="E4346" s="261" t="s">
        <v>79</v>
      </c>
      <c r="F4346" s="77">
        <v>600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15</v>
      </c>
      <c r="L4346" s="78"/>
      <c r="M4346" s="80"/>
      <c r="N4346" s="282"/>
      <c r="O4346" s="81"/>
    </row>
    <row r="4347" spans="1:15" x14ac:dyDescent="0.35">
      <c r="A4347" s="249" t="s">
        <v>2755</v>
      </c>
      <c r="B4347" s="151" t="s">
        <v>1070</v>
      </c>
      <c r="C4347" s="76">
        <v>44749</v>
      </c>
      <c r="D4347" s="180"/>
      <c r="E4347" s="261" t="s">
        <v>18</v>
      </c>
      <c r="F4347" s="77">
        <v>600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3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x14ac:dyDescent="0.35">
      <c r="A4348" s="249" t="s">
        <v>2715</v>
      </c>
      <c r="B4348" s="151" t="s">
        <v>1070</v>
      </c>
      <c r="C4348" s="76">
        <v>44731</v>
      </c>
      <c r="D4348" s="180"/>
      <c r="E4348" s="261" t="s">
        <v>39</v>
      </c>
      <c r="F4348" s="77">
        <v>600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2730</v>
      </c>
      <c r="B4349" s="151" t="s">
        <v>1070</v>
      </c>
      <c r="C4349" s="76">
        <v>44736</v>
      </c>
      <c r="D4349" s="235"/>
      <c r="E4349" s="157" t="s">
        <v>28</v>
      </c>
      <c r="F4349" s="77">
        <v>600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x14ac:dyDescent="0.35">
      <c r="A4350" s="249" t="s">
        <v>2236</v>
      </c>
      <c r="B4350" s="250" t="s">
        <v>2239</v>
      </c>
      <c r="C4350" s="76">
        <v>44603</v>
      </c>
      <c r="D4350" s="264"/>
      <c r="E4350" s="250" t="s">
        <v>28</v>
      </c>
      <c r="F4350" s="77">
        <v>600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265"/>
      <c r="O4350" s="81"/>
    </row>
    <row r="4351" spans="1:15" hidden="1" x14ac:dyDescent="0.35">
      <c r="A4351" s="249" t="s">
        <v>2778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2236</v>
      </c>
      <c r="B4352" s="313" t="s">
        <v>2239</v>
      </c>
      <c r="C4352" s="76">
        <v>44603</v>
      </c>
      <c r="D4352" s="264"/>
      <c r="E4352" s="250" t="s">
        <v>25</v>
      </c>
      <c r="F4352" s="77">
        <v>120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265"/>
      <c r="O4352" s="81"/>
    </row>
    <row r="4353" spans="1:15" x14ac:dyDescent="0.35">
      <c r="A4353" s="249" t="s">
        <v>2236</v>
      </c>
      <c r="B4353" s="250" t="s">
        <v>2239</v>
      </c>
      <c r="C4353" s="76">
        <v>44603</v>
      </c>
      <c r="D4353" s="264"/>
      <c r="E4353" s="250" t="s">
        <v>18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265"/>
      <c r="O4353" s="81"/>
    </row>
    <row r="4354" spans="1:15" x14ac:dyDescent="0.35">
      <c r="A4354" s="249" t="s">
        <v>2237</v>
      </c>
      <c r="B4354" s="250" t="s">
        <v>2238</v>
      </c>
      <c r="C4354" s="76">
        <v>44603</v>
      </c>
      <c r="D4354" s="264"/>
      <c r="E4354" s="250" t="s">
        <v>28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265"/>
      <c r="O4354" s="81"/>
    </row>
    <row r="4355" spans="1:15" hidden="1" x14ac:dyDescent="0.35">
      <c r="A4355" s="249" t="s">
        <v>2780</v>
      </c>
      <c r="B4355" s="151" t="s">
        <v>2222</v>
      </c>
      <c r="C4355" s="76">
        <v>44754</v>
      </c>
      <c r="D4355" s="180"/>
      <c r="E4355" s="86" t="s">
        <v>39</v>
      </c>
      <c r="F4355" s="88">
        <v>240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251" t="s">
        <v>1074</v>
      </c>
    </row>
    <row r="4356" spans="1:15" hidden="1" x14ac:dyDescent="0.35">
      <c r="A4356" s="249" t="s">
        <v>2780</v>
      </c>
      <c r="B4356" s="151" t="s">
        <v>2222</v>
      </c>
      <c r="C4356" s="76">
        <v>44754</v>
      </c>
      <c r="D4356" s="180"/>
      <c r="E4356" s="86" t="s">
        <v>18</v>
      </c>
      <c r="F4356" s="88">
        <v>360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251" t="s">
        <v>1074</v>
      </c>
    </row>
    <row r="4357" spans="1:15" hidden="1" x14ac:dyDescent="0.35">
      <c r="A4357" s="249" t="s">
        <v>2780</v>
      </c>
      <c r="B4357" s="322" t="s">
        <v>2222</v>
      </c>
      <c r="C4357" s="76">
        <v>44754</v>
      </c>
      <c r="D4357" s="180"/>
      <c r="E4357" s="161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251" t="s">
        <v>1074</v>
      </c>
    </row>
    <row r="4358" spans="1:15" hidden="1" x14ac:dyDescent="0.35">
      <c r="A4358" s="249" t="s">
        <v>2780</v>
      </c>
      <c r="B4358" s="322" t="s">
        <v>2222</v>
      </c>
      <c r="C4358" s="76">
        <v>44754</v>
      </c>
      <c r="D4358" s="180"/>
      <c r="E4358" s="86" t="s">
        <v>28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251" t="s">
        <v>1074</v>
      </c>
    </row>
    <row r="4359" spans="1:15" hidden="1" x14ac:dyDescent="0.35">
      <c r="A4359" s="249" t="s">
        <v>2780</v>
      </c>
      <c r="B4359" s="322" t="s">
        <v>2222</v>
      </c>
      <c r="C4359" s="76">
        <v>44754</v>
      </c>
      <c r="D4359" s="180"/>
      <c r="E4359" s="261" t="s">
        <v>79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251" t="s">
        <v>1074</v>
      </c>
    </row>
    <row r="4360" spans="1:15" x14ac:dyDescent="0.35">
      <c r="A4360" s="249" t="s">
        <v>2647</v>
      </c>
      <c r="B4360" s="313" t="s">
        <v>2649</v>
      </c>
      <c r="C4360" s="76">
        <v>44705</v>
      </c>
      <c r="D4360" s="264"/>
      <c r="E4360" s="250" t="s">
        <v>28</v>
      </c>
      <c r="F4360" s="77">
        <v>1000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282"/>
      <c r="O4360" s="81"/>
    </row>
    <row r="4361" spans="1:15" x14ac:dyDescent="0.35">
      <c r="A4361" s="249" t="s">
        <v>2647</v>
      </c>
      <c r="B4361" s="250" t="s">
        <v>2646</v>
      </c>
      <c r="C4361" s="76">
        <v>44705</v>
      </c>
      <c r="D4361" s="264"/>
      <c r="E4361" s="250" t="s">
        <v>28</v>
      </c>
      <c r="F4361" s="77">
        <v>500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26</v>
      </c>
      <c r="L4361" s="78"/>
      <c r="M4361" s="80"/>
      <c r="N4361" s="282"/>
      <c r="O4361" s="81"/>
    </row>
    <row r="4362" spans="1:15" x14ac:dyDescent="0.35">
      <c r="A4362" s="249" t="s">
        <v>2797</v>
      </c>
      <c r="B4362" s="9" t="s">
        <v>1230</v>
      </c>
      <c r="C4362" s="89">
        <v>44759</v>
      </c>
      <c r="D4362" s="180"/>
      <c r="E4362" s="161" t="s">
        <v>39</v>
      </c>
      <c r="F4362" s="88">
        <f>1200/3</f>
        <v>400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x14ac:dyDescent="0.35">
      <c r="A4363" s="249" t="s">
        <v>2797</v>
      </c>
      <c r="B4363" s="9" t="s">
        <v>1230</v>
      </c>
      <c r="C4363" s="89">
        <v>44759</v>
      </c>
      <c r="D4363" s="180"/>
      <c r="E4363" s="161" t="s">
        <v>18</v>
      </c>
      <c r="F4363" s="72">
        <f>1200/3</f>
        <v>400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x14ac:dyDescent="0.35">
      <c r="A4364" s="249" t="s">
        <v>2797</v>
      </c>
      <c r="B4364" s="9" t="s">
        <v>1230</v>
      </c>
      <c r="C4364" s="89">
        <v>44759</v>
      </c>
      <c r="D4364" s="180"/>
      <c r="E4364" s="161" t="s">
        <v>28</v>
      </c>
      <c r="F4364" s="88">
        <f>1200/3</f>
        <v>400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x14ac:dyDescent="0.35">
      <c r="A4365" s="249" t="s">
        <v>2450</v>
      </c>
      <c r="B4365" s="150" t="s">
        <v>2226</v>
      </c>
      <c r="C4365" s="89">
        <v>44662</v>
      </c>
      <c r="D4365" s="180"/>
      <c r="E4365" s="161" t="s">
        <v>79</v>
      </c>
      <c r="F4365" s="88">
        <v>300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282"/>
      <c r="O4365" s="81"/>
    </row>
    <row r="4366" spans="1:15" x14ac:dyDescent="0.35">
      <c r="A4366" s="249" t="s">
        <v>2450</v>
      </c>
      <c r="B4366" s="150" t="s">
        <v>2226</v>
      </c>
      <c r="C4366" s="89">
        <v>44662</v>
      </c>
      <c r="D4366" s="180"/>
      <c r="E4366" s="161" t="s">
        <v>39</v>
      </c>
      <c r="F4366" s="88">
        <v>300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12</v>
      </c>
      <c r="L4366" s="78"/>
      <c r="M4366" s="80"/>
      <c r="N4366" s="282"/>
      <c r="O4366" s="81"/>
    </row>
    <row r="4367" spans="1:15" x14ac:dyDescent="0.35">
      <c r="A4367" s="249" t="s">
        <v>2450</v>
      </c>
      <c r="B4367" s="150" t="s">
        <v>2226</v>
      </c>
      <c r="C4367" s="89">
        <v>44662</v>
      </c>
      <c r="D4367" s="180"/>
      <c r="E4367" s="161" t="s">
        <v>18</v>
      </c>
      <c r="F4367" s="88">
        <v>300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282"/>
      <c r="O4367" s="81"/>
    </row>
    <row r="4368" spans="1:15" x14ac:dyDescent="0.35">
      <c r="A4368" s="249" t="s">
        <v>2450</v>
      </c>
      <c r="B4368" s="150" t="s">
        <v>2226</v>
      </c>
      <c r="C4368" s="89">
        <v>44662</v>
      </c>
      <c r="D4368" s="180"/>
      <c r="E4368" s="161" t="s">
        <v>28</v>
      </c>
      <c r="F4368" s="88">
        <v>300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15</v>
      </c>
      <c r="L4368" s="78"/>
      <c r="M4368" s="80"/>
      <c r="N4368" s="282"/>
      <c r="O4368" s="81"/>
    </row>
    <row r="4369" spans="1:15" x14ac:dyDescent="0.35">
      <c r="A4369" s="249" t="s">
        <v>2694</v>
      </c>
      <c r="B4369" s="9" t="s">
        <v>2687</v>
      </c>
      <c r="C4369" s="76">
        <v>44721</v>
      </c>
      <c r="D4369" s="264"/>
      <c r="E4369" s="250" t="s">
        <v>18</v>
      </c>
      <c r="F4369" s="77">
        <f>40*12</f>
        <v>480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x14ac:dyDescent="0.35">
      <c r="A4370" s="249" t="s">
        <v>2694</v>
      </c>
      <c r="B4370" s="9" t="s">
        <v>2687</v>
      </c>
      <c r="C4370" s="76">
        <v>44721</v>
      </c>
      <c r="D4370" s="264"/>
      <c r="E4370" s="250" t="s">
        <v>28</v>
      </c>
      <c r="F4370" s="77">
        <f>80*12</f>
        <v>960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x14ac:dyDescent="0.35">
      <c r="A4371" s="249" t="s">
        <v>2694</v>
      </c>
      <c r="B4371" s="9" t="s">
        <v>2695</v>
      </c>
      <c r="C4371" s="76">
        <v>44721</v>
      </c>
      <c r="D4371" s="264"/>
      <c r="E4371" s="250" t="s">
        <v>18</v>
      </c>
      <c r="F4371" s="77">
        <f>40*12</f>
        <v>480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x14ac:dyDescent="0.35">
      <c r="A4372" s="249" t="s">
        <v>2694</v>
      </c>
      <c r="B4372" s="9" t="s">
        <v>2695</v>
      </c>
      <c r="C4372" s="76">
        <v>44721</v>
      </c>
      <c r="D4372" s="264"/>
      <c r="E4372" s="250" t="s">
        <v>28</v>
      </c>
      <c r="F4372" s="77">
        <f>80*12</f>
        <v>960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x14ac:dyDescent="0.35">
      <c r="A4373" s="249" t="s">
        <v>2450</v>
      </c>
      <c r="B4373" s="9" t="s">
        <v>1966</v>
      </c>
      <c r="C4373" s="89">
        <v>44662</v>
      </c>
      <c r="D4373" s="180"/>
      <c r="E4373" s="261" t="s">
        <v>18</v>
      </c>
      <c r="F4373" s="88">
        <v>600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6</v>
      </c>
      <c r="L4373" s="78"/>
      <c r="M4373" s="80"/>
      <c r="N4373" s="282"/>
      <c r="O4373" s="81"/>
    </row>
    <row r="4374" spans="1:15" x14ac:dyDescent="0.35">
      <c r="A4374" s="249" t="s">
        <v>2450</v>
      </c>
      <c r="B4374" s="9" t="s">
        <v>2449</v>
      </c>
      <c r="C4374" s="89">
        <v>44662</v>
      </c>
      <c r="D4374" s="180"/>
      <c r="E4374" s="261" t="s">
        <v>28</v>
      </c>
      <c r="F4374" s="88">
        <v>600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23</v>
      </c>
      <c r="L4374" s="78"/>
      <c r="M4374" s="80"/>
      <c r="N4374" s="282"/>
      <c r="O4374" s="81"/>
    </row>
    <row r="4375" spans="1:15" x14ac:dyDescent="0.35">
      <c r="A4375" s="249" t="s">
        <v>2657</v>
      </c>
      <c r="B4375" s="9" t="s">
        <v>2604</v>
      </c>
      <c r="C4375" s="76">
        <v>44694</v>
      </c>
      <c r="D4375" s="264"/>
      <c r="E4375" s="250" t="s">
        <v>28</v>
      </c>
      <c r="F4375" s="77">
        <v>1200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1</v>
      </c>
      <c r="L4375" s="78"/>
      <c r="M4375" s="80"/>
      <c r="N4375" s="282"/>
      <c r="O4375" s="81"/>
    </row>
    <row r="4376" spans="1:15" x14ac:dyDescent="0.35">
      <c r="A4376" s="249" t="s">
        <v>2657</v>
      </c>
      <c r="B4376" s="9" t="s">
        <v>2604</v>
      </c>
      <c r="C4376" s="76">
        <v>44694</v>
      </c>
      <c r="D4376" s="264"/>
      <c r="E4376" s="250" t="s">
        <v>39</v>
      </c>
      <c r="F4376" s="77">
        <v>1200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282"/>
      <c r="O4376" s="81"/>
    </row>
    <row r="4377" spans="1:15" x14ac:dyDescent="0.35">
      <c r="A4377" s="249" t="s">
        <v>2657</v>
      </c>
      <c r="B4377" s="9" t="s">
        <v>2604</v>
      </c>
      <c r="C4377" s="76">
        <v>44694</v>
      </c>
      <c r="D4377" s="264"/>
      <c r="E4377" s="250" t="s">
        <v>18</v>
      </c>
      <c r="F4377" s="77">
        <v>1200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282"/>
      <c r="O4377" s="81"/>
    </row>
    <row r="4378" spans="1:15" x14ac:dyDescent="0.35">
      <c r="A4378" s="249" t="s">
        <v>2723</v>
      </c>
      <c r="B4378" s="9" t="s">
        <v>1163</v>
      </c>
      <c r="C4378" s="76">
        <v>44735</v>
      </c>
      <c r="D4378" s="264"/>
      <c r="E4378" s="161" t="s">
        <v>79</v>
      </c>
      <c r="F4378" s="88">
        <f>(1200-120)/4</f>
        <v>270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52</v>
      </c>
      <c r="L4378" s="78"/>
      <c r="M4378" s="80"/>
      <c r="N4378" s="324"/>
      <c r="O4378" s="251"/>
    </row>
    <row r="4379" spans="1:15" x14ac:dyDescent="0.35">
      <c r="A4379" s="249" t="s">
        <v>2723</v>
      </c>
      <c r="B4379" s="9" t="s">
        <v>1163</v>
      </c>
      <c r="C4379" s="76">
        <v>44735</v>
      </c>
      <c r="D4379" s="264"/>
      <c r="E4379" s="161" t="s">
        <v>25</v>
      </c>
      <c r="F4379" s="88">
        <f>(1200-120)/4</f>
        <v>270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251"/>
    </row>
    <row r="4380" spans="1:15" x14ac:dyDescent="0.35">
      <c r="A4380" s="249" t="s">
        <v>2723</v>
      </c>
      <c r="B4380" s="9" t="s">
        <v>1163</v>
      </c>
      <c r="C4380" s="76">
        <v>44735</v>
      </c>
      <c r="D4380" s="264"/>
      <c r="E4380" s="161" t="s">
        <v>18</v>
      </c>
      <c r="F4380" s="88">
        <f>(1200-120)/4</f>
        <v>270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2</v>
      </c>
      <c r="L4380" s="78"/>
      <c r="M4380" s="80"/>
      <c r="N4380" s="324"/>
      <c r="O4380" s="251"/>
    </row>
    <row r="4381" spans="1:15" x14ac:dyDescent="0.35">
      <c r="A4381" s="249" t="s">
        <v>2723</v>
      </c>
      <c r="B4381" s="9" t="s">
        <v>1163</v>
      </c>
      <c r="C4381" s="76">
        <v>44735</v>
      </c>
      <c r="D4381" s="264"/>
      <c r="E4381" s="161" t="s">
        <v>39</v>
      </c>
      <c r="F4381" s="88">
        <f>(1200-120)/4</f>
        <v>270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6</v>
      </c>
      <c r="L4381" s="78"/>
      <c r="M4381" s="80"/>
      <c r="N4381" s="324"/>
      <c r="O4381" s="251"/>
    </row>
    <row r="4382" spans="1:15" x14ac:dyDescent="0.35">
      <c r="A4382" s="249" t="s">
        <v>2723</v>
      </c>
      <c r="B4382" s="9" t="s">
        <v>1163</v>
      </c>
      <c r="C4382" s="76">
        <v>44735</v>
      </c>
      <c r="D4382" s="264"/>
      <c r="E4382" s="161" t="s">
        <v>28</v>
      </c>
      <c r="F4382" s="77">
        <v>120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x14ac:dyDescent="0.35">
      <c r="A4383" s="249" t="s">
        <v>2723</v>
      </c>
      <c r="B4383" s="150" t="s">
        <v>1332</v>
      </c>
      <c r="C4383" s="76">
        <v>44735</v>
      </c>
      <c r="D4383" s="264"/>
      <c r="E4383" s="161" t="s">
        <v>79</v>
      </c>
      <c r="F4383" s="88">
        <f>(1200-120)/4</f>
        <v>270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7</v>
      </c>
      <c r="L4383" s="78"/>
      <c r="M4383" s="80"/>
      <c r="N4383" s="324"/>
      <c r="O4383" s="81"/>
    </row>
    <row r="4384" spans="1:15" x14ac:dyDescent="0.35">
      <c r="A4384" s="249" t="s">
        <v>2723</v>
      </c>
      <c r="B4384" s="9" t="s">
        <v>1332</v>
      </c>
      <c r="C4384" s="76">
        <v>44735</v>
      </c>
      <c r="D4384" s="264"/>
      <c r="E4384" s="161" t="s">
        <v>25</v>
      </c>
      <c r="F4384" s="88">
        <f>(1200-120)/4</f>
        <v>270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x14ac:dyDescent="0.35">
      <c r="A4385" s="249" t="s">
        <v>2723</v>
      </c>
      <c r="B4385" s="9" t="s">
        <v>1332</v>
      </c>
      <c r="C4385" s="76">
        <v>44735</v>
      </c>
      <c r="D4385" s="264"/>
      <c r="E4385" s="161" t="s">
        <v>18</v>
      </c>
      <c r="F4385" s="88">
        <f>(1200-120)/4</f>
        <v>270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30</v>
      </c>
      <c r="L4385" s="78"/>
      <c r="M4385" s="80"/>
      <c r="N4385" s="324"/>
      <c r="O4385" s="81"/>
    </row>
    <row r="4386" spans="1:15" x14ac:dyDescent="0.35">
      <c r="A4386" s="249" t="s">
        <v>2723</v>
      </c>
      <c r="B4386" s="9" t="s">
        <v>1332</v>
      </c>
      <c r="C4386" s="76">
        <v>44735</v>
      </c>
      <c r="D4386" s="264"/>
      <c r="E4386" s="161" t="s">
        <v>39</v>
      </c>
      <c r="F4386" s="88">
        <f>(1200-120)/4</f>
        <v>270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28</v>
      </c>
      <c r="L4386" s="78"/>
      <c r="M4386" s="80"/>
      <c r="N4386" s="324"/>
      <c r="O4386" s="81"/>
    </row>
    <row r="4387" spans="1:15" x14ac:dyDescent="0.35">
      <c r="A4387" s="249" t="s">
        <v>2723</v>
      </c>
      <c r="B4387" s="150" t="s">
        <v>1332</v>
      </c>
      <c r="C4387" s="76">
        <v>44735</v>
      </c>
      <c r="D4387" s="264"/>
      <c r="E4387" s="161" t="s">
        <v>28</v>
      </c>
      <c r="F4387" s="77">
        <v>120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x14ac:dyDescent="0.35">
      <c r="A4388" s="249" t="s">
        <v>2723</v>
      </c>
      <c r="B4388" s="150" t="s">
        <v>2156</v>
      </c>
      <c r="C4388" s="76">
        <v>44735</v>
      </c>
      <c r="D4388" s="264"/>
      <c r="E4388" s="261" t="s">
        <v>2147</v>
      </c>
      <c r="F4388" s="88">
        <f>1200/4</f>
        <v>300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x14ac:dyDescent="0.35">
      <c r="A4389" s="249" t="s">
        <v>2723</v>
      </c>
      <c r="B4389" s="9" t="s">
        <v>2156</v>
      </c>
      <c r="C4389" s="76">
        <v>44735</v>
      </c>
      <c r="D4389" s="264"/>
      <c r="E4389" s="261" t="s">
        <v>2592</v>
      </c>
      <c r="F4389" s="88">
        <f>1200/4</f>
        <v>300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x14ac:dyDescent="0.35">
      <c r="A4390" s="249" t="s">
        <v>2723</v>
      </c>
      <c r="B4390" s="9" t="s">
        <v>2156</v>
      </c>
      <c r="C4390" s="76">
        <v>44735</v>
      </c>
      <c r="D4390" s="264"/>
      <c r="E4390" s="261" t="s">
        <v>2149</v>
      </c>
      <c r="F4390" s="88">
        <f>1200/4</f>
        <v>300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x14ac:dyDescent="0.35">
      <c r="A4391" s="249" t="s">
        <v>2723</v>
      </c>
      <c r="B4391" s="9" t="s">
        <v>2156</v>
      </c>
      <c r="C4391" s="76">
        <v>44735</v>
      </c>
      <c r="D4391" s="264"/>
      <c r="E4391" s="261" t="s">
        <v>2150</v>
      </c>
      <c r="F4391" s="88">
        <f>1200/4</f>
        <v>300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x14ac:dyDescent="0.35">
      <c r="A4392" s="249" t="s">
        <v>2723</v>
      </c>
      <c r="B4392" s="9" t="s">
        <v>2151</v>
      </c>
      <c r="C4392" s="76">
        <v>44735</v>
      </c>
      <c r="D4392" s="264"/>
      <c r="E4392" s="261" t="s">
        <v>2152</v>
      </c>
      <c r="F4392" s="88">
        <v>100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x14ac:dyDescent="0.35">
      <c r="A4393" s="249" t="s">
        <v>2723</v>
      </c>
      <c r="B4393" s="9" t="s">
        <v>2151</v>
      </c>
      <c r="C4393" s="76">
        <v>44735</v>
      </c>
      <c r="D4393" s="264"/>
      <c r="E4393" s="261" t="s">
        <v>2153</v>
      </c>
      <c r="F4393" s="88">
        <v>100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x14ac:dyDescent="0.35">
      <c r="A4394" s="249" t="s">
        <v>2723</v>
      </c>
      <c r="B4394" s="9" t="s">
        <v>2151</v>
      </c>
      <c r="C4394" s="76">
        <v>44735</v>
      </c>
      <c r="D4394" s="264"/>
      <c r="E4394" s="261" t="s">
        <v>2154</v>
      </c>
      <c r="F4394" s="88">
        <v>100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x14ac:dyDescent="0.35">
      <c r="A4395" s="249" t="s">
        <v>2723</v>
      </c>
      <c r="B4395" s="150" t="s">
        <v>2151</v>
      </c>
      <c r="C4395" s="76">
        <v>44735</v>
      </c>
      <c r="D4395" s="264"/>
      <c r="E4395" s="261" t="s">
        <v>2155</v>
      </c>
      <c r="F4395" s="88">
        <v>100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x14ac:dyDescent="0.35">
      <c r="A4396" s="249" t="s">
        <v>2723</v>
      </c>
      <c r="B4396" s="150" t="s">
        <v>2151</v>
      </c>
      <c r="C4396" s="76">
        <v>44735</v>
      </c>
      <c r="D4396" s="264"/>
      <c r="E4396" s="261" t="s">
        <v>253</v>
      </c>
      <c r="F4396" s="88">
        <v>100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x14ac:dyDescent="0.35">
      <c r="A4397" s="249" t="s">
        <v>2723</v>
      </c>
      <c r="B4397" s="150" t="s">
        <v>2151</v>
      </c>
      <c r="C4397" s="76">
        <v>44735</v>
      </c>
      <c r="D4397" s="264"/>
      <c r="E4397" s="261" t="s">
        <v>2788</v>
      </c>
      <c r="F4397" s="88">
        <v>100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x14ac:dyDescent="0.35">
      <c r="A4398" s="249" t="s">
        <v>2347</v>
      </c>
      <c r="B4398" s="150" t="s">
        <v>2346</v>
      </c>
      <c r="C4398" s="76">
        <v>44636</v>
      </c>
      <c r="D4398" s="264"/>
      <c r="E4398" s="250" t="s">
        <v>18</v>
      </c>
      <c r="F4398" s="77">
        <f>1200/4</f>
        <v>300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282"/>
      <c r="O4398" s="81"/>
    </row>
    <row r="4399" spans="1:15" x14ac:dyDescent="0.35">
      <c r="A4399" s="249" t="s">
        <v>2347</v>
      </c>
      <c r="B4399" s="9" t="s">
        <v>2346</v>
      </c>
      <c r="C4399" s="76">
        <v>44636</v>
      </c>
      <c r="D4399" s="264"/>
      <c r="E4399" s="250" t="s">
        <v>39</v>
      </c>
      <c r="F4399" s="77">
        <f>1200/4</f>
        <v>300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282"/>
      <c r="O4399" s="81"/>
    </row>
    <row r="4400" spans="1:15" x14ac:dyDescent="0.35">
      <c r="A4400" s="249" t="s">
        <v>2347</v>
      </c>
      <c r="B4400" s="9" t="s">
        <v>2346</v>
      </c>
      <c r="C4400" s="76">
        <v>44636</v>
      </c>
      <c r="D4400" s="264"/>
      <c r="E4400" s="250" t="s">
        <v>25</v>
      </c>
      <c r="F4400" s="77">
        <f>1200/4</f>
        <v>300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282"/>
      <c r="O4400" s="81"/>
    </row>
    <row r="4401" spans="1:15" x14ac:dyDescent="0.35">
      <c r="A4401" s="249" t="s">
        <v>2347</v>
      </c>
      <c r="B4401" s="9" t="s">
        <v>2346</v>
      </c>
      <c r="C4401" s="76">
        <v>44636</v>
      </c>
      <c r="D4401" s="264"/>
      <c r="E4401" s="250" t="s">
        <v>28</v>
      </c>
      <c r="F4401" s="77">
        <f>1200/4</f>
        <v>300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282"/>
      <c r="O4401" s="81"/>
    </row>
    <row r="4402" spans="1:15" x14ac:dyDescent="0.35">
      <c r="A4402" s="249" t="s">
        <v>2761</v>
      </c>
      <c r="B4402" s="9" t="s">
        <v>2766</v>
      </c>
      <c r="C4402" s="76">
        <v>44736</v>
      </c>
      <c r="D4402" s="264"/>
      <c r="E4402" s="250" t="s">
        <v>135</v>
      </c>
      <c r="F4402" s="77">
        <v>300</v>
      </c>
      <c r="G4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0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x14ac:dyDescent="0.35">
      <c r="A4403" s="249" t="s">
        <v>2798</v>
      </c>
      <c r="B4403" s="250" t="s">
        <v>2133</v>
      </c>
      <c r="C4403" s="89">
        <v>44760</v>
      </c>
      <c r="D4403" s="235"/>
      <c r="E4403" s="250" t="s">
        <v>203</v>
      </c>
      <c r="F4403" s="88">
        <v>240</v>
      </c>
      <c r="G4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x14ac:dyDescent="0.35">
      <c r="A4404" s="249" t="s">
        <v>2798</v>
      </c>
      <c r="B4404" s="250" t="s">
        <v>2133</v>
      </c>
      <c r="C4404" s="89">
        <v>44760</v>
      </c>
      <c r="D4404" s="235"/>
      <c r="E4404" s="250" t="s">
        <v>206</v>
      </c>
      <c r="F4404" s="88">
        <v>240</v>
      </c>
      <c r="G4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x14ac:dyDescent="0.35">
      <c r="A4405" s="249" t="s">
        <v>2798</v>
      </c>
      <c r="B4405" s="250" t="s">
        <v>2133</v>
      </c>
      <c r="C4405" s="89">
        <v>44760</v>
      </c>
      <c r="D4405" s="235"/>
      <c r="E4405" s="250" t="s">
        <v>1569</v>
      </c>
      <c r="F4405" s="88">
        <v>240</v>
      </c>
      <c r="G4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x14ac:dyDescent="0.35">
      <c r="A4406" s="249" t="s">
        <v>2798</v>
      </c>
      <c r="B4406" s="250" t="s">
        <v>2133</v>
      </c>
      <c r="C4406" s="89">
        <v>44760</v>
      </c>
      <c r="D4406" s="235"/>
      <c r="E4406" s="250" t="s">
        <v>132</v>
      </c>
      <c r="F4406" s="88">
        <v>240</v>
      </c>
      <c r="G4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x14ac:dyDescent="0.35">
      <c r="A4407" s="249" t="s">
        <v>2799</v>
      </c>
      <c r="B4407" s="151" t="s">
        <v>2222</v>
      </c>
      <c r="C4407" s="89">
        <v>44760</v>
      </c>
      <c r="D4407" s="180"/>
      <c r="E4407" s="86" t="s">
        <v>39</v>
      </c>
      <c r="F4407" s="88">
        <v>240</v>
      </c>
      <c r="G4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x14ac:dyDescent="0.35">
      <c r="A4408" s="249" t="s">
        <v>2799</v>
      </c>
      <c r="B4408" s="151" t="s">
        <v>2222</v>
      </c>
      <c r="C4408" s="89">
        <v>44760</v>
      </c>
      <c r="D4408" s="180"/>
      <c r="E4408" s="86" t="s">
        <v>18</v>
      </c>
      <c r="F4408" s="88">
        <v>360</v>
      </c>
      <c r="G4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x14ac:dyDescent="0.35">
      <c r="A4409" s="249" t="s">
        <v>2799</v>
      </c>
      <c r="B4409" s="151" t="s">
        <v>2222</v>
      </c>
      <c r="C4409" s="89">
        <v>44760</v>
      </c>
      <c r="D4409" s="180"/>
      <c r="E4409" s="161" t="s">
        <v>25</v>
      </c>
      <c r="F4409" s="88">
        <v>360</v>
      </c>
      <c r="G4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x14ac:dyDescent="0.35">
      <c r="A4410" s="249" t="s">
        <v>2799</v>
      </c>
      <c r="B4410" s="151" t="s">
        <v>2222</v>
      </c>
      <c r="C4410" s="89">
        <v>44760</v>
      </c>
      <c r="D4410" s="180"/>
      <c r="E4410" s="86" t="s">
        <v>28</v>
      </c>
      <c r="F4410" s="88">
        <v>240</v>
      </c>
      <c r="G4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x14ac:dyDescent="0.35">
      <c r="A4411" s="249" t="s">
        <v>2799</v>
      </c>
      <c r="B4411" s="151" t="s">
        <v>2222</v>
      </c>
      <c r="C4411" s="89">
        <v>44760</v>
      </c>
      <c r="D4411" s="180"/>
      <c r="E4411" s="261" t="s">
        <v>79</v>
      </c>
      <c r="F4411" s="88">
        <v>240</v>
      </c>
      <c r="G4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x14ac:dyDescent="0.35">
      <c r="A4412" s="249" t="s">
        <v>2800</v>
      </c>
      <c r="B4412" s="151" t="s">
        <v>2080</v>
      </c>
      <c r="C4412" s="89">
        <v>44760</v>
      </c>
      <c r="D4412" s="235"/>
      <c r="E4412" s="250" t="s">
        <v>39</v>
      </c>
      <c r="F4412" s="77">
        <v>600</v>
      </c>
      <c r="G4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x14ac:dyDescent="0.35">
      <c r="A4413" s="249" t="s">
        <v>2801</v>
      </c>
      <c r="B4413" s="151" t="s">
        <v>1438</v>
      </c>
      <c r="C4413" s="89">
        <v>44760</v>
      </c>
      <c r="D4413" s="180"/>
      <c r="E4413" s="86" t="s">
        <v>39</v>
      </c>
      <c r="F4413" s="88">
        <v>240</v>
      </c>
      <c r="G4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x14ac:dyDescent="0.35">
      <c r="A4414" s="249" t="s">
        <v>2801</v>
      </c>
      <c r="B4414" s="151" t="s">
        <v>1438</v>
      </c>
      <c r="C4414" s="89">
        <v>44760</v>
      </c>
      <c r="D4414" s="180"/>
      <c r="E4414" s="86" t="s">
        <v>28</v>
      </c>
      <c r="F4414" s="88">
        <v>240</v>
      </c>
      <c r="G4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x14ac:dyDescent="0.35">
      <c r="A4415" s="249" t="s">
        <v>2801</v>
      </c>
      <c r="B4415" s="151" t="s">
        <v>1438</v>
      </c>
      <c r="C4415" s="89">
        <v>44760</v>
      </c>
      <c r="D4415" s="180"/>
      <c r="E4415" s="86" t="s">
        <v>25</v>
      </c>
      <c r="F4415" s="88">
        <v>360</v>
      </c>
      <c r="G4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x14ac:dyDescent="0.35">
      <c r="A4416" s="249" t="s">
        <v>2801</v>
      </c>
      <c r="B4416" s="151" t="s">
        <v>1438</v>
      </c>
      <c r="C4416" s="89">
        <v>44760</v>
      </c>
      <c r="D4416" s="180"/>
      <c r="E4416" s="86" t="s">
        <v>18</v>
      </c>
      <c r="F4416" s="88">
        <v>360</v>
      </c>
      <c r="G4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x14ac:dyDescent="0.35">
      <c r="A4417" s="249" t="s">
        <v>2802</v>
      </c>
      <c r="B4417" s="316" t="s">
        <v>429</v>
      </c>
      <c r="C4417" s="76">
        <v>44761</v>
      </c>
      <c r="D4417" s="264"/>
      <c r="E4417" s="250" t="s">
        <v>18</v>
      </c>
      <c r="F4417" s="77">
        <v>500</v>
      </c>
      <c r="G4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x14ac:dyDescent="0.35">
      <c r="A4418" s="249" t="s">
        <v>2802</v>
      </c>
      <c r="B4418" s="316" t="s">
        <v>429</v>
      </c>
      <c r="C4418" s="76">
        <v>44761</v>
      </c>
      <c r="D4418" s="264"/>
      <c r="E4418" s="250" t="s">
        <v>79</v>
      </c>
      <c r="F4418" s="77">
        <v>500</v>
      </c>
      <c r="G4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x14ac:dyDescent="0.35">
      <c r="A4419" s="249" t="s">
        <v>2802</v>
      </c>
      <c r="B4419" s="316" t="s">
        <v>429</v>
      </c>
      <c r="C4419" s="76">
        <v>44761</v>
      </c>
      <c r="D4419" s="264"/>
      <c r="E4419" s="250" t="s">
        <v>131</v>
      </c>
      <c r="F4419" s="77">
        <v>300</v>
      </c>
      <c r="G4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x14ac:dyDescent="0.35">
      <c r="A4420" s="249" t="s">
        <v>2802</v>
      </c>
      <c r="B4420" s="316" t="s">
        <v>429</v>
      </c>
      <c r="C4420" s="76">
        <v>44761</v>
      </c>
      <c r="D4420" s="264"/>
      <c r="E4420" s="250" t="s">
        <v>1326</v>
      </c>
      <c r="F4420" s="77">
        <v>300</v>
      </c>
      <c r="G4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x14ac:dyDescent="0.35">
      <c r="A4426" s="188"/>
      <c r="B4426" s="189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x14ac:dyDescent="0.35">
      <c r="A4471" s="188"/>
      <c r="B4471" s="316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x14ac:dyDescent="0.35">
      <c r="A4488" s="188"/>
      <c r="B4488" s="316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x14ac:dyDescent="0.35">
      <c r="A4532" s="188"/>
      <c r="B4532" s="189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x14ac:dyDescent="0.35">
      <c r="A4600" s="188"/>
      <c r="B4600" s="189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x14ac:dyDescent="0.35">
      <c r="A4619" s="188"/>
      <c r="B4619" s="189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x14ac:dyDescent="0.35">
      <c r="A4628" s="266"/>
      <c r="B4628" s="82"/>
      <c r="C4628" s="211"/>
      <c r="D4628" s="267"/>
      <c r="E4628" s="82"/>
      <c r="F4628" s="184"/>
      <c r="G4628" s="83"/>
      <c r="H4628" s="83"/>
      <c r="I4628" s="83"/>
      <c r="J4628" s="84"/>
      <c r="K4628" s="96">
        <f>SUMIFS(Table3[[#All],[Tổng Kim hư]],Table3[[#All],[Mã Hàng ]],Table1[[#All],[Mã hàng]],Table3[[#All],[Màu ]],Table1[[#All],[Màu]],Table3[[#All],[Ngày đặt ]],Table1[[#All],[Ngày đặt]])</f>
        <v>0</v>
      </c>
      <c r="L4628" s="83"/>
      <c r="M4628" s="85"/>
      <c r="N4628" s="325"/>
      <c r="O4628" s="284"/>
    </row>
  </sheetData>
  <phoneticPr fontId="18" type="noConversion"/>
  <hyperlinks>
    <hyperlink ref="O4432" r:id="rId1" display="Wo@da Trái tim"/>
    <hyperlink ref="B4640" r:id="rId2" display="Wo@da LK-301"/>
    <hyperlink ref="B4649" r:id="rId3" display="Wo@da LK-403"/>
    <hyperlink ref="B4633" r:id="rId4" display="Wo@da LK-401"/>
    <hyperlink ref="B4635" r:id="rId5" display="Wo@da LK-801"/>
    <hyperlink ref="B4657" r:id="rId6" display="Wo@da NC Bamboo"/>
    <hyperlink ref="B4658" r:id="rId7" display="Wo@da NC Bamboo"/>
    <hyperlink ref="B4823" r:id="rId8" display="Wo@da LK-401"/>
    <hyperlink ref="B4826" r:id="rId9" display="Wo@da LK-204"/>
    <hyperlink ref="O4430" r:id="rId10" display="Wo@da Trái tim"/>
    <hyperlink ref="B4638" r:id="rId11" display="mailto:Wo@da%20LK-301"/>
    <hyperlink ref="B4647" r:id="rId12" display="mailto:Wo@da%20LK-403"/>
    <hyperlink ref="B4631" r:id="rId13" display="mailto:Wo@da%20LK-401"/>
    <hyperlink ref="B4633" r:id="rId14" display="mailto:Wo@da%20LK-801"/>
    <hyperlink ref="B4655" r:id="rId15" display="mailto:Wo@da%20NC%20Bamboo"/>
    <hyperlink ref="B4656" r:id="rId16" display="mailto:Wo@da%20NC%20Bamboo"/>
    <hyperlink ref="B4821" r:id="rId17" display="Wo@da LK-401"/>
    <hyperlink ref="B4824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820" zoomScaleNormal="100" workbookViewId="0">
      <selection sqref="A1:Q5849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55</v>
      </c>
      <c r="B5627" s="9" t="s">
        <v>1442</v>
      </c>
      <c r="C5627" s="9" t="s">
        <v>25</v>
      </c>
      <c r="D5627" s="9"/>
      <c r="E5627" s="10">
        <v>44754</v>
      </c>
      <c r="F5627" s="100">
        <f t="shared" ref="F5627:F5690" si="92">SUM(J5627:L5627)</f>
        <v>372</v>
      </c>
      <c r="G5627" s="100">
        <f>SUM(Table3[[#This Row],[Kim Dệt Ngày]:[Kim Khác Đêm]])</f>
        <v>0</v>
      </c>
      <c r="H5627" s="10">
        <v>44755</v>
      </c>
      <c r="I5627" s="10"/>
      <c r="J5627" s="9">
        <f>36+36+36+36+48</f>
        <v>192</v>
      </c>
      <c r="K5627" s="9"/>
      <c r="L5627" s="9">
        <f>48+48+48+36</f>
        <v>180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 t="shared" si="92"/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 t="shared" si="92"/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 t="shared" si="92"/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2"/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 t="shared" si="92"/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 t="shared" si="92"/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 t="shared" si="92"/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 t="shared" si="92"/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 t="shared" si="92"/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 t="shared" si="92"/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 t="shared" si="92"/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2"/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2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2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2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 t="shared" si="92"/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 t="shared" si="92"/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 t="shared" si="92"/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 t="shared" si="92"/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 t="shared" si="92"/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 t="shared" si="92"/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 t="shared" si="92"/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2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 t="shared" si="92"/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 t="shared" si="92"/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 t="shared" si="92"/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 t="shared" si="92"/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 t="shared" si="92"/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 t="shared" si="92"/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 t="shared" si="92"/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 t="shared" si="92"/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 t="shared" si="92"/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53</v>
      </c>
      <c r="B5663" s="9" t="s">
        <v>1442</v>
      </c>
      <c r="C5663" s="9" t="s">
        <v>39</v>
      </c>
      <c r="D5663" s="9"/>
      <c r="E5663" s="10">
        <v>44754</v>
      </c>
      <c r="F5663" s="100">
        <f t="shared" si="92"/>
        <v>48</v>
      </c>
      <c r="G5663" s="100">
        <f>SUM(Table3[[#This Row],[Kim Dệt Ngày]:[Kim Khác Đêm]])</f>
        <v>0</v>
      </c>
      <c r="H5663" s="10">
        <v>44760</v>
      </c>
      <c r="I5663" s="10"/>
      <c r="J5663" s="9">
        <f>48</f>
        <v>48</v>
      </c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 t="shared" si="92"/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 t="shared" si="92"/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21</v>
      </c>
      <c r="B5666" s="9" t="s">
        <v>1687</v>
      </c>
      <c r="C5666" s="9" t="s">
        <v>18</v>
      </c>
      <c r="D5666" s="9"/>
      <c r="E5666" s="10">
        <v>44755</v>
      </c>
      <c r="F5666" s="100">
        <f t="shared" si="92"/>
        <v>348</v>
      </c>
      <c r="G5666" s="100">
        <f>SUM(Table3[[#This Row],[Kim Dệt Ngày]:[Kim Khác Đêm]])</f>
        <v>0</v>
      </c>
      <c r="H5666" s="10">
        <v>44756</v>
      </c>
      <c r="I5666" s="10"/>
      <c r="J5666" s="9">
        <f>24+60+48</f>
        <v>132</v>
      </c>
      <c r="K5666" s="9"/>
      <c r="L5666" s="9">
        <f>36+60+120</f>
        <v>216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 t="shared" si="92"/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 t="shared" si="92"/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 t="shared" si="92"/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 t="shared" si="92"/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 t="shared" si="92"/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 t="shared" si="92"/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 t="shared" si="92"/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 t="shared" si="92"/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 t="shared" si="92"/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x14ac:dyDescent="0.35">
      <c r="A5677" s="9" t="s">
        <v>93</v>
      </c>
      <c r="B5677" s="9" t="s">
        <v>1691</v>
      </c>
      <c r="C5677" s="9" t="s">
        <v>18</v>
      </c>
      <c r="D5677" s="9"/>
      <c r="E5677" s="10">
        <v>44749</v>
      </c>
      <c r="F5677" s="100">
        <f t="shared" si="92"/>
        <v>288</v>
      </c>
      <c r="G5677" s="100">
        <f>SUM(Table3[[#This Row],[Kim Dệt Ngày]:[Kim Khác Đêm]])</f>
        <v>0</v>
      </c>
      <c r="H5677" s="10">
        <v>44750</v>
      </c>
      <c r="I5677" s="10"/>
      <c r="J5677" s="9">
        <f>36+48+24+12+36+36</f>
        <v>192</v>
      </c>
      <c r="K5677" s="9"/>
      <c r="L5677" s="9">
        <f>48+48</f>
        <v>96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 t="shared" si="92"/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 t="shared" si="92"/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 t="shared" si="92"/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 t="shared" si="92"/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 t="shared" si="92"/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 t="shared" si="92"/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hidden="1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 t="shared" si="92"/>
        <v>492</v>
      </c>
      <c r="G5685" s="100">
        <f>SUM(Table3[[#This Row],[Kim Dệt Ngày]:[Kim Khác Đêm]])</f>
        <v>0</v>
      </c>
      <c r="H5685" s="10">
        <v>44750</v>
      </c>
      <c r="I5685" s="10">
        <v>44760</v>
      </c>
      <c r="J5685" s="9">
        <f>60+48+12+72+72+12</f>
        <v>276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26</v>
      </c>
      <c r="B5686" s="9" t="s">
        <v>1198</v>
      </c>
      <c r="C5686" s="9" t="s">
        <v>18</v>
      </c>
      <c r="D5686" s="9"/>
      <c r="E5686" s="10">
        <v>44749</v>
      </c>
      <c r="F5686" s="100">
        <f t="shared" si="92"/>
        <v>60</v>
      </c>
      <c r="G5686" s="100">
        <f>SUM(Table3[[#This Row],[Kim Dệt Ngày]:[Kim Khác Đêm]])</f>
        <v>0</v>
      </c>
      <c r="H5686" s="10">
        <v>44760</v>
      </c>
      <c r="I5686" s="10"/>
      <c r="J5686" s="9">
        <f>60</f>
        <v>60</v>
      </c>
      <c r="K5686" s="9"/>
      <c r="L5686" s="9"/>
      <c r="M5686" s="11"/>
      <c r="N5686" s="11"/>
      <c r="O5686" s="9"/>
      <c r="P5686" s="9"/>
      <c r="Q5686" s="9"/>
    </row>
    <row r="5687" spans="1:17" x14ac:dyDescent="0.35">
      <c r="A5687" s="9" t="s">
        <v>42</v>
      </c>
      <c r="B5687" s="151" t="s">
        <v>2794</v>
      </c>
      <c r="C5687" s="9" t="s">
        <v>18</v>
      </c>
      <c r="D5687" s="9"/>
      <c r="E5687" s="10">
        <v>44758</v>
      </c>
      <c r="F5687" s="100">
        <f t="shared" si="92"/>
        <v>24</v>
      </c>
      <c r="G5687" s="100">
        <f>SUM(Table3[[#This Row],[Kim Dệt Ngày]:[Kim Khác Đêm]])</f>
        <v>0</v>
      </c>
      <c r="H5687" s="10">
        <v>44760</v>
      </c>
      <c r="I5687" s="10"/>
      <c r="J5687" s="9">
        <f>24</f>
        <v>24</v>
      </c>
      <c r="K5687" s="9"/>
      <c r="L5687" s="9"/>
      <c r="M5687" s="11"/>
      <c r="N5687" s="11"/>
      <c r="O5687" s="9"/>
      <c r="P5687" s="9"/>
      <c r="Q5687" s="9"/>
    </row>
    <row r="5688" spans="1:17" x14ac:dyDescent="0.35">
      <c r="A5688" s="9" t="s">
        <v>76</v>
      </c>
      <c r="B5688" s="9" t="s">
        <v>1113</v>
      </c>
      <c r="C5688" s="9" t="s">
        <v>18</v>
      </c>
      <c r="D5688" s="9"/>
      <c r="E5688" s="10">
        <v>44750</v>
      </c>
      <c r="F5688" s="100">
        <f t="shared" si="92"/>
        <v>516</v>
      </c>
      <c r="G5688" s="100">
        <f>SUM(Table3[[#This Row],[Kim Dệt Ngày]:[Kim Khác Đêm]])</f>
        <v>0</v>
      </c>
      <c r="H5688" s="10">
        <v>44756</v>
      </c>
      <c r="I5688" s="10"/>
      <c r="J5688" s="9">
        <f>60+48+60</f>
        <v>168</v>
      </c>
      <c r="K5688" s="9"/>
      <c r="L5688" s="9">
        <f>60+72+72+72+72</f>
        <v>348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 t="shared" si="92"/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 t="shared" si="92"/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 t="shared" ref="F5691:F5754" si="93"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 t="shared" si="93"/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 t="shared" si="93"/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 t="shared" si="93"/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 t="shared" si="93"/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 t="shared" si="93"/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 t="shared" si="93"/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 t="shared" si="93"/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 t="shared" si="93"/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 t="shared" si="93"/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78</v>
      </c>
      <c r="B5701" s="9" t="s">
        <v>231</v>
      </c>
      <c r="C5701" s="9" t="s">
        <v>25</v>
      </c>
      <c r="D5701" s="9"/>
      <c r="E5701" s="10">
        <v>44757</v>
      </c>
      <c r="F5701" s="100">
        <f t="shared" si="93"/>
        <v>84</v>
      </c>
      <c r="G5701" s="100">
        <f>SUM(Table3[[#This Row],[Kim Dệt Ngày]:[Kim Khác Đêm]])</f>
        <v>0</v>
      </c>
      <c r="H5701" s="10">
        <v>44760</v>
      </c>
      <c r="I5701" s="10"/>
      <c r="J5701" s="9"/>
      <c r="K5701" s="9"/>
      <c r="L5701" s="9">
        <f>84</f>
        <v>84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 t="shared" si="93"/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 t="shared" si="93"/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 t="shared" si="93"/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 t="shared" si="93"/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 t="shared" si="93"/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 t="shared" si="93"/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96</v>
      </c>
      <c r="B5708" s="9" t="s">
        <v>1060</v>
      </c>
      <c r="C5708" s="9" t="s">
        <v>39</v>
      </c>
      <c r="D5708" s="9"/>
      <c r="E5708" s="10">
        <v>44756</v>
      </c>
      <c r="F5708" s="100">
        <f t="shared" si="93"/>
        <v>312</v>
      </c>
      <c r="G5708" s="100">
        <f>SUM(Table3[[#This Row],[Kim Dệt Ngày]:[Kim Khác Đêm]])</f>
        <v>0</v>
      </c>
      <c r="H5708" s="10">
        <v>44758</v>
      </c>
      <c r="I5708" s="144"/>
      <c r="J5708" s="14">
        <f>84</f>
        <v>84</v>
      </c>
      <c r="K5708" s="14"/>
      <c r="L5708" s="14">
        <f>60+84+84</f>
        <v>228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 t="shared" si="93"/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 t="shared" si="93"/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 t="shared" si="93"/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 t="shared" si="93"/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 t="shared" si="93"/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 t="shared" si="93"/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 t="shared" si="93"/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 t="shared" si="93"/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 t="shared" si="93"/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 t="shared" si="93"/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 t="shared" si="93"/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 t="shared" si="93"/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 t="shared" si="93"/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68</v>
      </c>
      <c r="B5722" s="9" t="s">
        <v>433</v>
      </c>
      <c r="C5722" s="9" t="s">
        <v>1394</v>
      </c>
      <c r="D5722" s="9"/>
      <c r="E5722" s="10">
        <v>44746</v>
      </c>
      <c r="F5722" s="100">
        <f t="shared" si="93"/>
        <v>48</v>
      </c>
      <c r="G5722" s="100">
        <f>SUM(Table3[[#This Row],[Kim Dệt Ngày]:[Kim Khác Đêm]])</f>
        <v>0</v>
      </c>
      <c r="H5722" s="10">
        <v>44760</v>
      </c>
      <c r="I5722" s="10"/>
      <c r="J5722" s="9"/>
      <c r="K5722" s="9"/>
      <c r="L5722" s="9">
        <f>48</f>
        <v>48</v>
      </c>
      <c r="M5722" s="11"/>
      <c r="N5722" s="11"/>
      <c r="O5722" s="9"/>
      <c r="P5722" s="9"/>
      <c r="Q5722" s="9"/>
    </row>
    <row r="5723" spans="1:17" hidden="1" x14ac:dyDescent="0.35">
      <c r="A5723" s="9" t="s">
        <v>38</v>
      </c>
      <c r="B5723" s="9" t="s">
        <v>1596</v>
      </c>
      <c r="C5723" s="9" t="s">
        <v>25</v>
      </c>
      <c r="D5723" s="9"/>
      <c r="E5723" s="10">
        <v>44755</v>
      </c>
      <c r="F5723" s="100">
        <f t="shared" si="93"/>
        <v>144</v>
      </c>
      <c r="G5723" s="100">
        <f>SUM(Table3[[#This Row],[Kim Dệt Ngày]:[Kim Khác Đêm]])</f>
        <v>0</v>
      </c>
      <c r="H5723" s="10">
        <v>44758</v>
      </c>
      <c r="I5723" s="10">
        <v>44760</v>
      </c>
      <c r="J5723" s="9">
        <f>60</f>
        <v>60</v>
      </c>
      <c r="K5723" s="9"/>
      <c r="L5723" s="9">
        <f>84</f>
        <v>84</v>
      </c>
      <c r="M5723" s="11"/>
      <c r="N5723" s="11"/>
      <c r="O5723" s="9"/>
      <c r="P5723" s="9"/>
      <c r="Q5723" s="9"/>
    </row>
    <row r="5724" spans="1:17" x14ac:dyDescent="0.35">
      <c r="A5724" s="9" t="s">
        <v>74</v>
      </c>
      <c r="B5724" s="9" t="s">
        <v>1413</v>
      </c>
      <c r="C5724" s="9" t="s">
        <v>25</v>
      </c>
      <c r="D5724" s="9"/>
      <c r="E5724" s="10">
        <v>44753</v>
      </c>
      <c r="F5724" s="100">
        <f t="shared" si="93"/>
        <v>336</v>
      </c>
      <c r="G5724" s="100">
        <f>SUM(Table3[[#This Row],[Kim Dệt Ngày]:[Kim Khác Đêm]])</f>
        <v>0</v>
      </c>
      <c r="H5724" s="10">
        <v>44757</v>
      </c>
      <c r="I5724" s="10"/>
      <c r="J5724" s="9">
        <f>36+36+48</f>
        <v>120</v>
      </c>
      <c r="K5724" s="9"/>
      <c r="L5724" s="9">
        <f>48+60+60+48</f>
        <v>216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 t="shared" si="93"/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 t="shared" si="93"/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 t="shared" si="93"/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hidden="1" x14ac:dyDescent="0.35">
      <c r="A5728" s="9" t="s">
        <v>40</v>
      </c>
      <c r="B5728" s="9" t="s">
        <v>1601</v>
      </c>
      <c r="C5728" s="9" t="s">
        <v>28</v>
      </c>
      <c r="D5728" s="9"/>
      <c r="E5728" s="10">
        <v>44741</v>
      </c>
      <c r="F5728" s="100">
        <f t="shared" si="93"/>
        <v>204</v>
      </c>
      <c r="G5728" s="100">
        <f>SUM(Table3[[#This Row],[Kim Dệt Ngày]:[Kim Khác Đêm]])</f>
        <v>0</v>
      </c>
      <c r="H5728" s="10">
        <v>44750</v>
      </c>
      <c r="I5728" s="10">
        <v>44760</v>
      </c>
      <c r="J5728" s="9">
        <f>48+60+24</f>
        <v>132</v>
      </c>
      <c r="K5728" s="9"/>
      <c r="L5728" s="9">
        <f>72</f>
        <v>72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 t="shared" si="93"/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 t="shared" si="93"/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 t="shared" si="93"/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 t="shared" si="93"/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 t="shared" si="93"/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 t="shared" si="93"/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 t="shared" si="93"/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 t="shared" si="93"/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 t="shared" si="93"/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 t="shared" si="93"/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 t="shared" si="93"/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 t="shared" si="93"/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 t="shared" si="93"/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 t="shared" si="93"/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23</v>
      </c>
      <c r="B5743" s="9" t="s">
        <v>1421</v>
      </c>
      <c r="C5743" s="9" t="s">
        <v>39</v>
      </c>
      <c r="D5743" s="9"/>
      <c r="E5743" s="10">
        <v>44742</v>
      </c>
      <c r="F5743" s="100">
        <f t="shared" si="93"/>
        <v>156</v>
      </c>
      <c r="G5743" s="100">
        <f>SUM(Table3[[#This Row],[Kim Dệt Ngày]:[Kim Khác Đêm]])</f>
        <v>0</v>
      </c>
      <c r="H5743" s="10">
        <v>44758</v>
      </c>
      <c r="I5743" s="10"/>
      <c r="J5743" s="9">
        <f>84</f>
        <v>84</v>
      </c>
      <c r="K5743" s="9"/>
      <c r="L5743" s="9">
        <f>72</f>
        <v>72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 t="shared" si="93"/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hidden="1" x14ac:dyDescent="0.35">
      <c r="A5745" s="9" t="s">
        <v>42</v>
      </c>
      <c r="B5745" s="161" t="s">
        <v>1071</v>
      </c>
      <c r="C5745" s="9" t="s">
        <v>18</v>
      </c>
      <c r="D5745" s="9"/>
      <c r="E5745" s="10">
        <v>44749</v>
      </c>
      <c r="F5745" s="100">
        <f t="shared" si="93"/>
        <v>636</v>
      </c>
      <c r="G5745" s="100">
        <f>SUM(Table3[[#This Row],[Kim Dệt Ngày]:[Kim Khác Đêm]])</f>
        <v>0</v>
      </c>
      <c r="H5745" s="10">
        <v>44743</v>
      </c>
      <c r="I5745" s="10">
        <v>44760</v>
      </c>
      <c r="J5745" s="9">
        <f>48+36+24+72+48+96+48+60+12</f>
        <v>444</v>
      </c>
      <c r="K5745" s="9"/>
      <c r="L5745" s="9">
        <f>48+84+60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 t="shared" si="93"/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103</v>
      </c>
      <c r="B5747" s="9" t="s">
        <v>2258</v>
      </c>
      <c r="C5747" s="9" t="s">
        <v>39</v>
      </c>
      <c r="D5747" s="9"/>
      <c r="E5747" s="10">
        <v>44738</v>
      </c>
      <c r="F5747" s="100">
        <f t="shared" si="93"/>
        <v>156</v>
      </c>
      <c r="G5747" s="100">
        <f>SUM(Table3[[#This Row],[Kim Dệt Ngày]:[Kim Khác Đêm]])</f>
        <v>0</v>
      </c>
      <c r="H5747" s="10">
        <v>44747</v>
      </c>
      <c r="I5747" s="10"/>
      <c r="J5747" s="9">
        <f>24+36+12</f>
        <v>72</v>
      </c>
      <c r="K5747" s="9"/>
      <c r="L5747" s="9">
        <f>36+48</f>
        <v>84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 t="shared" si="93"/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 t="shared" si="93"/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66</v>
      </c>
      <c r="B5750" s="9" t="s">
        <v>2297</v>
      </c>
      <c r="C5750" s="9" t="s">
        <v>79</v>
      </c>
      <c r="D5750" s="9"/>
      <c r="E5750" s="10">
        <v>44755</v>
      </c>
      <c r="F5750" s="100">
        <f t="shared" si="93"/>
        <v>192</v>
      </c>
      <c r="G5750" s="100">
        <f>SUM(Table3[[#This Row],[Kim Dệt Ngày]:[Kim Khác Đêm]])</f>
        <v>0</v>
      </c>
      <c r="H5750" s="10">
        <v>44756</v>
      </c>
      <c r="I5750" s="10"/>
      <c r="J5750" s="9">
        <f>36+48+24</f>
        <v>108</v>
      </c>
      <c r="K5750" s="9"/>
      <c r="L5750" s="9">
        <f>48+36</f>
        <v>84</v>
      </c>
      <c r="M5750" s="11"/>
      <c r="N5750" s="11"/>
      <c r="O5750" s="9"/>
      <c r="P5750" s="9"/>
      <c r="Q5750" s="9"/>
    </row>
    <row r="5751" spans="1:17" x14ac:dyDescent="0.35">
      <c r="A5751" s="9" t="s">
        <v>61</v>
      </c>
      <c r="B5751" s="9" t="s">
        <v>2766</v>
      </c>
      <c r="C5751" s="9" t="s">
        <v>135</v>
      </c>
      <c r="D5751" s="9"/>
      <c r="E5751" s="10">
        <v>44736</v>
      </c>
      <c r="F5751" s="100">
        <f t="shared" si="93"/>
        <v>12</v>
      </c>
      <c r="G5751" s="100">
        <f>SUM(Table3[[#This Row],[Kim Dệt Ngày]:[Kim Khác Đêm]])</f>
        <v>0</v>
      </c>
      <c r="H5751" s="10">
        <v>44760</v>
      </c>
      <c r="I5751" s="10"/>
      <c r="J5751" s="9">
        <f>12</f>
        <v>12</v>
      </c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 t="s">
        <v>70</v>
      </c>
      <c r="B5752" s="9" t="s">
        <v>1127</v>
      </c>
      <c r="C5752" s="9" t="s">
        <v>28</v>
      </c>
      <c r="D5752" s="9"/>
      <c r="E5752" s="10">
        <v>44754</v>
      </c>
      <c r="F5752" s="100">
        <f t="shared" si="93"/>
        <v>48</v>
      </c>
      <c r="G5752" s="100">
        <f>SUM(Table3[[#This Row],[Kim Dệt Ngày]:[Kim Khác Đêm]])</f>
        <v>0</v>
      </c>
      <c r="H5752" s="10">
        <v>44760</v>
      </c>
      <c r="I5752" s="10"/>
      <c r="J5752" s="9"/>
      <c r="K5752" s="9"/>
      <c r="L5752" s="9">
        <f>48</f>
        <v>48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 t="shared" si="93"/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 t="shared" si="93"/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 t="shared" ref="F5755:F5818" si="94"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 t="shared" si="94"/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 t="shared" si="94"/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65</v>
      </c>
      <c r="B5758" s="9" t="s">
        <v>1146</v>
      </c>
      <c r="C5758" s="9" t="s">
        <v>18</v>
      </c>
      <c r="D5758" s="9"/>
      <c r="E5758" s="10">
        <v>44750</v>
      </c>
      <c r="F5758" s="100">
        <f t="shared" si="94"/>
        <v>324</v>
      </c>
      <c r="G5758" s="100">
        <f>SUM(Table3[[#This Row],[Kim Dệt Ngày]:[Kim Khác Đêm]])</f>
        <v>0</v>
      </c>
      <c r="H5758" s="10">
        <v>44757</v>
      </c>
      <c r="I5758" s="10"/>
      <c r="J5758" s="9">
        <f>48+60+60</f>
        <v>168</v>
      </c>
      <c r="K5758" s="9"/>
      <c r="L5758" s="9">
        <f>84+72</f>
        <v>156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 t="shared" si="94"/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 t="shared" si="94"/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 t="shared" si="94"/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 t="shared" si="94"/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 t="shared" si="94"/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 t="shared" si="94"/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hidden="1" x14ac:dyDescent="0.35">
      <c r="A5765" s="9" t="s">
        <v>49</v>
      </c>
      <c r="B5765" s="9" t="s">
        <v>1510</v>
      </c>
      <c r="C5765" s="9" t="s">
        <v>39</v>
      </c>
      <c r="D5765" s="9"/>
      <c r="E5765" s="10">
        <v>44754</v>
      </c>
      <c r="F5765" s="100">
        <f t="shared" si="94"/>
        <v>324</v>
      </c>
      <c r="G5765" s="100">
        <f>SUM(Table3[[#This Row],[Kim Dệt Ngày]:[Kim Khác Đêm]])</f>
        <v>0</v>
      </c>
      <c r="H5765" s="10">
        <v>44755</v>
      </c>
      <c r="I5765" s="10">
        <v>44760</v>
      </c>
      <c r="J5765" s="9">
        <f>36+48+36+12</f>
        <v>132</v>
      </c>
      <c r="K5765" s="9"/>
      <c r="L5765" s="9">
        <f>48+48+48+48</f>
        <v>192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 t="shared" si="94"/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 t="shared" si="94"/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 t="shared" si="94"/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 t="shared" si="94"/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 t="shared" si="94"/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 t="shared" si="94"/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 t="shared" si="94"/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43</v>
      </c>
      <c r="B5773" s="9" t="s">
        <v>582</v>
      </c>
      <c r="C5773" s="9" t="s">
        <v>28</v>
      </c>
      <c r="D5773" s="9"/>
      <c r="E5773" s="10">
        <v>44753</v>
      </c>
      <c r="F5773" s="100">
        <f t="shared" si="94"/>
        <v>720</v>
      </c>
      <c r="G5773" s="100">
        <f>SUM(Table3[[#This Row],[Kim Dệt Ngày]:[Kim Khác Đêm]])</f>
        <v>0</v>
      </c>
      <c r="H5773" s="10">
        <v>44754</v>
      </c>
      <c r="I5773" s="10"/>
      <c r="J5773" s="9">
        <f>84+72+96+84+60+72</f>
        <v>468</v>
      </c>
      <c r="K5773" s="9"/>
      <c r="L5773" s="9">
        <f>60+108+84</f>
        <v>252</v>
      </c>
      <c r="M5773" s="11"/>
      <c r="N5773" s="11"/>
      <c r="O5773" s="9"/>
      <c r="P5773" s="9"/>
      <c r="Q5773" s="9"/>
    </row>
    <row r="5774" spans="1:17" hidden="1" x14ac:dyDescent="0.35">
      <c r="A5774" s="9" t="s">
        <v>53</v>
      </c>
      <c r="B5774" s="9" t="s">
        <v>1442</v>
      </c>
      <c r="C5774" s="9" t="s">
        <v>18</v>
      </c>
      <c r="D5774" s="9"/>
      <c r="E5774" s="10">
        <v>44754</v>
      </c>
      <c r="F5774" s="100">
        <f t="shared" si="94"/>
        <v>552</v>
      </c>
      <c r="G5774" s="100">
        <f>SUM(Table3[[#This Row],[Kim Dệt Ngày]:[Kim Khác Đêm]])</f>
        <v>0</v>
      </c>
      <c r="H5774" s="10">
        <v>44755</v>
      </c>
      <c r="I5774" s="10">
        <v>44760</v>
      </c>
      <c r="J5774" s="9">
        <f>48+72+60+60+12</f>
        <v>252</v>
      </c>
      <c r="K5774" s="9"/>
      <c r="L5774" s="9">
        <f>72+84+72+72</f>
        <v>300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 t="shared" si="94"/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46</v>
      </c>
      <c r="B5776" s="9" t="s">
        <v>772</v>
      </c>
      <c r="C5776" s="9" t="s">
        <v>28</v>
      </c>
      <c r="D5776" s="9"/>
      <c r="E5776" s="10">
        <v>44753</v>
      </c>
      <c r="F5776" s="100">
        <f t="shared" si="94"/>
        <v>852</v>
      </c>
      <c r="G5776" s="100">
        <f>SUM(Table3[[#This Row],[Kim Dệt Ngày]:[Kim Khác Đêm]])</f>
        <v>0</v>
      </c>
      <c r="H5776" s="10">
        <v>44754</v>
      </c>
      <c r="I5776" s="10"/>
      <c r="J5776" s="9">
        <f>72+84+72+84+60+60</f>
        <v>432</v>
      </c>
      <c r="K5776" s="9"/>
      <c r="L5776" s="9">
        <f>72+84+84+84+96</f>
        <v>420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 t="shared" si="94"/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 t="shared" si="94"/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 t="shared" si="94"/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 t="shared" si="94"/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hidden="1" x14ac:dyDescent="0.35">
      <c r="A5781" s="9" t="s">
        <v>44</v>
      </c>
      <c r="B5781" s="9" t="s">
        <v>2080</v>
      </c>
      <c r="C5781" s="9" t="s">
        <v>39</v>
      </c>
      <c r="D5781" s="9"/>
      <c r="E5781" s="10">
        <v>44755</v>
      </c>
      <c r="F5781" s="100">
        <f t="shared" si="94"/>
        <v>408</v>
      </c>
      <c r="G5781" s="100">
        <f>SUM(Table3[[#This Row],[Kim Dệt Ngày]:[Kim Khác Đêm]])</f>
        <v>0</v>
      </c>
      <c r="H5781" s="10">
        <v>44756</v>
      </c>
      <c r="I5781" s="10">
        <v>44760</v>
      </c>
      <c r="J5781" s="9">
        <f>60+72+48+36</f>
        <v>216</v>
      </c>
      <c r="K5781" s="9"/>
      <c r="L5781" s="9">
        <f>48+72+72</f>
        <v>192</v>
      </c>
      <c r="M5781" s="11"/>
      <c r="N5781" s="11"/>
      <c r="O5781" s="9"/>
      <c r="P5781" s="9"/>
      <c r="Q5781" s="9"/>
    </row>
    <row r="5782" spans="1:17" x14ac:dyDescent="0.35">
      <c r="A5782" s="9" t="s">
        <v>45</v>
      </c>
      <c r="B5782" s="9" t="s">
        <v>2080</v>
      </c>
      <c r="C5782" s="9" t="s">
        <v>28</v>
      </c>
      <c r="D5782" s="9"/>
      <c r="E5782" s="10">
        <v>44755</v>
      </c>
      <c r="F5782" s="100">
        <f t="shared" si="94"/>
        <v>372</v>
      </c>
      <c r="G5782" s="100">
        <f>SUM(Table3[[#This Row],[Kim Dệt Ngày]:[Kim Khác Đêm]])</f>
        <v>0</v>
      </c>
      <c r="H5782" s="10">
        <v>44756</v>
      </c>
      <c r="I5782" s="10"/>
      <c r="J5782" s="9">
        <f>60+60+60</f>
        <v>180</v>
      </c>
      <c r="K5782" s="9"/>
      <c r="L5782" s="9">
        <f>60+72+60</f>
        <v>192</v>
      </c>
      <c r="M5782" s="11"/>
      <c r="N5782" s="11"/>
      <c r="O5782" s="9"/>
      <c r="P5782" s="9"/>
      <c r="Q5782" s="9"/>
    </row>
    <row r="5783" spans="1:17" hidden="1" x14ac:dyDescent="0.35">
      <c r="A5783" s="9" t="s">
        <v>58</v>
      </c>
      <c r="B5783" s="9" t="s">
        <v>30</v>
      </c>
      <c r="C5783" s="9" t="s">
        <v>28</v>
      </c>
      <c r="D5783" s="9"/>
      <c r="E5783" s="10">
        <v>44756</v>
      </c>
      <c r="F5783" s="100">
        <f t="shared" si="94"/>
        <v>264</v>
      </c>
      <c r="G5783" s="100">
        <f>SUM(Table3[[#This Row],[Kim Dệt Ngày]:[Kim Khác Đêm]])</f>
        <v>0</v>
      </c>
      <c r="H5783" s="10">
        <v>44757</v>
      </c>
      <c r="I5783" s="10">
        <v>44760</v>
      </c>
      <c r="J5783" s="9">
        <f>60+48+24</f>
        <v>132</v>
      </c>
      <c r="K5783" s="9"/>
      <c r="L5783" s="9">
        <f>72+60</f>
        <v>132</v>
      </c>
      <c r="M5783" s="11"/>
      <c r="N5783" s="11"/>
      <c r="O5783" s="9"/>
      <c r="P5783" s="9"/>
      <c r="Q5783" s="9"/>
    </row>
    <row r="5784" spans="1:17" hidden="1" x14ac:dyDescent="0.35">
      <c r="A5784" s="9" t="s">
        <v>48</v>
      </c>
      <c r="B5784" s="9" t="s">
        <v>2080</v>
      </c>
      <c r="C5784" s="9" t="s">
        <v>39</v>
      </c>
      <c r="D5784" s="9"/>
      <c r="E5784" s="10">
        <v>44755</v>
      </c>
      <c r="F5784" s="100">
        <f t="shared" si="94"/>
        <v>288</v>
      </c>
      <c r="G5784" s="100">
        <f>SUM(Table3[[#This Row],[Kim Dệt Ngày]:[Kim Khác Đêm]])</f>
        <v>0</v>
      </c>
      <c r="H5784" s="10">
        <v>44756</v>
      </c>
      <c r="I5784" s="10">
        <v>44760</v>
      </c>
      <c r="J5784" s="9">
        <f>48+36+36+36</f>
        <v>156</v>
      </c>
      <c r="K5784" s="9"/>
      <c r="L5784" s="9">
        <f>48+36+48</f>
        <v>132</v>
      </c>
      <c r="M5784" s="11"/>
      <c r="N5784" s="11"/>
      <c r="O5784" s="9"/>
      <c r="P5784" s="9"/>
      <c r="Q5784" s="9"/>
    </row>
    <row r="5785" spans="1:17" hidden="1" x14ac:dyDescent="0.35">
      <c r="A5785" s="9" t="s">
        <v>61</v>
      </c>
      <c r="B5785" s="9" t="s">
        <v>2766</v>
      </c>
      <c r="C5785" s="9" t="s">
        <v>18</v>
      </c>
      <c r="D5785" s="9"/>
      <c r="E5785" s="10">
        <v>44736</v>
      </c>
      <c r="F5785" s="100">
        <f t="shared" si="94"/>
        <v>96</v>
      </c>
      <c r="G5785" s="100">
        <f>SUM(Table3[[#This Row],[Kim Dệt Ngày]:[Kim Khác Đêm]])</f>
        <v>0</v>
      </c>
      <c r="H5785" s="10">
        <v>44757</v>
      </c>
      <c r="I5785" s="10">
        <v>44760</v>
      </c>
      <c r="J5785" s="9">
        <f>36+12</f>
        <v>48</v>
      </c>
      <c r="K5785" s="9"/>
      <c r="L5785" s="9">
        <f>12+36</f>
        <v>48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 t="shared" si="94"/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 t="shared" si="94"/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 t="shared" si="94"/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hidden="1" x14ac:dyDescent="0.35">
      <c r="A5789" s="9" t="s">
        <v>82</v>
      </c>
      <c r="B5789" s="9" t="s">
        <v>2080</v>
      </c>
      <c r="C5789" s="9" t="s">
        <v>39</v>
      </c>
      <c r="D5789" s="9"/>
      <c r="E5789" s="10">
        <v>44755</v>
      </c>
      <c r="F5789" s="100">
        <f t="shared" si="94"/>
        <v>852</v>
      </c>
      <c r="G5789" s="100">
        <f>SUM(Table3[[#This Row],[Kim Dệt Ngày]:[Kim Khác Đêm]])</f>
        <v>0</v>
      </c>
      <c r="H5789" s="10">
        <v>44756</v>
      </c>
      <c r="I5789" s="10">
        <v>44760</v>
      </c>
      <c r="J5789" s="9">
        <f>84+84+72+96</f>
        <v>336</v>
      </c>
      <c r="K5789" s="9"/>
      <c r="L5789" s="9">
        <f>108+96+108+108+96</f>
        <v>516</v>
      </c>
      <c r="M5789" s="11"/>
      <c r="N5789" s="11"/>
      <c r="O5789" s="9"/>
      <c r="P5789" s="9"/>
      <c r="Q5789" s="9"/>
    </row>
    <row r="5790" spans="1:17" x14ac:dyDescent="0.35">
      <c r="A5790" s="9" t="s">
        <v>31</v>
      </c>
      <c r="B5790" s="9" t="s">
        <v>234</v>
      </c>
      <c r="C5790" s="9" t="s">
        <v>28</v>
      </c>
      <c r="D5790" s="9"/>
      <c r="E5790" s="10">
        <v>44754</v>
      </c>
      <c r="F5790" s="100">
        <f t="shared" si="94"/>
        <v>924</v>
      </c>
      <c r="G5790" s="100">
        <f>SUM(Table3[[#This Row],[Kim Dệt Ngày]:[Kim Khác Đêm]])</f>
        <v>0</v>
      </c>
      <c r="H5790" s="10">
        <v>44754</v>
      </c>
      <c r="I5790" s="10"/>
      <c r="J5790" s="9">
        <f>72+84+84+84+72+72</f>
        <v>468</v>
      </c>
      <c r="K5790" s="9"/>
      <c r="L5790" s="9">
        <f>96+84+96+84+96</f>
        <v>456</v>
      </c>
      <c r="M5790" s="11"/>
      <c r="N5790" s="11"/>
      <c r="O5790" s="9"/>
      <c r="P5790" s="9"/>
      <c r="Q5790" s="9"/>
    </row>
    <row r="5791" spans="1:17" x14ac:dyDescent="0.35">
      <c r="A5791" s="9" t="s">
        <v>51</v>
      </c>
      <c r="B5791" s="150" t="s">
        <v>1510</v>
      </c>
      <c r="C5791" s="9" t="s">
        <v>18</v>
      </c>
      <c r="D5791" s="9"/>
      <c r="E5791" s="10">
        <v>44754</v>
      </c>
      <c r="F5791" s="100">
        <f t="shared" si="94"/>
        <v>168</v>
      </c>
      <c r="G5791" s="100">
        <f>SUM(Table3[[#This Row],[Kim Dệt Ngày]:[Kim Khác Đêm]])</f>
        <v>0</v>
      </c>
      <c r="H5791" s="10">
        <v>44758</v>
      </c>
      <c r="I5791" s="10"/>
      <c r="J5791" s="9">
        <f>36+60</f>
        <v>96</v>
      </c>
      <c r="K5791" s="9"/>
      <c r="L5791" s="9">
        <f>72</f>
        <v>72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 t="shared" si="94"/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hidden="1" x14ac:dyDescent="0.35">
      <c r="A5793" s="9" t="s">
        <v>68</v>
      </c>
      <c r="B5793" s="9" t="s">
        <v>433</v>
      </c>
      <c r="C5793" s="9" t="s">
        <v>18</v>
      </c>
      <c r="D5793" s="9"/>
      <c r="E5793" s="10">
        <v>44746</v>
      </c>
      <c r="F5793" s="100">
        <f t="shared" si="94"/>
        <v>168</v>
      </c>
      <c r="G5793" s="100">
        <f>SUM(Table3[[#This Row],[Kim Dệt Ngày]:[Kim Khác Đêm]])</f>
        <v>0</v>
      </c>
      <c r="H5793" s="10">
        <v>44760</v>
      </c>
      <c r="I5793" s="10">
        <v>44760</v>
      </c>
      <c r="J5793" s="9">
        <f>108</f>
        <v>108</v>
      </c>
      <c r="K5793" s="9"/>
      <c r="L5793" s="9">
        <f>60</f>
        <v>60</v>
      </c>
      <c r="M5793" s="11"/>
      <c r="N5793" s="11"/>
      <c r="O5793" s="9"/>
      <c r="P5793" s="9"/>
      <c r="Q5793" s="9"/>
    </row>
    <row r="5794" spans="1:17" hidden="1" x14ac:dyDescent="0.35">
      <c r="A5794" s="9" t="s">
        <v>70</v>
      </c>
      <c r="B5794" s="9" t="s">
        <v>1127</v>
      </c>
      <c r="C5794" s="9" t="s">
        <v>135</v>
      </c>
      <c r="D5794" s="9"/>
      <c r="E5794" s="10">
        <v>44754</v>
      </c>
      <c r="F5794" s="100">
        <f t="shared" si="94"/>
        <v>132</v>
      </c>
      <c r="G5794" s="100">
        <f>SUM(Table3[[#This Row],[Kim Dệt Ngày]:[Kim Khác Đêm]])</f>
        <v>0</v>
      </c>
      <c r="H5794" s="10">
        <v>44759</v>
      </c>
      <c r="I5794" s="10">
        <v>44760</v>
      </c>
      <c r="J5794" s="9">
        <f>60</f>
        <v>60</v>
      </c>
      <c r="K5794" s="9"/>
      <c r="L5794" s="9">
        <f>48+24</f>
        <v>72</v>
      </c>
      <c r="M5794" s="11"/>
      <c r="N5794" s="11"/>
      <c r="O5794" s="9"/>
      <c r="P5794" s="9"/>
      <c r="Q5794" s="9"/>
    </row>
    <row r="5795" spans="1:17" x14ac:dyDescent="0.35">
      <c r="A5795" s="9" t="s">
        <v>49</v>
      </c>
      <c r="B5795" s="9" t="s">
        <v>1510</v>
      </c>
      <c r="C5795" s="9" t="s">
        <v>25</v>
      </c>
      <c r="D5795" s="9"/>
      <c r="E5795" s="10">
        <v>44754</v>
      </c>
      <c r="F5795" s="100">
        <f t="shared" si="94"/>
        <v>24</v>
      </c>
      <c r="G5795" s="100">
        <f>SUM(Table3[[#This Row],[Kim Dệt Ngày]:[Kim Khác Đêm]])</f>
        <v>0</v>
      </c>
      <c r="H5795" s="10">
        <v>44760</v>
      </c>
      <c r="I5795" s="10"/>
      <c r="J5795" s="9">
        <f>24</f>
        <v>24</v>
      </c>
      <c r="K5795" s="9"/>
      <c r="L5795" s="9"/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 t="shared" si="94"/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hidden="1" x14ac:dyDescent="0.35">
      <c r="A5797" s="9" t="s">
        <v>72</v>
      </c>
      <c r="B5797" s="9" t="s">
        <v>2790</v>
      </c>
      <c r="C5797" s="9" t="s">
        <v>28</v>
      </c>
      <c r="D5797" s="9"/>
      <c r="E5797" s="10">
        <v>44757</v>
      </c>
      <c r="F5797" s="100">
        <f t="shared" si="94"/>
        <v>228</v>
      </c>
      <c r="G5797" s="100">
        <f>SUM(Table3[[#This Row],[Kim Dệt Ngày]:[Kim Khác Đêm]])</f>
        <v>0</v>
      </c>
      <c r="H5797" s="10">
        <v>44758</v>
      </c>
      <c r="I5797" s="10">
        <v>44760</v>
      </c>
      <c r="J5797" s="9">
        <f>48+48</f>
        <v>96</v>
      </c>
      <c r="K5797" s="9"/>
      <c r="L5797" s="9">
        <f>60+60+12</f>
        <v>132</v>
      </c>
      <c r="M5797" s="11"/>
      <c r="N5797" s="11"/>
      <c r="O5797" s="9"/>
      <c r="P5797" s="9"/>
      <c r="Q5797" s="9"/>
    </row>
    <row r="5798" spans="1:17" x14ac:dyDescent="0.35">
      <c r="A5798" s="9" t="s">
        <v>77</v>
      </c>
      <c r="B5798" s="9" t="s">
        <v>1600</v>
      </c>
      <c r="C5798" s="9" t="s">
        <v>25</v>
      </c>
      <c r="D5798" s="9"/>
      <c r="E5798" s="10">
        <v>44734</v>
      </c>
      <c r="F5798" s="100">
        <f t="shared" si="94"/>
        <v>324</v>
      </c>
      <c r="G5798" s="100">
        <f>SUM(Table3[[#This Row],[Kim Dệt Ngày]:[Kim Khác Đêm]])</f>
        <v>0</v>
      </c>
      <c r="H5798" s="10">
        <v>44757</v>
      </c>
      <c r="I5798" s="10"/>
      <c r="J5798" s="9">
        <f>60+12</f>
        <v>72</v>
      </c>
      <c r="K5798" s="9"/>
      <c r="L5798" s="9">
        <f>84+96+72</f>
        <v>252</v>
      </c>
      <c r="M5798" s="11"/>
      <c r="N5798" s="11"/>
      <c r="O5798" s="9"/>
      <c r="P5798" s="9"/>
      <c r="Q5798" s="9"/>
    </row>
    <row r="5799" spans="1:17" hidden="1" x14ac:dyDescent="0.35">
      <c r="A5799" s="9" t="s">
        <v>56</v>
      </c>
      <c r="B5799" s="9" t="s">
        <v>2243</v>
      </c>
      <c r="C5799" s="9" t="s">
        <v>28</v>
      </c>
      <c r="D5799" s="9"/>
      <c r="E5799" s="10">
        <v>44754</v>
      </c>
      <c r="F5799" s="100">
        <f t="shared" si="94"/>
        <v>516</v>
      </c>
      <c r="G5799" s="100">
        <f>SUM(Table3[[#This Row],[Kim Dệt Ngày]:[Kim Khác Đêm]])</f>
        <v>0</v>
      </c>
      <c r="H5799" s="10">
        <v>44755</v>
      </c>
      <c r="I5799" s="10">
        <v>44760</v>
      </c>
      <c r="J5799" s="9">
        <f>48+60+60+48+60</f>
        <v>276</v>
      </c>
      <c r="K5799" s="9"/>
      <c r="L5799" s="9">
        <f>60+60+60+60</f>
        <v>240</v>
      </c>
      <c r="M5799" s="11"/>
      <c r="N5799" s="11"/>
      <c r="O5799" s="9"/>
      <c r="P5799" s="9"/>
      <c r="Q5799" s="9"/>
    </row>
    <row r="5800" spans="1:17" hidden="1" x14ac:dyDescent="0.35">
      <c r="A5800" s="9" t="s">
        <v>57</v>
      </c>
      <c r="B5800" s="9" t="s">
        <v>2243</v>
      </c>
      <c r="C5800" s="9" t="s">
        <v>25</v>
      </c>
      <c r="D5800" s="9"/>
      <c r="E5800" s="10">
        <v>44754</v>
      </c>
      <c r="F5800" s="100">
        <f t="shared" si="94"/>
        <v>552</v>
      </c>
      <c r="G5800" s="100">
        <f>SUM(Table3[[#This Row],[Kim Dệt Ngày]:[Kim Khác Đêm]])</f>
        <v>0</v>
      </c>
      <c r="H5800" s="10">
        <v>44755</v>
      </c>
      <c r="I5800" s="10">
        <v>44760</v>
      </c>
      <c r="J5800" s="9">
        <f>60+60+60+48+60</f>
        <v>288</v>
      </c>
      <c r="K5800" s="9"/>
      <c r="L5800" s="9">
        <f>60+60+72+72</f>
        <v>264</v>
      </c>
      <c r="M5800" s="11"/>
      <c r="N5800" s="11"/>
      <c r="O5800" s="9"/>
      <c r="P5800" s="9"/>
      <c r="Q5800" s="9"/>
    </row>
    <row r="5801" spans="1:17" hidden="1" x14ac:dyDescent="0.35">
      <c r="A5801" s="9" t="s">
        <v>78</v>
      </c>
      <c r="B5801" s="9" t="s">
        <v>231</v>
      </c>
      <c r="C5801" s="9" t="s">
        <v>18</v>
      </c>
      <c r="D5801" s="9"/>
      <c r="E5801" s="10">
        <v>44757</v>
      </c>
      <c r="F5801" s="100">
        <f t="shared" si="94"/>
        <v>396</v>
      </c>
      <c r="G5801" s="100">
        <f>SUM(Table3[[#This Row],[Kim Dệt Ngày]:[Kim Khác Đêm]])</f>
        <v>0</v>
      </c>
      <c r="H5801" s="10">
        <v>44757</v>
      </c>
      <c r="I5801" s="10">
        <v>44760</v>
      </c>
      <c r="J5801" s="9">
        <f>48+96</f>
        <v>144</v>
      </c>
      <c r="K5801" s="9"/>
      <c r="L5801" s="9">
        <f>60+96+96</f>
        <v>252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 t="shared" si="94"/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hidden="1" x14ac:dyDescent="0.35">
      <c r="A5803" s="9" t="s">
        <v>60</v>
      </c>
      <c r="B5803" s="9" t="s">
        <v>2243</v>
      </c>
      <c r="C5803" s="9" t="s">
        <v>18</v>
      </c>
      <c r="D5803" s="9"/>
      <c r="E5803" s="10">
        <v>44754</v>
      </c>
      <c r="F5803" s="100">
        <f t="shared" si="94"/>
        <v>504</v>
      </c>
      <c r="G5803" s="100">
        <f>SUM(Table3[[#This Row],[Kim Dệt Ngày]:[Kim Khác Đêm]])</f>
        <v>0</v>
      </c>
      <c r="H5803" s="10">
        <v>44755</v>
      </c>
      <c r="I5803" s="10">
        <v>44760</v>
      </c>
      <c r="J5803" s="9">
        <f>48+60+48+48+60</f>
        <v>264</v>
      </c>
      <c r="K5803" s="9"/>
      <c r="L5803" s="9">
        <f>60+60+60+60</f>
        <v>240</v>
      </c>
      <c r="M5803" s="11"/>
      <c r="N5803" s="11"/>
      <c r="O5803" s="9"/>
      <c r="P5803" s="9"/>
      <c r="Q5803" s="9"/>
    </row>
    <row r="5804" spans="1:17" hidden="1" x14ac:dyDescent="0.35">
      <c r="A5804" s="9" t="s">
        <v>97</v>
      </c>
      <c r="B5804" s="9" t="s">
        <v>2243</v>
      </c>
      <c r="C5804" s="9" t="s">
        <v>28</v>
      </c>
      <c r="D5804" s="9"/>
      <c r="E5804" s="10">
        <v>44754</v>
      </c>
      <c r="F5804" s="100">
        <f t="shared" si="94"/>
        <v>276</v>
      </c>
      <c r="G5804" s="100">
        <f>SUM(Table3[[#This Row],[Kim Dệt Ngày]:[Kim Khác Đêm]])</f>
        <v>0</v>
      </c>
      <c r="H5804" s="10">
        <v>44757</v>
      </c>
      <c r="I5804" s="10">
        <v>44760</v>
      </c>
      <c r="J5804" s="9">
        <f>36+48</f>
        <v>84</v>
      </c>
      <c r="K5804" s="9"/>
      <c r="L5804" s="9">
        <f>36+48+48+60</f>
        <v>192</v>
      </c>
      <c r="M5804" s="11"/>
      <c r="N5804" s="11"/>
      <c r="O5804" s="9"/>
      <c r="P5804" s="9"/>
      <c r="Q5804" s="9"/>
    </row>
    <row r="5805" spans="1:17" x14ac:dyDescent="0.35">
      <c r="A5805" s="9" t="s">
        <v>88</v>
      </c>
      <c r="B5805" s="9" t="s">
        <v>1306</v>
      </c>
      <c r="C5805" s="9" t="s">
        <v>28</v>
      </c>
      <c r="D5805" s="9"/>
      <c r="E5805" s="10">
        <v>44757</v>
      </c>
      <c r="F5805" s="100">
        <f t="shared" si="94"/>
        <v>160</v>
      </c>
      <c r="G5805" s="100">
        <f>SUM(Table3[[#This Row],[Kim Dệt Ngày]:[Kim Khác Đêm]])</f>
        <v>0</v>
      </c>
      <c r="H5805" s="10">
        <v>44758</v>
      </c>
      <c r="I5805" s="10"/>
      <c r="J5805" s="9">
        <f>10+70</f>
        <v>80</v>
      </c>
      <c r="K5805" s="9"/>
      <c r="L5805" s="9">
        <f>80</f>
        <v>80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 t="shared" si="94"/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 t="shared" si="94"/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 t="shared" si="94"/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hidden="1" x14ac:dyDescent="0.35">
      <c r="A5809" s="9" t="s">
        <v>85</v>
      </c>
      <c r="B5809" s="151" t="s">
        <v>1476</v>
      </c>
      <c r="C5809" s="9" t="s">
        <v>28</v>
      </c>
      <c r="D5809" s="9"/>
      <c r="E5809" s="10">
        <v>44751</v>
      </c>
      <c r="F5809" s="100">
        <f t="shared" si="94"/>
        <v>132</v>
      </c>
      <c r="G5809" s="100">
        <f>SUM(Table3[[#This Row],[Kim Dệt Ngày]:[Kim Khác Đêm]])</f>
        <v>0</v>
      </c>
      <c r="H5809" s="10">
        <v>44751</v>
      </c>
      <c r="I5809" s="10">
        <v>44760</v>
      </c>
      <c r="J5809" s="9"/>
      <c r="K5809" s="9"/>
      <c r="L5809" s="9">
        <f>72+60</f>
        <v>132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 t="shared" si="94"/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102</v>
      </c>
      <c r="B5811" s="9" t="s">
        <v>1306</v>
      </c>
      <c r="C5811" s="9" t="s">
        <v>39</v>
      </c>
      <c r="D5811" s="9"/>
      <c r="E5811" s="10">
        <v>44726</v>
      </c>
      <c r="F5811" s="100">
        <f t="shared" si="94"/>
        <v>230</v>
      </c>
      <c r="G5811" s="100">
        <f>SUM(Table3[[#This Row],[Kim Dệt Ngày]:[Kim Khác Đêm]])</f>
        <v>0</v>
      </c>
      <c r="H5811" s="10">
        <v>44758</v>
      </c>
      <c r="I5811" s="10"/>
      <c r="J5811" s="9">
        <f>30+50</f>
        <v>80</v>
      </c>
      <c r="K5811" s="9"/>
      <c r="L5811" s="9">
        <f>20+50+20+60</f>
        <v>150</v>
      </c>
      <c r="M5811" s="11"/>
      <c r="N5811" s="11"/>
      <c r="O5811" s="9"/>
      <c r="P5811" s="9"/>
      <c r="Q5811" s="9"/>
    </row>
    <row r="5812" spans="1:17" x14ac:dyDescent="0.35">
      <c r="A5812" s="9" t="s">
        <v>105</v>
      </c>
      <c r="B5812" s="9" t="s">
        <v>1306</v>
      </c>
      <c r="C5812" s="9" t="s">
        <v>39</v>
      </c>
      <c r="D5812" s="9"/>
      <c r="E5812" s="10">
        <v>44726</v>
      </c>
      <c r="F5812" s="100">
        <f t="shared" si="94"/>
        <v>40</v>
      </c>
      <c r="G5812" s="100">
        <f>SUM(Table3[[#This Row],[Kim Dệt Ngày]:[Kim Khác Đêm]])</f>
        <v>0</v>
      </c>
      <c r="H5812" s="10">
        <v>44760</v>
      </c>
      <c r="I5812" s="10"/>
      <c r="J5812" s="9">
        <f>10</f>
        <v>10</v>
      </c>
      <c r="K5812" s="9"/>
      <c r="L5812" s="9">
        <f>30</f>
        <v>30</v>
      </c>
      <c r="M5812" s="11"/>
      <c r="N5812" s="11"/>
      <c r="O5812" s="9"/>
      <c r="P5812" s="9"/>
      <c r="Q5812" s="9"/>
    </row>
    <row r="5813" spans="1:17" x14ac:dyDescent="0.35">
      <c r="A5813" s="9" t="s">
        <v>37</v>
      </c>
      <c r="B5813" s="9" t="s">
        <v>30</v>
      </c>
      <c r="C5813" s="9" t="s">
        <v>39</v>
      </c>
      <c r="D5813" s="9"/>
      <c r="E5813" s="10">
        <v>44756</v>
      </c>
      <c r="F5813" s="100">
        <f t="shared" si="94"/>
        <v>396</v>
      </c>
      <c r="G5813" s="100">
        <f>SUM(Table3[[#This Row],[Kim Dệt Ngày]:[Kim Khác Đêm]])</f>
        <v>0</v>
      </c>
      <c r="H5813" s="10">
        <v>44757</v>
      </c>
      <c r="I5813" s="10"/>
      <c r="J5813" s="9">
        <f>72+72+72</f>
        <v>216</v>
      </c>
      <c r="K5813" s="9"/>
      <c r="L5813" s="9">
        <f>96+84</f>
        <v>180</v>
      </c>
      <c r="M5813" s="11"/>
      <c r="N5813" s="11"/>
      <c r="O5813" s="9"/>
      <c r="P5813" s="9"/>
      <c r="Q5813" s="9"/>
    </row>
    <row r="5814" spans="1:17" x14ac:dyDescent="0.35">
      <c r="A5814" s="9" t="s">
        <v>58</v>
      </c>
      <c r="B5814" s="9" t="s">
        <v>30</v>
      </c>
      <c r="C5814" s="9" t="s">
        <v>18</v>
      </c>
      <c r="D5814" s="9"/>
      <c r="E5814" s="10">
        <v>44756</v>
      </c>
      <c r="F5814" s="100">
        <f t="shared" si="94"/>
        <v>36</v>
      </c>
      <c r="G5814" s="100">
        <f>SUM(Table3[[#This Row],[Kim Dệt Ngày]:[Kim Khác Đêm]])</f>
        <v>0</v>
      </c>
      <c r="H5814" s="10">
        <v>44760</v>
      </c>
      <c r="I5814" s="10"/>
      <c r="J5814" s="9">
        <f>36</f>
        <v>36</v>
      </c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 t="s">
        <v>71</v>
      </c>
      <c r="B5815" s="9" t="s">
        <v>238</v>
      </c>
      <c r="C5815" s="9" t="s">
        <v>18</v>
      </c>
      <c r="D5815" s="9"/>
      <c r="E5815" s="10">
        <v>44753</v>
      </c>
      <c r="F5815" s="100">
        <f t="shared" si="94"/>
        <v>708</v>
      </c>
      <c r="G5815" s="100">
        <f>SUM(Table3[[#This Row],[Kim Dệt Ngày]:[Kim Khác Đêm]])</f>
        <v>0</v>
      </c>
      <c r="H5815" s="10">
        <v>44756</v>
      </c>
      <c r="I5815" s="10"/>
      <c r="J5815" s="9">
        <f>72+72+84</f>
        <v>228</v>
      </c>
      <c r="K5815" s="9"/>
      <c r="L5815" s="9">
        <f>84+96+96+108+96</f>
        <v>480</v>
      </c>
      <c r="M5815" s="11"/>
      <c r="N5815" s="11"/>
      <c r="O5815" s="9"/>
      <c r="P5815" s="9"/>
      <c r="Q5815" s="9"/>
    </row>
    <row r="5816" spans="1:17" x14ac:dyDescent="0.35">
      <c r="A5816" s="9" t="s">
        <v>29</v>
      </c>
      <c r="B5816" s="9" t="s">
        <v>24</v>
      </c>
      <c r="C5816" s="9" t="s">
        <v>25</v>
      </c>
      <c r="D5816" s="9"/>
      <c r="E5816" s="10">
        <v>44756</v>
      </c>
      <c r="F5816" s="100">
        <f t="shared" si="94"/>
        <v>396</v>
      </c>
      <c r="G5816" s="100">
        <f>SUM(Table3[[#This Row],[Kim Dệt Ngày]:[Kim Khác Đêm]])</f>
        <v>0</v>
      </c>
      <c r="H5816" s="10">
        <v>44757</v>
      </c>
      <c r="I5816" s="10"/>
      <c r="J5816" s="9">
        <f>60+72+84</f>
        <v>216</v>
      </c>
      <c r="K5816" s="9"/>
      <c r="L5816" s="9">
        <f>96+84</f>
        <v>180</v>
      </c>
      <c r="M5816" s="11"/>
      <c r="N5816" s="11"/>
      <c r="O5816" s="9"/>
      <c r="P5816" s="9"/>
      <c r="Q5816" s="9"/>
    </row>
    <row r="5817" spans="1:17" x14ac:dyDescent="0.35">
      <c r="A5817" s="9" t="s">
        <v>72</v>
      </c>
      <c r="B5817" s="9" t="s">
        <v>2790</v>
      </c>
      <c r="C5817" s="9" t="s">
        <v>39</v>
      </c>
      <c r="D5817" s="9"/>
      <c r="E5817" s="10">
        <v>44757</v>
      </c>
      <c r="F5817" s="100">
        <f t="shared" si="94"/>
        <v>48</v>
      </c>
      <c r="G5817" s="100">
        <f>SUM(Table3[[#This Row],[Kim Dệt Ngày]:[Kim Khác Đêm]])</f>
        <v>0</v>
      </c>
      <c r="H5817" s="10">
        <v>44760</v>
      </c>
      <c r="I5817" s="10"/>
      <c r="J5817" s="9"/>
      <c r="K5817" s="9"/>
      <c r="L5817" s="9">
        <f>48</f>
        <v>48</v>
      </c>
      <c r="M5817" s="11"/>
      <c r="N5817" s="11"/>
      <c r="O5817" s="9"/>
      <c r="P5817" s="9"/>
      <c r="Q5817" s="9"/>
    </row>
    <row r="5818" spans="1:17" x14ac:dyDescent="0.35">
      <c r="A5818" s="9" t="s">
        <v>83</v>
      </c>
      <c r="B5818" s="161" t="s">
        <v>1071</v>
      </c>
      <c r="C5818" s="9" t="s">
        <v>28</v>
      </c>
      <c r="D5818" s="9"/>
      <c r="E5818" s="10">
        <v>44736</v>
      </c>
      <c r="F5818" s="100">
        <f t="shared" si="94"/>
        <v>756</v>
      </c>
      <c r="G5818" s="100">
        <f>SUM(Table3[[#This Row],[Kim Dệt Ngày]:[Kim Khác Đêm]])</f>
        <v>0</v>
      </c>
      <c r="H5818" s="10">
        <v>44753</v>
      </c>
      <c r="I5818" s="10"/>
      <c r="J5818" s="9">
        <f>72+60+72+60+48+72</f>
        <v>384</v>
      </c>
      <c r="K5818" s="9"/>
      <c r="L5818" s="9">
        <f>72+72+84+72+72</f>
        <v>372</v>
      </c>
      <c r="M5818" s="11"/>
      <c r="N5818" s="11"/>
      <c r="O5818" s="9"/>
      <c r="P5818" s="9"/>
      <c r="Q5818" s="9"/>
    </row>
    <row r="5819" spans="1:17" x14ac:dyDescent="0.35">
      <c r="A5819" s="9" t="s">
        <v>91</v>
      </c>
      <c r="B5819" s="161" t="s">
        <v>1071</v>
      </c>
      <c r="C5819" s="9" t="s">
        <v>28</v>
      </c>
      <c r="D5819" s="9"/>
      <c r="E5819" s="10">
        <v>44736</v>
      </c>
      <c r="F5819" s="100">
        <f t="shared" ref="F5819:F5837" si="95">SUM(J5819:L5819)</f>
        <v>0</v>
      </c>
      <c r="G5819" s="100">
        <f>SUM(Table3[[#This Row],[Kim Dệt Ngày]:[Kim Khác Đêm]])</f>
        <v>0</v>
      </c>
      <c r="H5819" s="10">
        <v>44743</v>
      </c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 t="s">
        <v>16</v>
      </c>
      <c r="B5820" s="261" t="s">
        <v>1070</v>
      </c>
      <c r="C5820" s="9" t="s">
        <v>18</v>
      </c>
      <c r="D5820" s="9"/>
      <c r="E5820" s="10">
        <v>44749</v>
      </c>
      <c r="F5820" s="100">
        <f t="shared" si="95"/>
        <v>612</v>
      </c>
      <c r="G5820" s="100">
        <f>SUM(Table3[[#This Row],[Kim Dệt Ngày]:[Kim Khác Đêm]])</f>
        <v>0</v>
      </c>
      <c r="H5820" s="10">
        <v>44750</v>
      </c>
      <c r="I5820" s="10"/>
      <c r="J5820" s="9">
        <f>60+72+24+60+12+60+60+60+48</f>
        <v>456</v>
      </c>
      <c r="K5820" s="9"/>
      <c r="L5820" s="9">
        <f>48+48+60</f>
        <v>156</v>
      </c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 t="shared" si="95"/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x14ac:dyDescent="0.35">
      <c r="A5822" s="9" t="s">
        <v>80</v>
      </c>
      <c r="B5822" s="261" t="s">
        <v>1070</v>
      </c>
      <c r="C5822" s="9" t="s">
        <v>28</v>
      </c>
      <c r="D5822" s="9"/>
      <c r="E5822" s="10">
        <v>44736</v>
      </c>
      <c r="F5822" s="100">
        <f t="shared" si="95"/>
        <v>768</v>
      </c>
      <c r="G5822" s="100">
        <f>SUM(Table3[[#This Row],[Kim Dệt Ngày]:[Kim Khác Đêm]])</f>
        <v>0</v>
      </c>
      <c r="H5822" s="10">
        <v>44753</v>
      </c>
      <c r="I5822" s="10"/>
      <c r="J5822" s="9">
        <f>60+60+72+72+60+84</f>
        <v>408</v>
      </c>
      <c r="K5822" s="9"/>
      <c r="L5822" s="9">
        <f>72+72+72+72+72</f>
        <v>360</v>
      </c>
      <c r="M5822" s="11"/>
      <c r="N5822" s="11"/>
      <c r="O5822" s="9"/>
      <c r="P5822" s="9"/>
      <c r="Q5822" s="9"/>
    </row>
    <row r="5823" spans="1:17" x14ac:dyDescent="0.35">
      <c r="A5823" s="9" t="s">
        <v>90</v>
      </c>
      <c r="B5823" s="9" t="s">
        <v>1070</v>
      </c>
      <c r="C5823" s="9" t="s">
        <v>39</v>
      </c>
      <c r="D5823" s="9"/>
      <c r="E5823" s="10">
        <v>44731</v>
      </c>
      <c r="F5823" s="100">
        <f t="shared" si="95"/>
        <v>372</v>
      </c>
      <c r="G5823" s="100">
        <f>SUM(Table3[[#This Row],[Kim Dệt Ngày]:[Kim Khác Đêm]])</f>
        <v>0</v>
      </c>
      <c r="H5823" s="10">
        <v>44755</v>
      </c>
      <c r="I5823" s="10"/>
      <c r="J5823" s="9">
        <f>36+60+48+48+36</f>
        <v>228</v>
      </c>
      <c r="K5823" s="9"/>
      <c r="L5823" s="9">
        <f>36+60+48</f>
        <v>144</v>
      </c>
      <c r="M5823" s="11"/>
      <c r="N5823" s="11"/>
      <c r="O5823" s="9"/>
      <c r="P5823" s="9"/>
      <c r="Q5823" s="9"/>
    </row>
    <row r="5824" spans="1:17" hidden="1" x14ac:dyDescent="0.35">
      <c r="A5824" s="9" t="s">
        <v>33</v>
      </c>
      <c r="B5824" s="9" t="s">
        <v>2603</v>
      </c>
      <c r="C5824" s="9" t="s">
        <v>39</v>
      </c>
      <c r="D5824" s="9"/>
      <c r="E5824" s="10">
        <v>44754</v>
      </c>
      <c r="F5824" s="100">
        <f t="shared" si="95"/>
        <v>732</v>
      </c>
      <c r="G5824" s="100">
        <f>SUM(Table3[[#This Row],[Kim Dệt Ngày]:[Kim Khác Đêm]])</f>
        <v>0</v>
      </c>
      <c r="H5824" s="10">
        <v>44755</v>
      </c>
      <c r="I5824" s="10">
        <v>44760</v>
      </c>
      <c r="J5824" s="9">
        <f>72+72+84+72+72</f>
        <v>372</v>
      </c>
      <c r="K5824" s="9"/>
      <c r="L5824" s="9">
        <f>96+84+84+96</f>
        <v>360</v>
      </c>
      <c r="M5824" s="11"/>
      <c r="N5824" s="11"/>
      <c r="O5824" s="9"/>
      <c r="P5824" s="9"/>
      <c r="Q5824" s="9"/>
    </row>
    <row r="5825" spans="1:17" hidden="1" x14ac:dyDescent="0.35">
      <c r="A5825" s="9" t="s">
        <v>105</v>
      </c>
      <c r="B5825" s="9" t="s">
        <v>2603</v>
      </c>
      <c r="C5825" s="9" t="s">
        <v>28</v>
      </c>
      <c r="D5825" s="9"/>
      <c r="E5825" s="10">
        <v>44754</v>
      </c>
      <c r="F5825" s="100">
        <f t="shared" si="95"/>
        <v>132</v>
      </c>
      <c r="G5825" s="100">
        <f>SUM(Table3[[#This Row],[Kim Dệt Ngày]:[Kim Khác Đêm]])</f>
        <v>0</v>
      </c>
      <c r="H5825" s="10">
        <v>44758</v>
      </c>
      <c r="I5825" s="10">
        <v>44760</v>
      </c>
      <c r="J5825" s="9">
        <f>12</f>
        <v>12</v>
      </c>
      <c r="K5825" s="9"/>
      <c r="L5825" s="9">
        <f>60+60</f>
        <v>120</v>
      </c>
      <c r="M5825" s="11"/>
      <c r="N5825" s="11"/>
      <c r="O5825" s="9"/>
      <c r="P5825" s="9"/>
      <c r="Q5825" s="9"/>
    </row>
    <row r="5826" spans="1:17" hidden="1" x14ac:dyDescent="0.35">
      <c r="A5826" s="9" t="s">
        <v>35</v>
      </c>
      <c r="B5826" s="150" t="s">
        <v>2603</v>
      </c>
      <c r="C5826" s="9" t="s">
        <v>18</v>
      </c>
      <c r="D5826" s="9"/>
      <c r="E5826" s="10">
        <v>44754</v>
      </c>
      <c r="F5826" s="100">
        <f t="shared" si="95"/>
        <v>708</v>
      </c>
      <c r="G5826" s="100">
        <f>SUM(Table3[[#This Row],[Kim Dệt Ngày]:[Kim Khác Đêm]])</f>
        <v>0</v>
      </c>
      <c r="H5826" s="10">
        <v>44755</v>
      </c>
      <c r="I5826" s="10">
        <v>44760</v>
      </c>
      <c r="J5826" s="9">
        <f>84+84+72+72+84</f>
        <v>396</v>
      </c>
      <c r="K5826" s="9"/>
      <c r="L5826" s="9">
        <f>72+84+72+84</f>
        <v>312</v>
      </c>
      <c r="M5826" s="11"/>
      <c r="N5826" s="11"/>
      <c r="O5826" s="9"/>
      <c r="P5826" s="9"/>
      <c r="Q5826" s="9"/>
    </row>
    <row r="5827" spans="1:17" hidden="1" x14ac:dyDescent="0.35">
      <c r="A5827" s="9" t="s">
        <v>94</v>
      </c>
      <c r="B5827" s="9" t="s">
        <v>2603</v>
      </c>
      <c r="C5827" s="9" t="s">
        <v>25</v>
      </c>
      <c r="D5827" s="9"/>
      <c r="E5827" s="10">
        <v>44754</v>
      </c>
      <c r="F5827" s="100">
        <f t="shared" si="95"/>
        <v>468</v>
      </c>
      <c r="G5827" s="100">
        <f>SUM(Table3[[#This Row],[Kim Dệt Ngày]:[Kim Khác Đêm]])</f>
        <v>0</v>
      </c>
      <c r="H5827" s="10">
        <v>44755</v>
      </c>
      <c r="I5827" s="10">
        <v>44760</v>
      </c>
      <c r="J5827" s="9">
        <f>36+36+36+36+48</f>
        <v>192</v>
      </c>
      <c r="K5827" s="9"/>
      <c r="L5827" s="9">
        <f>48+48+48+48+36+48</f>
        <v>276</v>
      </c>
      <c r="M5827" s="11"/>
      <c r="N5827" s="11"/>
      <c r="O5827" s="9"/>
      <c r="P5827" s="9"/>
      <c r="Q5827" s="9"/>
    </row>
    <row r="5828" spans="1:17" hidden="1" x14ac:dyDescent="0.35">
      <c r="A5828" s="9" t="s">
        <v>95</v>
      </c>
      <c r="B5828" s="9" t="s">
        <v>2603</v>
      </c>
      <c r="C5828" s="9" t="s">
        <v>79</v>
      </c>
      <c r="D5828" s="9"/>
      <c r="E5828" s="10">
        <v>44754</v>
      </c>
      <c r="F5828" s="100">
        <f t="shared" si="95"/>
        <v>744</v>
      </c>
      <c r="G5828" s="100">
        <f>SUM(Table3[[#This Row],[Kim Dệt Ngày]:[Kim Khác Đêm]])</f>
        <v>0</v>
      </c>
      <c r="H5828" s="10">
        <v>44755</v>
      </c>
      <c r="I5828" s="10">
        <v>44760</v>
      </c>
      <c r="J5828" s="9">
        <f>48+60+60+48+60</f>
        <v>276</v>
      </c>
      <c r="K5828" s="9"/>
      <c r="L5828" s="9">
        <f>72+84+72+72+84+84</f>
        <v>468</v>
      </c>
      <c r="M5828" s="11"/>
      <c r="N5828" s="11"/>
      <c r="O5828" s="9"/>
      <c r="P5828" s="9"/>
      <c r="Q5828" s="9"/>
    </row>
    <row r="5829" spans="1:17" hidden="1" x14ac:dyDescent="0.35">
      <c r="A5829" s="9" t="s">
        <v>98</v>
      </c>
      <c r="B5829" s="9" t="s">
        <v>2603</v>
      </c>
      <c r="C5829" s="9" t="s">
        <v>28</v>
      </c>
      <c r="D5829" s="9"/>
      <c r="E5829" s="10">
        <v>44754</v>
      </c>
      <c r="F5829" s="100">
        <f t="shared" si="95"/>
        <v>540</v>
      </c>
      <c r="G5829" s="100">
        <f>SUM(Table3[[#This Row],[Kim Dệt Ngày]:[Kim Khác Đêm]])</f>
        <v>0</v>
      </c>
      <c r="H5829" s="10">
        <v>44755</v>
      </c>
      <c r="I5829" s="10">
        <v>44760</v>
      </c>
      <c r="J5829" s="9">
        <f>36+48+36+36+60</f>
        <v>216</v>
      </c>
      <c r="K5829" s="9"/>
      <c r="L5829" s="9">
        <f>48+60+60+60+48+48</f>
        <v>324</v>
      </c>
      <c r="M5829" s="11"/>
      <c r="N5829" s="11"/>
      <c r="O5829" s="9"/>
      <c r="P5829" s="9"/>
      <c r="Q5829" s="9"/>
    </row>
    <row r="5830" spans="1:17" x14ac:dyDescent="0.35">
      <c r="A5830" s="9" t="s">
        <v>100</v>
      </c>
      <c r="B5830" s="9" t="s">
        <v>2603</v>
      </c>
      <c r="C5830" s="9" t="s">
        <v>25</v>
      </c>
      <c r="D5830" s="9"/>
      <c r="E5830" s="10">
        <v>44760</v>
      </c>
      <c r="F5830" s="100">
        <f t="shared" si="95"/>
        <v>0</v>
      </c>
      <c r="G5830" s="100">
        <f>SUM(Table3[[#This Row],[Kim Dệt Ngày]:[Kim Khác Đêm]])</f>
        <v>0</v>
      </c>
      <c r="H5830" s="10">
        <v>44743</v>
      </c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hidden="1" x14ac:dyDescent="0.35">
      <c r="A5831" s="9" t="s">
        <v>101</v>
      </c>
      <c r="B5831" s="9" t="s">
        <v>2603</v>
      </c>
      <c r="C5831" s="9" t="s">
        <v>28</v>
      </c>
      <c r="D5831" s="9"/>
      <c r="E5831" s="10">
        <v>44754</v>
      </c>
      <c r="F5831" s="100">
        <f t="shared" si="95"/>
        <v>72</v>
      </c>
      <c r="G5831" s="100">
        <f>SUM(Table3[[#This Row],[Kim Dệt Ngày]:[Kim Khác Đêm]])</f>
        <v>0</v>
      </c>
      <c r="H5831" s="10">
        <v>44758</v>
      </c>
      <c r="I5831" s="10">
        <v>44760</v>
      </c>
      <c r="J5831" s="9">
        <f>24</f>
        <v>24</v>
      </c>
      <c r="K5831" s="9"/>
      <c r="L5831" s="9">
        <f>48</f>
        <v>48</v>
      </c>
      <c r="M5831" s="11"/>
      <c r="N5831" s="11"/>
      <c r="O5831" s="9"/>
      <c r="P5831" s="9"/>
      <c r="Q5831" s="9"/>
    </row>
    <row r="5832" spans="1:17" x14ac:dyDescent="0.35">
      <c r="A5832" s="9" t="s">
        <v>85</v>
      </c>
      <c r="B5832" s="250" t="s">
        <v>2133</v>
      </c>
      <c r="C5832" s="9" t="s">
        <v>1569</v>
      </c>
      <c r="D5832" s="9"/>
      <c r="E5832" s="10">
        <v>44760</v>
      </c>
      <c r="F5832" s="100">
        <f t="shared" si="95"/>
        <v>12</v>
      </c>
      <c r="G5832" s="100">
        <f>SUM(Table3[[#This Row],[Kim Dệt Ngày]:[Kim Khác Đêm]])</f>
        <v>0</v>
      </c>
      <c r="H5832" s="10">
        <v>44760</v>
      </c>
      <c r="I5832" s="10"/>
      <c r="J5832" s="9">
        <f>12</f>
        <v>12</v>
      </c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 t="s">
        <v>38</v>
      </c>
      <c r="B5833" s="9" t="s">
        <v>1230</v>
      </c>
      <c r="C5833" s="9" t="s">
        <v>39</v>
      </c>
      <c r="D5833" s="9"/>
      <c r="E5833" s="10">
        <v>44759</v>
      </c>
      <c r="F5833" s="100">
        <f t="shared" si="95"/>
        <v>0</v>
      </c>
      <c r="G5833" s="100">
        <f>SUM(Table3[[#This Row],[Kim Dệt Ngày]:[Kim Khác Đêm]])</f>
        <v>0</v>
      </c>
      <c r="H5833" s="10">
        <v>44761</v>
      </c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 t="s">
        <v>40</v>
      </c>
      <c r="B5834" s="9" t="s">
        <v>1230</v>
      </c>
      <c r="C5834" s="9" t="s">
        <v>39</v>
      </c>
      <c r="D5834" s="9"/>
      <c r="E5834" s="10">
        <v>44759</v>
      </c>
      <c r="F5834" s="100">
        <f t="shared" si="95"/>
        <v>0</v>
      </c>
      <c r="G5834" s="100">
        <f>SUM(Table3[[#This Row],[Kim Dệt Ngày]:[Kim Khác Đêm]])</f>
        <v>0</v>
      </c>
      <c r="H5834" s="10">
        <v>44761</v>
      </c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 t="s">
        <v>19</v>
      </c>
      <c r="B5835" s="9" t="s">
        <v>2156</v>
      </c>
      <c r="C5835" s="261" t="s">
        <v>2624</v>
      </c>
      <c r="D5835" s="9"/>
      <c r="E5835" s="10">
        <v>44735</v>
      </c>
      <c r="F5835" s="100">
        <f t="shared" si="95"/>
        <v>312</v>
      </c>
      <c r="G5835" s="100">
        <f>SUM(Table3[[#This Row],[Kim Dệt Ngày]:[Kim Khác Đêm]])</f>
        <v>0</v>
      </c>
      <c r="H5835" s="10">
        <v>44757</v>
      </c>
      <c r="I5835" s="10"/>
      <c r="J5835" s="9">
        <f>60+60+48</f>
        <v>168</v>
      </c>
      <c r="K5835" s="9"/>
      <c r="L5835" s="9">
        <f>72+72</f>
        <v>144</v>
      </c>
      <c r="M5835" s="11"/>
      <c r="N5835" s="11"/>
      <c r="O5835" s="9"/>
      <c r="P5835" s="9"/>
      <c r="Q5835" s="9"/>
    </row>
    <row r="5836" spans="1:17" x14ac:dyDescent="0.35">
      <c r="A5836" s="9" t="s">
        <v>63</v>
      </c>
      <c r="B5836" s="9" t="s">
        <v>2151</v>
      </c>
      <c r="C5836" s="9" t="s">
        <v>2788</v>
      </c>
      <c r="D5836" s="9"/>
      <c r="E5836" s="10">
        <v>44735</v>
      </c>
      <c r="F5836" s="100">
        <f t="shared" si="95"/>
        <v>120</v>
      </c>
      <c r="G5836" s="100">
        <f>SUM(Table3[[#This Row],[Kim Dệt Ngày]:[Kim Khác Đêm]])</f>
        <v>0</v>
      </c>
      <c r="H5836" s="10">
        <v>44757</v>
      </c>
      <c r="I5836" s="10"/>
      <c r="J5836" s="9">
        <f>36</f>
        <v>36</v>
      </c>
      <c r="K5836" s="9"/>
      <c r="L5836" s="9">
        <f>72+12</f>
        <v>84</v>
      </c>
      <c r="M5836" s="11"/>
      <c r="N5836" s="11"/>
      <c r="O5836" s="9"/>
      <c r="P5836" s="9"/>
      <c r="Q5836" s="9"/>
    </row>
    <row r="5837" spans="1:17" x14ac:dyDescent="0.35">
      <c r="A5837" s="9" t="s">
        <v>56</v>
      </c>
      <c r="B5837" s="9" t="s">
        <v>2243</v>
      </c>
      <c r="C5837" s="9" t="s">
        <v>28</v>
      </c>
      <c r="D5837" s="9"/>
      <c r="E5837" s="10">
        <v>44760</v>
      </c>
      <c r="F5837" s="100">
        <f t="shared" si="95"/>
        <v>0</v>
      </c>
      <c r="G5837" s="100">
        <f>SUM(Table3[[#This Row],[Kim Dệt Ngày]:[Kim Khác Đêm]])</f>
        <v>0</v>
      </c>
      <c r="H5837" s="10">
        <v>44761</v>
      </c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 t="s">
        <v>57</v>
      </c>
      <c r="B5838" s="9" t="s">
        <v>2243</v>
      </c>
      <c r="C5838" s="9" t="s">
        <v>25</v>
      </c>
      <c r="D5838" s="9"/>
      <c r="E5838" s="10">
        <v>44760</v>
      </c>
      <c r="F5838" s="100">
        <f t="shared" ref="F5838:F5843" si="96">SUM(J5838:L5838)</f>
        <v>0</v>
      </c>
      <c r="G5838" s="100">
        <f>SUM(Table3[[#This Row],[Kim Dệt Ngày]:[Kim Khác Đêm]])</f>
        <v>0</v>
      </c>
      <c r="H5838" s="10">
        <v>44761</v>
      </c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 t="s">
        <v>60</v>
      </c>
      <c r="B5839" s="9" t="s">
        <v>2243</v>
      </c>
      <c r="C5839" s="9" t="s">
        <v>18</v>
      </c>
      <c r="D5839" s="9"/>
      <c r="E5839" s="10">
        <v>44760</v>
      </c>
      <c r="F5839" s="100">
        <f t="shared" si="96"/>
        <v>0</v>
      </c>
      <c r="G5839" s="100">
        <f>SUM(Table3[[#This Row],[Kim Dệt Ngày]:[Kim Khác Đêm]])</f>
        <v>0</v>
      </c>
      <c r="H5839" s="10">
        <v>44761</v>
      </c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 t="s">
        <v>97</v>
      </c>
      <c r="B5840" s="9" t="s">
        <v>2243</v>
      </c>
      <c r="C5840" s="9" t="s">
        <v>28</v>
      </c>
      <c r="D5840" s="9"/>
      <c r="E5840" s="10">
        <v>44760</v>
      </c>
      <c r="F5840" s="100">
        <f t="shared" si="96"/>
        <v>0</v>
      </c>
      <c r="G5840" s="100">
        <f>SUM(Table3[[#This Row],[Kim Dệt Ngày]:[Kim Khác Đêm]])</f>
        <v>0</v>
      </c>
      <c r="H5840" s="10">
        <v>44761</v>
      </c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 t="s">
        <v>44</v>
      </c>
      <c r="B5841" s="9" t="s">
        <v>2080</v>
      </c>
      <c r="C5841" s="9" t="s">
        <v>39</v>
      </c>
      <c r="D5841" s="9"/>
      <c r="E5841" s="10">
        <v>44760</v>
      </c>
      <c r="F5841" s="100">
        <f t="shared" si="96"/>
        <v>0</v>
      </c>
      <c r="G5841" s="100">
        <f>SUM(Table3[[#This Row],[Kim Dệt Ngày]:[Kim Khác Đêm]])</f>
        <v>0</v>
      </c>
      <c r="H5841" s="10">
        <v>44761</v>
      </c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 t="s">
        <v>48</v>
      </c>
      <c r="B5842" s="9" t="s">
        <v>2080</v>
      </c>
      <c r="C5842" s="9" t="s">
        <v>39</v>
      </c>
      <c r="D5842" s="9"/>
      <c r="E5842" s="10">
        <v>44760</v>
      </c>
      <c r="F5842" s="100">
        <f t="shared" si="96"/>
        <v>0</v>
      </c>
      <c r="G5842" s="100">
        <f>SUM(Table3[[#This Row],[Kim Dệt Ngày]:[Kim Khác Đêm]])</f>
        <v>0</v>
      </c>
      <c r="H5842" s="10">
        <v>44761</v>
      </c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 t="s">
        <v>82</v>
      </c>
      <c r="B5843" s="9" t="s">
        <v>2080</v>
      </c>
      <c r="C5843" s="9" t="s">
        <v>39</v>
      </c>
      <c r="D5843" s="9"/>
      <c r="E5843" s="10">
        <v>44760</v>
      </c>
      <c r="F5843" s="100">
        <f t="shared" si="96"/>
        <v>0</v>
      </c>
      <c r="G5843" s="100">
        <f>SUM(Table3[[#This Row],[Kim Dệt Ngày]:[Kim Khác Đêm]])</f>
        <v>0</v>
      </c>
      <c r="H5843" s="10">
        <v>44761</v>
      </c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 t="s">
        <v>33</v>
      </c>
      <c r="B5844" s="9" t="s">
        <v>2603</v>
      </c>
      <c r="C5844" s="9" t="s">
        <v>39</v>
      </c>
      <c r="D5844" s="9"/>
      <c r="E5844" s="10">
        <v>44760</v>
      </c>
      <c r="F5844" s="100">
        <f t="shared" ref="F5844:F5849" si="97">SUM(J5844:L5844)</f>
        <v>0</v>
      </c>
      <c r="G5844" s="100">
        <f>SUM(Table3[[#This Row],[Kim Dệt Ngày]:[Kim Khác Đêm]])</f>
        <v>0</v>
      </c>
      <c r="H5844" s="10">
        <v>44761</v>
      </c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 t="s">
        <v>35</v>
      </c>
      <c r="B5845" s="150" t="s">
        <v>2603</v>
      </c>
      <c r="C5845" s="9" t="s">
        <v>18</v>
      </c>
      <c r="D5845" s="9"/>
      <c r="E5845" s="10">
        <v>44760</v>
      </c>
      <c r="F5845" s="100">
        <f t="shared" si="97"/>
        <v>0</v>
      </c>
      <c r="G5845" s="100">
        <f>SUM(Table3[[#This Row],[Kim Dệt Ngày]:[Kim Khác Đêm]])</f>
        <v>0</v>
      </c>
      <c r="H5845" s="10">
        <v>44761</v>
      </c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 t="s">
        <v>94</v>
      </c>
      <c r="B5846" s="9" t="s">
        <v>2603</v>
      </c>
      <c r="C5846" s="9" t="s">
        <v>25</v>
      </c>
      <c r="D5846" s="9"/>
      <c r="E5846" s="10">
        <v>44760</v>
      </c>
      <c r="F5846" s="100">
        <f t="shared" si="97"/>
        <v>0</v>
      </c>
      <c r="G5846" s="100">
        <f>SUM(Table3[[#This Row],[Kim Dệt Ngày]:[Kim Khác Đêm]])</f>
        <v>0</v>
      </c>
      <c r="H5846" s="10">
        <v>44761</v>
      </c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 t="s">
        <v>95</v>
      </c>
      <c r="B5847" s="9" t="s">
        <v>2603</v>
      </c>
      <c r="C5847" s="9" t="s">
        <v>79</v>
      </c>
      <c r="D5847" s="9"/>
      <c r="E5847" s="10">
        <v>44760</v>
      </c>
      <c r="F5847" s="100">
        <f t="shared" si="97"/>
        <v>0</v>
      </c>
      <c r="G5847" s="100">
        <f>SUM(Table3[[#This Row],[Kim Dệt Ngày]:[Kim Khác Đêm]])</f>
        <v>0</v>
      </c>
      <c r="H5847" s="10">
        <v>44761</v>
      </c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 t="s">
        <v>98</v>
      </c>
      <c r="B5848" s="9" t="s">
        <v>2603</v>
      </c>
      <c r="C5848" s="9" t="s">
        <v>28</v>
      </c>
      <c r="D5848" s="9"/>
      <c r="E5848" s="10">
        <v>44760</v>
      </c>
      <c r="F5848" s="100">
        <f t="shared" si="97"/>
        <v>0</v>
      </c>
      <c r="G5848" s="100">
        <f>SUM(Table3[[#This Row],[Kim Dệt Ngày]:[Kim Khác Đêm]])</f>
        <v>0</v>
      </c>
      <c r="H5848" s="10">
        <v>44761</v>
      </c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 t="s">
        <v>101</v>
      </c>
      <c r="B5849" s="9" t="s">
        <v>2603</v>
      </c>
      <c r="C5849" s="9" t="s">
        <v>28</v>
      </c>
      <c r="D5849" s="9"/>
      <c r="E5849" s="10">
        <v>44760</v>
      </c>
      <c r="F5849" s="100">
        <f t="shared" si="97"/>
        <v>0</v>
      </c>
      <c r="G5849" s="100">
        <f>SUM(Table3[[#This Row],[Kim Dệt Ngày]:[Kim Khác Đêm]])</f>
        <v>0</v>
      </c>
      <c r="H5849" s="10">
        <v>44761</v>
      </c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 t="shared" ref="F5850:F5881" si="98"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 t="shared" si="98"/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 t="shared" si="98"/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 t="shared" si="98"/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 t="shared" si="98"/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 t="shared" si="98"/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 t="shared" si="98"/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 t="shared" si="98"/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 t="shared" si="98"/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 t="shared" si="98"/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 t="shared" si="98"/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 t="shared" si="98"/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 t="shared" si="98"/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 t="shared" si="98"/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 t="shared" si="98"/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 t="shared" si="98"/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 t="shared" si="98"/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 t="shared" si="98"/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 t="shared" si="98"/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 t="shared" si="98"/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 t="shared" si="98"/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 t="shared" si="98"/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 t="shared" si="98"/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 t="shared" si="98"/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 t="shared" si="98"/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 t="shared" si="98"/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 t="shared" si="98"/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 t="shared" si="98"/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 t="shared" si="98"/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 t="shared" si="98"/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 t="shared" si="98"/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 t="shared" si="98"/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 t="shared" ref="F5882:F5913" si="99"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 t="shared" si="99"/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 t="shared" si="99"/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 t="shared" si="99"/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 t="shared" si="99"/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 t="shared" si="99"/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 t="shared" si="99"/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 t="shared" si="99"/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 t="shared" si="99"/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 t="shared" si="99"/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 t="shared" si="99"/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 t="shared" si="99"/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 t="shared" si="99"/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 t="shared" si="99"/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 t="shared" si="99"/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 t="shared" si="99"/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 t="shared" si="99"/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 t="shared" si="99"/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 t="shared" si="99"/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 t="shared" si="99"/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 t="shared" si="99"/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 t="shared" si="99"/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 t="shared" si="99"/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 t="shared" si="99"/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 t="shared" si="99"/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 t="shared" si="99"/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 t="shared" si="99"/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 t="shared" si="99"/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 t="shared" si="99"/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 t="shared" si="99"/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 t="shared" si="99"/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 t="shared" si="99"/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 t="shared" ref="F5914:F5945" si="100"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 t="shared" si="100"/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 t="shared" si="100"/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 t="shared" si="100"/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 t="shared" si="100"/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 t="shared" si="100"/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 t="shared" si="100"/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 t="shared" si="100"/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 t="shared" si="100"/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 t="shared" si="100"/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 t="shared" si="100"/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 t="shared" si="100"/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 t="shared" si="100"/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 t="shared" si="100"/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 t="shared" si="100"/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 t="shared" si="100"/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 t="shared" si="100"/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 t="shared" si="100"/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 t="shared" si="100"/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 t="shared" si="100"/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 t="shared" si="100"/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 t="shared" si="100"/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 t="shared" si="100"/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 t="shared" si="100"/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 t="shared" si="100"/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 t="shared" si="100"/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 t="shared" si="100"/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 t="shared" si="100"/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 t="shared" si="100"/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 t="shared" si="100"/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 t="shared" si="100"/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 t="shared" si="100"/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 t="shared" ref="F5946:F5977" si="101"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 t="shared" si="101"/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 t="shared" si="101"/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 t="shared" si="101"/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 t="shared" si="101"/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 t="shared" si="101"/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 t="shared" si="101"/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 t="shared" si="101"/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 t="shared" si="101"/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 t="shared" si="101"/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 t="shared" si="101"/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 t="shared" si="101"/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 t="shared" si="101"/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 t="shared" si="101"/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 t="shared" si="101"/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 t="shared" si="101"/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 t="shared" si="101"/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 t="shared" si="101"/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 t="shared" si="101"/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 t="shared" si="101"/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 t="shared" si="101"/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 t="shared" si="101"/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 t="shared" si="101"/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 t="shared" si="101"/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 t="shared" si="101"/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 t="shared" si="101"/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 t="shared" si="101"/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 t="shared" si="101"/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 t="shared" si="101"/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 t="shared" si="101"/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 t="shared" si="101"/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 t="shared" si="101"/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 t="shared" ref="F5978:F6009" si="102"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 t="shared" si="102"/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 t="shared" si="102"/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 t="shared" si="102"/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 t="shared" si="102"/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 t="shared" si="102"/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 t="shared" si="102"/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 t="shared" si="102"/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 t="shared" si="102"/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 t="shared" si="102"/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 t="shared" si="102"/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 t="shared" si="102"/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 t="shared" si="102"/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 t="shared" si="102"/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 t="shared" si="102"/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 t="shared" si="102"/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 t="shared" si="102"/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 t="shared" si="102"/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 t="shared" si="102"/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 t="shared" si="102"/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 t="shared" si="102"/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 t="shared" si="102"/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 t="shared" si="102"/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 t="shared" si="102"/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 t="shared" si="102"/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 t="shared" si="102"/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 t="shared" si="102"/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 t="shared" si="102"/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 t="shared" si="102"/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 t="shared" si="102"/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 t="shared" si="102"/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 t="shared" si="102"/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 t="shared" ref="F6010:F6041" si="103"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 t="shared" si="103"/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 t="shared" si="103"/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 t="shared" si="103"/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 t="shared" si="103"/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 t="shared" si="103"/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 t="shared" si="103"/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 t="shared" si="103"/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 t="shared" si="103"/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 t="shared" si="103"/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 t="shared" si="103"/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 t="shared" si="103"/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 t="shared" si="103"/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 t="shared" si="103"/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 t="shared" si="103"/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 t="shared" si="103"/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 t="shared" si="103"/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 t="shared" si="103"/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 t="shared" si="103"/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 t="shared" si="103"/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 t="shared" si="103"/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 t="shared" si="103"/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 t="shared" si="103"/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 t="shared" si="103"/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 t="shared" si="103"/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 t="shared" si="103"/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 t="shared" si="103"/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 t="shared" si="103"/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 t="shared" si="103"/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 t="shared" si="103"/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 t="shared" si="103"/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 t="shared" si="103"/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9" t="s">
        <v>153</v>
      </c>
      <c r="C15" s="330"/>
      <c r="D15" s="330"/>
      <c r="E15" s="331"/>
      <c r="F15" s="19" t="s">
        <v>154</v>
      </c>
      <c r="G15" s="19" t="s">
        <v>155</v>
      </c>
      <c r="H15" s="19" t="s">
        <v>10</v>
      </c>
      <c r="I15" s="20" t="s">
        <v>15</v>
      </c>
      <c r="J15" s="330" t="s">
        <v>156</v>
      </c>
      <c r="K15" s="331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2" t="s">
        <v>173</v>
      </c>
      <c r="B1" s="332"/>
      <c r="C1" s="332" t="s">
        <v>174</v>
      </c>
      <c r="D1" s="332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3">
        <f ca="1">TODAY()</f>
        <v>44761</v>
      </c>
      <c r="AR1" s="333"/>
      <c r="AS1" s="333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2" t="s">
        <v>173</v>
      </c>
      <c r="B22" s="332"/>
      <c r="C22" s="332" t="s">
        <v>174</v>
      </c>
      <c r="D22" s="332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2" t="s">
        <v>173</v>
      </c>
      <c r="B45" s="332"/>
      <c r="C45" s="332" t="s">
        <v>174</v>
      </c>
      <c r="D45" s="332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4" t="s">
        <v>187</v>
      </c>
      <c r="AI55" s="335"/>
      <c r="AJ55" s="335"/>
      <c r="AK55" s="335"/>
      <c r="AL55" s="335"/>
      <c r="AM55" s="335"/>
      <c r="AN55" s="335"/>
      <c r="AO55" s="335"/>
      <c r="AP55" s="335"/>
      <c r="AQ55" s="335"/>
      <c r="AR55" s="335"/>
      <c r="AS55" s="335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5" t="s">
        <v>188</v>
      </c>
      <c r="AK56" s="335"/>
      <c r="AL56" s="335"/>
      <c r="AM56" s="335"/>
      <c r="AN56" s="335"/>
      <c r="AO56" s="335"/>
      <c r="AP56" s="335"/>
      <c r="AQ56" s="335"/>
      <c r="AR56" s="335"/>
      <c r="AS56" s="335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2" t="s">
        <v>173</v>
      </c>
      <c r="B69" s="332"/>
      <c r="C69" s="332" t="s">
        <v>174</v>
      </c>
      <c r="D69" s="332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44761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zoomScaleNormal="100" workbookViewId="0">
      <selection activeCell="A7" sqref="A7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44761</v>
      </c>
      <c r="AF1" t="s">
        <v>170</v>
      </c>
      <c r="AN1" t="s">
        <v>171</v>
      </c>
      <c r="AO1" s="333">
        <f ca="1">TODAY()</f>
        <v>44761</v>
      </c>
      <c r="AP1" s="333"/>
      <c r="AQ1" s="333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1032</v>
      </c>
      <c r="H3" s="42">
        <f t="array" ref="H3">INDEX(O:T,MATCH(1,(B3=O:O)*(C3=R:R),0),5)</f>
        <v>600</v>
      </c>
      <c r="I3" s="42"/>
      <c r="J3" s="9"/>
      <c r="L3" s="97" t="s">
        <v>55</v>
      </c>
      <c r="M3" s="97" t="s">
        <v>1442</v>
      </c>
      <c r="N3" s="97" t="s">
        <v>25</v>
      </c>
      <c r="O3" s="97"/>
      <c r="P3" s="98">
        <v>44754</v>
      </c>
      <c r="Q3" s="147">
        <v>372</v>
      </c>
      <c r="R3" s="147">
        <v>0</v>
      </c>
      <c r="S3" s="98">
        <v>44755</v>
      </c>
      <c r="T3" s="98"/>
      <c r="U3" s="97">
        <v>192</v>
      </c>
      <c r="V3" s="97"/>
      <c r="W3" s="97">
        <v>180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Đỏ gót đen</v>
      </c>
      <c r="D4" s="9"/>
      <c r="E4" s="9"/>
      <c r="F4" s="9"/>
      <c r="G4" s="42">
        <f t="array" ref="G4">INDEX(O:T,MATCH(1,(B4=O:O)*(C4=R:R),0),6)</f>
        <v>312</v>
      </c>
      <c r="H4" s="42">
        <f t="array" ref="H4">INDEX(O:T,MATCH(1,(B4=O:O)*(C4=R:R),0),5)</f>
        <v>300</v>
      </c>
      <c r="I4" s="42"/>
      <c r="J4" s="9"/>
      <c r="L4" s="97" t="s">
        <v>53</v>
      </c>
      <c r="M4" s="97" t="s">
        <v>1442</v>
      </c>
      <c r="N4" s="97" t="s">
        <v>39</v>
      </c>
      <c r="O4" s="97"/>
      <c r="P4" s="98">
        <v>44754</v>
      </c>
      <c r="Q4" s="147">
        <v>48</v>
      </c>
      <c r="R4" s="147">
        <v>0</v>
      </c>
      <c r="S4" s="98">
        <v>44760</v>
      </c>
      <c r="T4" s="98"/>
      <c r="U4" s="97">
        <v>48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348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1687</v>
      </c>
      <c r="N5" s="97" t="s">
        <v>18</v>
      </c>
      <c r="O5" s="97"/>
      <c r="P5" s="98">
        <v>44755</v>
      </c>
      <c r="Q5" s="147">
        <v>348</v>
      </c>
      <c r="R5" s="147">
        <v>0</v>
      </c>
      <c r="S5" s="98">
        <v>44756</v>
      </c>
      <c r="T5" s="98"/>
      <c r="U5" s="97">
        <v>132</v>
      </c>
      <c r="V5" s="97"/>
      <c r="W5" s="97">
        <v>216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588</v>
      </c>
      <c r="H6" s="42">
        <f t="array" ref="H6">INDEX(O:T,MATCH(1,(B6=O:O)*(C6=R:R),0),5)</f>
        <v>240</v>
      </c>
      <c r="I6" s="42"/>
      <c r="J6" s="9"/>
      <c r="L6" s="97" t="s">
        <v>93</v>
      </c>
      <c r="M6" s="97" t="s">
        <v>1691</v>
      </c>
      <c r="N6" s="97" t="s">
        <v>18</v>
      </c>
      <c r="O6" s="97"/>
      <c r="P6" s="98">
        <v>44749</v>
      </c>
      <c r="Q6" s="147">
        <v>288</v>
      </c>
      <c r="R6" s="147">
        <v>0</v>
      </c>
      <c r="S6" s="98">
        <v>44750</v>
      </c>
      <c r="T6" s="98"/>
      <c r="U6" s="97">
        <v>192</v>
      </c>
      <c r="V6" s="97"/>
      <c r="W6" s="97">
        <v>96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Đen</v>
      </c>
      <c r="D7" s="9"/>
      <c r="E7" s="9"/>
      <c r="F7" s="9"/>
      <c r="G7" s="42">
        <f t="array" ref="G7">INDEX(O:T,MATCH(1,(B7=O:O)*(C7=R:R),0),6)</f>
        <v>60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18</v>
      </c>
      <c r="O7" s="97"/>
      <c r="P7" s="98">
        <v>44749</v>
      </c>
      <c r="Q7" s="147">
        <v>60</v>
      </c>
      <c r="R7" s="147">
        <v>0</v>
      </c>
      <c r="S7" s="98">
        <v>44760</v>
      </c>
      <c r="T7" s="98"/>
      <c r="U7" s="97">
        <v>60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396</v>
      </c>
      <c r="H8" s="42">
        <f t="array" ref="H8">INDEX(O:T,MATCH(1,(B8=O:O)*(C8=R:R),0),5)</f>
        <v>360</v>
      </c>
      <c r="I8" s="42"/>
      <c r="J8" s="9"/>
      <c r="L8" s="97" t="s">
        <v>42</v>
      </c>
      <c r="M8" s="97" t="s">
        <v>2794</v>
      </c>
      <c r="N8" s="97" t="s">
        <v>18</v>
      </c>
      <c r="O8" s="97"/>
      <c r="P8" s="98">
        <v>44758</v>
      </c>
      <c r="Q8" s="147">
        <v>24</v>
      </c>
      <c r="R8" s="147">
        <v>0</v>
      </c>
      <c r="S8" s="98">
        <v>44760</v>
      </c>
      <c r="T8" s="98"/>
      <c r="U8" s="97">
        <v>24</v>
      </c>
      <c r="V8" s="97"/>
      <c r="W8" s="97"/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924</v>
      </c>
      <c r="H9" s="42">
        <f t="array" ref="H9">INDEX(O:T,MATCH(1,(B9=O:O)*(C9=R:R),0),5)</f>
        <v>600</v>
      </c>
      <c r="I9" s="42"/>
      <c r="J9" s="9"/>
      <c r="L9" s="97" t="s">
        <v>76</v>
      </c>
      <c r="M9" s="97" t="s">
        <v>1113</v>
      </c>
      <c r="N9" s="97" t="s">
        <v>18</v>
      </c>
      <c r="O9" s="97"/>
      <c r="P9" s="98">
        <v>44750</v>
      </c>
      <c r="Q9" s="147">
        <v>516</v>
      </c>
      <c r="R9" s="147">
        <v>0</v>
      </c>
      <c r="S9" s="98">
        <v>44756</v>
      </c>
      <c r="T9" s="98"/>
      <c r="U9" s="97">
        <v>168</v>
      </c>
      <c r="V9" s="97"/>
      <c r="W9" s="97">
        <v>348</v>
      </c>
      <c r="X9" s="99"/>
      <c r="Y9" s="99"/>
      <c r="Z9" s="97"/>
      <c r="AA9" s="97"/>
      <c r="AB9" s="97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240</v>
      </c>
      <c r="I10" s="42"/>
      <c r="J10" s="9"/>
      <c r="L10" s="97" t="s">
        <v>78</v>
      </c>
      <c r="M10" s="97" t="s">
        <v>231</v>
      </c>
      <c r="N10" s="97" t="s">
        <v>25</v>
      </c>
      <c r="O10" s="97"/>
      <c r="P10" s="98">
        <v>44757</v>
      </c>
      <c r="Q10" s="147">
        <v>84</v>
      </c>
      <c r="R10" s="147">
        <v>0</v>
      </c>
      <c r="S10" s="98">
        <v>44760</v>
      </c>
      <c r="T10" s="98"/>
      <c r="U10" s="97"/>
      <c r="V10" s="97"/>
      <c r="W10" s="97">
        <v>84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360</v>
      </c>
      <c r="I11" s="42"/>
      <c r="J11" s="9"/>
      <c r="L11" s="97" t="s">
        <v>96</v>
      </c>
      <c r="M11" s="97" t="s">
        <v>1060</v>
      </c>
      <c r="N11" s="97" t="s">
        <v>39</v>
      </c>
      <c r="O11" s="97"/>
      <c r="P11" s="98">
        <v>44756</v>
      </c>
      <c r="Q11" s="147">
        <v>312</v>
      </c>
      <c r="R11" s="147">
        <v>0</v>
      </c>
      <c r="S11" s="98">
        <v>44758</v>
      </c>
      <c r="T11" s="273"/>
      <c r="U11" s="271">
        <v>84</v>
      </c>
      <c r="V11" s="271"/>
      <c r="W11" s="271">
        <v>228</v>
      </c>
      <c r="X11" s="327"/>
      <c r="Y11" s="327"/>
      <c r="Z11" s="271"/>
      <c r="AA11" s="271"/>
      <c r="AB11" s="271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396</v>
      </c>
      <c r="H12" s="42">
        <f t="array" ref="H12">INDEX(O:T,MATCH(1,(B12=O:O)*(C12=R:R),0),5)</f>
        <v>240</v>
      </c>
      <c r="I12" s="42"/>
      <c r="J12" s="9"/>
      <c r="L12" s="97" t="s">
        <v>68</v>
      </c>
      <c r="M12" s="97" t="s">
        <v>433</v>
      </c>
      <c r="N12" s="97" t="s">
        <v>1394</v>
      </c>
      <c r="O12" s="97"/>
      <c r="P12" s="98">
        <v>44746</v>
      </c>
      <c r="Q12" s="147">
        <v>48</v>
      </c>
      <c r="R12" s="147">
        <v>0</v>
      </c>
      <c r="S12" s="98">
        <v>44760</v>
      </c>
      <c r="T12" s="98"/>
      <c r="U12" s="97"/>
      <c r="V12" s="97"/>
      <c r="W12" s="97">
        <v>48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VHD Hài Bẹt 08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0</v>
      </c>
      <c r="H13" s="42">
        <f t="array" ref="H13">INDEX(O:T,MATCH(1,(B13=O:O)*(C13=R:R),0),5)</f>
        <v>400</v>
      </c>
      <c r="I13" s="42"/>
      <c r="J13" s="9"/>
      <c r="L13" s="97" t="s">
        <v>74</v>
      </c>
      <c r="M13" s="97" t="s">
        <v>1413</v>
      </c>
      <c r="N13" s="97" t="s">
        <v>25</v>
      </c>
      <c r="O13" s="97"/>
      <c r="P13" s="98">
        <v>44753</v>
      </c>
      <c r="Q13" s="147">
        <v>336</v>
      </c>
      <c r="R13" s="147">
        <v>0</v>
      </c>
      <c r="S13" s="98">
        <v>44757</v>
      </c>
      <c r="T13" s="98"/>
      <c r="U13" s="97">
        <v>120</v>
      </c>
      <c r="V13" s="97"/>
      <c r="W13" s="97">
        <v>216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VHD Hài Bẹt 08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0</v>
      </c>
      <c r="H14" s="42">
        <f t="array" ref="H14">INDEX(O:T,MATCH(1,(B14=O:O)*(C14=R:R),0),5)</f>
        <v>400</v>
      </c>
      <c r="I14" s="42"/>
      <c r="J14" s="9"/>
      <c r="L14" s="97" t="s">
        <v>23</v>
      </c>
      <c r="M14" s="97" t="s">
        <v>1421</v>
      </c>
      <c r="N14" s="97" t="s">
        <v>39</v>
      </c>
      <c r="O14" s="97"/>
      <c r="P14" s="98">
        <v>44742</v>
      </c>
      <c r="Q14" s="147">
        <v>156</v>
      </c>
      <c r="R14" s="147">
        <v>0</v>
      </c>
      <c r="S14" s="98">
        <v>44758</v>
      </c>
      <c r="T14" s="98"/>
      <c r="U14" s="97">
        <v>84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103</v>
      </c>
      <c r="M15" s="97" t="s">
        <v>2258</v>
      </c>
      <c r="N15" s="97" t="s">
        <v>39</v>
      </c>
      <c r="O15" s="97"/>
      <c r="P15" s="98">
        <v>44738</v>
      </c>
      <c r="Q15" s="147">
        <v>156</v>
      </c>
      <c r="R15" s="147">
        <v>0</v>
      </c>
      <c r="S15" s="98">
        <v>44747</v>
      </c>
      <c r="T15" s="98"/>
      <c r="U15" s="97">
        <v>72</v>
      </c>
      <c r="V15" s="97"/>
      <c r="W15" s="97">
        <v>84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66</v>
      </c>
      <c r="M16" s="97" t="s">
        <v>2297</v>
      </c>
      <c r="N16" s="97" t="s">
        <v>79</v>
      </c>
      <c r="O16" s="97"/>
      <c r="P16" s="98">
        <v>44755</v>
      </c>
      <c r="Q16" s="147">
        <v>192</v>
      </c>
      <c r="R16" s="147">
        <v>0</v>
      </c>
      <c r="S16" s="98">
        <v>44756</v>
      </c>
      <c r="T16" s="98"/>
      <c r="U16" s="97">
        <v>108</v>
      </c>
      <c r="V16" s="97"/>
      <c r="W16" s="97">
        <v>84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61</v>
      </c>
      <c r="M17" s="97" t="s">
        <v>2766</v>
      </c>
      <c r="N17" s="97" t="s">
        <v>135</v>
      </c>
      <c r="O17" s="97"/>
      <c r="P17" s="98">
        <v>44736</v>
      </c>
      <c r="Q17" s="147">
        <v>12</v>
      </c>
      <c r="R17" s="147">
        <v>0</v>
      </c>
      <c r="S17" s="98">
        <v>44760</v>
      </c>
      <c r="T17" s="98"/>
      <c r="U17" s="97">
        <v>12</v>
      </c>
      <c r="V17" s="97"/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70</v>
      </c>
      <c r="M18" s="97" t="s">
        <v>1127</v>
      </c>
      <c r="N18" s="97" t="s">
        <v>28</v>
      </c>
      <c r="O18" s="97"/>
      <c r="P18" s="98">
        <v>44754</v>
      </c>
      <c r="Q18" s="147">
        <v>48</v>
      </c>
      <c r="R18" s="147">
        <v>0</v>
      </c>
      <c r="S18" s="98">
        <v>44760</v>
      </c>
      <c r="T18" s="98"/>
      <c r="U18" s="97"/>
      <c r="V18" s="97"/>
      <c r="W18" s="97">
        <v>48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65</v>
      </c>
      <c r="M19" s="97" t="s">
        <v>1146</v>
      </c>
      <c r="N19" s="97" t="s">
        <v>18</v>
      </c>
      <c r="O19" s="97"/>
      <c r="P19" s="98">
        <v>44750</v>
      </c>
      <c r="Q19" s="147">
        <v>324</v>
      </c>
      <c r="R19" s="147">
        <v>0</v>
      </c>
      <c r="S19" s="98">
        <v>44757</v>
      </c>
      <c r="T19" s="98"/>
      <c r="U19" s="97">
        <v>168</v>
      </c>
      <c r="V19" s="97"/>
      <c r="W19" s="97">
        <v>156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43</v>
      </c>
      <c r="M20" s="97" t="s">
        <v>582</v>
      </c>
      <c r="N20" s="97" t="s">
        <v>28</v>
      </c>
      <c r="O20" s="97"/>
      <c r="P20" s="98">
        <v>44753</v>
      </c>
      <c r="Q20" s="147">
        <v>720</v>
      </c>
      <c r="R20" s="147">
        <v>0</v>
      </c>
      <c r="S20" s="98">
        <v>44754</v>
      </c>
      <c r="T20" s="98"/>
      <c r="U20" s="97">
        <v>468</v>
      </c>
      <c r="V20" s="97"/>
      <c r="W20" s="97">
        <v>252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46</v>
      </c>
      <c r="M21" s="97" t="s">
        <v>772</v>
      </c>
      <c r="N21" s="97" t="s">
        <v>28</v>
      </c>
      <c r="O21" s="97"/>
      <c r="P21" s="98">
        <v>44753</v>
      </c>
      <c r="Q21" s="147">
        <v>852</v>
      </c>
      <c r="R21" s="147">
        <v>0</v>
      </c>
      <c r="S21" s="98">
        <v>44754</v>
      </c>
      <c r="T21" s="98"/>
      <c r="U21" s="97">
        <v>432</v>
      </c>
      <c r="V21" s="97"/>
      <c r="W21" s="97">
        <v>420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97" t="s">
        <v>2080</v>
      </c>
      <c r="N22" s="97" t="s">
        <v>28</v>
      </c>
      <c r="O22" s="97"/>
      <c r="P22" s="98">
        <v>44755</v>
      </c>
      <c r="Q22" s="147">
        <v>372</v>
      </c>
      <c r="R22" s="147">
        <v>0</v>
      </c>
      <c r="S22" s="98">
        <v>44756</v>
      </c>
      <c r="T22" s="98"/>
      <c r="U22" s="97">
        <v>180</v>
      </c>
      <c r="V22" s="97"/>
      <c r="W22" s="97">
        <v>192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31</v>
      </c>
      <c r="M23" s="97" t="s">
        <v>234</v>
      </c>
      <c r="N23" s="97" t="s">
        <v>28</v>
      </c>
      <c r="O23" s="97"/>
      <c r="P23" s="98">
        <v>44754</v>
      </c>
      <c r="Q23" s="147">
        <v>924</v>
      </c>
      <c r="R23" s="147">
        <v>0</v>
      </c>
      <c r="S23" s="98">
        <v>44754</v>
      </c>
      <c r="T23" s="98"/>
      <c r="U23" s="97">
        <v>468</v>
      </c>
      <c r="V23" s="97"/>
      <c r="W23" s="97">
        <v>456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51</v>
      </c>
      <c r="M24" s="323" t="s">
        <v>1510</v>
      </c>
      <c r="N24" s="97" t="s">
        <v>18</v>
      </c>
      <c r="O24" s="97"/>
      <c r="P24" s="98">
        <v>44754</v>
      </c>
      <c r="Q24" s="147">
        <v>168</v>
      </c>
      <c r="R24" s="147">
        <v>0</v>
      </c>
      <c r="S24" s="98">
        <v>44758</v>
      </c>
      <c r="T24" s="98"/>
      <c r="U24" s="97">
        <v>96</v>
      </c>
      <c r="V24" s="97"/>
      <c r="W24" s="97">
        <v>72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49</v>
      </c>
      <c r="M25" s="97" t="s">
        <v>1510</v>
      </c>
      <c r="N25" s="97" t="s">
        <v>25</v>
      </c>
      <c r="O25" s="97"/>
      <c r="P25" s="98">
        <v>44754</v>
      </c>
      <c r="Q25" s="147">
        <v>24</v>
      </c>
      <c r="R25" s="147">
        <v>0</v>
      </c>
      <c r="S25" s="98">
        <v>44760</v>
      </c>
      <c r="T25" s="98"/>
      <c r="U25" s="97">
        <v>24</v>
      </c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77</v>
      </c>
      <c r="M26" s="97" t="s">
        <v>1600</v>
      </c>
      <c r="N26" s="97" t="s">
        <v>25</v>
      </c>
      <c r="O26" s="97"/>
      <c r="P26" s="98">
        <v>44734</v>
      </c>
      <c r="Q26" s="147">
        <v>324</v>
      </c>
      <c r="R26" s="147">
        <v>0</v>
      </c>
      <c r="S26" s="98">
        <v>44757</v>
      </c>
      <c r="T26" s="98"/>
      <c r="U26" s="97">
        <v>72</v>
      </c>
      <c r="V26" s="97"/>
      <c r="W26" s="97">
        <v>252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88</v>
      </c>
      <c r="M27" s="97" t="s">
        <v>1306</v>
      </c>
      <c r="N27" s="97" t="s">
        <v>28</v>
      </c>
      <c r="O27" s="97"/>
      <c r="P27" s="98">
        <v>44757</v>
      </c>
      <c r="Q27" s="147">
        <v>160</v>
      </c>
      <c r="R27" s="147">
        <v>0</v>
      </c>
      <c r="S27" s="98">
        <v>44758</v>
      </c>
      <c r="T27" s="98"/>
      <c r="U27" s="97">
        <v>80</v>
      </c>
      <c r="V27" s="97"/>
      <c r="W27" s="97">
        <v>80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24</v>
      </c>
      <c r="H28" s="42">
        <f t="array" ref="H28">INDEX(O:T,MATCH(1,(B28=O:O)*(C28=R:R),0),5)</f>
        <v>500</v>
      </c>
      <c r="I28" s="42"/>
      <c r="J28" s="9"/>
      <c r="L28" s="97" t="s">
        <v>102</v>
      </c>
      <c r="M28" s="97" t="s">
        <v>1306</v>
      </c>
      <c r="N28" s="97" t="s">
        <v>39</v>
      </c>
      <c r="O28" s="97"/>
      <c r="P28" s="98">
        <v>44726</v>
      </c>
      <c r="Q28" s="147">
        <v>230</v>
      </c>
      <c r="R28" s="147">
        <v>0</v>
      </c>
      <c r="S28" s="98">
        <v>44758</v>
      </c>
      <c r="T28" s="98"/>
      <c r="U28" s="97">
        <v>80</v>
      </c>
      <c r="V28" s="97"/>
      <c r="W28" s="97">
        <v>150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720</v>
      </c>
      <c r="H29" s="42">
        <f t="array" ref="H29">INDEX(O:T,MATCH(1,(B29=O:O)*(C29=R:R),0),5)</f>
        <v>600</v>
      </c>
      <c r="I29" s="42"/>
      <c r="J29" s="9"/>
      <c r="L29" s="97" t="s">
        <v>105</v>
      </c>
      <c r="M29" s="97" t="s">
        <v>1306</v>
      </c>
      <c r="N29" s="97" t="s">
        <v>39</v>
      </c>
      <c r="O29" s="97"/>
      <c r="P29" s="98">
        <v>44726</v>
      </c>
      <c r="Q29" s="147">
        <v>40</v>
      </c>
      <c r="R29" s="147">
        <v>0</v>
      </c>
      <c r="S29" s="98">
        <v>44760</v>
      </c>
      <c r="T29" s="98"/>
      <c r="U29" s="97">
        <v>10</v>
      </c>
      <c r="V29" s="97"/>
      <c r="W29" s="97">
        <v>30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0</v>
      </c>
      <c r="H30" s="42">
        <f t="array" ref="H30">INDEX(O:T,MATCH(1,(B30=O:O)*(C30=R:R),0),5)</f>
        <v>600</v>
      </c>
      <c r="I30" s="42"/>
      <c r="J30" s="9"/>
      <c r="L30" s="97" t="s">
        <v>37</v>
      </c>
      <c r="M30" s="97" t="s">
        <v>30</v>
      </c>
      <c r="N30" s="97" t="s">
        <v>39</v>
      </c>
      <c r="O30" s="97"/>
      <c r="P30" s="98">
        <v>44756</v>
      </c>
      <c r="Q30" s="147">
        <v>396</v>
      </c>
      <c r="R30" s="147">
        <v>0</v>
      </c>
      <c r="S30" s="98">
        <v>44757</v>
      </c>
      <c r="T30" s="98"/>
      <c r="U30" s="97">
        <v>216</v>
      </c>
      <c r="V30" s="97"/>
      <c r="W30" s="97">
        <v>180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372</v>
      </c>
      <c r="H31" s="42">
        <f t="array" ref="H31">INDEX(O:T,MATCH(1,(B31=O:O)*(C31=R:R),0),5)</f>
        <v>1200</v>
      </c>
      <c r="I31" s="42"/>
      <c r="J31" s="9"/>
      <c r="L31" s="97" t="s">
        <v>58</v>
      </c>
      <c r="M31" s="97" t="s">
        <v>30</v>
      </c>
      <c r="N31" s="97" t="s">
        <v>18</v>
      </c>
      <c r="O31" s="97"/>
      <c r="P31" s="98">
        <v>44756</v>
      </c>
      <c r="Q31" s="147">
        <v>36</v>
      </c>
      <c r="R31" s="147">
        <v>0</v>
      </c>
      <c r="S31" s="98">
        <v>44760</v>
      </c>
      <c r="T31" s="98"/>
      <c r="U31" s="97">
        <v>36</v>
      </c>
      <c r="V31" s="97"/>
      <c r="W31" s="97"/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852</v>
      </c>
      <c r="H32" s="42">
        <f t="array" ref="H32">INDEX(O:T,MATCH(1,(B32=O:O)*(C32=R:R),0),5)</f>
        <v>600</v>
      </c>
      <c r="I32" s="42"/>
      <c r="J32" s="9"/>
      <c r="L32" s="97" t="s">
        <v>71</v>
      </c>
      <c r="M32" s="97" t="s">
        <v>238</v>
      </c>
      <c r="N32" s="97" t="s">
        <v>18</v>
      </c>
      <c r="O32" s="97"/>
      <c r="P32" s="98">
        <v>44753</v>
      </c>
      <c r="Q32" s="147">
        <v>708</v>
      </c>
      <c r="R32" s="147">
        <v>0</v>
      </c>
      <c r="S32" s="98">
        <v>44756</v>
      </c>
      <c r="T32" s="98"/>
      <c r="U32" s="97">
        <v>228</v>
      </c>
      <c r="V32" s="97"/>
      <c r="W32" s="97">
        <v>480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0</v>
      </c>
      <c r="H33" s="42">
        <f t="array" ref="H33">INDEX(O:T,MATCH(1,(B33=O:O)*(C33=R:R),0),5)</f>
        <v>600</v>
      </c>
      <c r="I33" s="42"/>
      <c r="J33" s="9"/>
      <c r="L33" s="97" t="s">
        <v>29</v>
      </c>
      <c r="M33" s="97" t="s">
        <v>24</v>
      </c>
      <c r="N33" s="97" t="s">
        <v>25</v>
      </c>
      <c r="O33" s="97"/>
      <c r="P33" s="98">
        <v>44756</v>
      </c>
      <c r="Q33" s="147">
        <v>396</v>
      </c>
      <c r="R33" s="147">
        <v>0</v>
      </c>
      <c r="S33" s="98">
        <v>44757</v>
      </c>
      <c r="T33" s="98"/>
      <c r="U33" s="97">
        <v>216</v>
      </c>
      <c r="V33" s="97"/>
      <c r="W33" s="97">
        <v>180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24</v>
      </c>
      <c r="H34" s="42">
        <f t="array" ref="H34">INDEX(O:T,MATCH(1,(B34=O:O)*(C34=R:R),0),5)</f>
        <v>360</v>
      </c>
      <c r="I34" s="42"/>
      <c r="J34" s="9"/>
      <c r="L34" s="97" t="s">
        <v>72</v>
      </c>
      <c r="M34" s="97" t="s">
        <v>2790</v>
      </c>
      <c r="N34" s="97" t="s">
        <v>39</v>
      </c>
      <c r="O34" s="97"/>
      <c r="P34" s="98">
        <v>44757</v>
      </c>
      <c r="Q34" s="147">
        <v>48</v>
      </c>
      <c r="R34" s="147">
        <v>0</v>
      </c>
      <c r="S34" s="98">
        <v>44760</v>
      </c>
      <c r="T34" s="98"/>
      <c r="U34" s="97"/>
      <c r="V34" s="97"/>
      <c r="W34" s="97">
        <v>48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216</v>
      </c>
      <c r="H35" s="42">
        <f t="array" ref="H35">INDEX(O:T,MATCH(1,(B35=O:O)*(C35=R:R),0),5)</f>
        <v>360</v>
      </c>
      <c r="I35" s="42"/>
      <c r="J35" s="9"/>
      <c r="L35" s="97" t="s">
        <v>83</v>
      </c>
      <c r="M35" s="252" t="s">
        <v>1071</v>
      </c>
      <c r="N35" s="97" t="s">
        <v>28</v>
      </c>
      <c r="O35" s="97"/>
      <c r="P35" s="98">
        <v>44736</v>
      </c>
      <c r="Q35" s="147">
        <v>756</v>
      </c>
      <c r="R35" s="147">
        <v>0</v>
      </c>
      <c r="S35" s="98">
        <v>44753</v>
      </c>
      <c r="T35" s="98"/>
      <c r="U35" s="97">
        <v>384</v>
      </c>
      <c r="V35" s="97"/>
      <c r="W35" s="97">
        <v>372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48</v>
      </c>
      <c r="H36" s="42">
        <f t="array" ref="H36">INDEX(O:T,MATCH(1,(B36=O:O)*(C36=R:R),0),5)</f>
        <v>240</v>
      </c>
      <c r="I36" s="42"/>
      <c r="J36" s="9"/>
      <c r="L36" s="97" t="s">
        <v>91</v>
      </c>
      <c r="M36" s="252" t="s">
        <v>1071</v>
      </c>
      <c r="N36" s="97" t="s">
        <v>28</v>
      </c>
      <c r="O36" s="97"/>
      <c r="P36" s="98">
        <v>44736</v>
      </c>
      <c r="Q36" s="147">
        <v>0</v>
      </c>
      <c r="R36" s="147">
        <v>0</v>
      </c>
      <c r="S36" s="98">
        <v>44743</v>
      </c>
      <c r="T36" s="98"/>
      <c r="U36" s="97"/>
      <c r="V36" s="97"/>
      <c r="W36" s="97"/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384</v>
      </c>
      <c r="H37" s="42">
        <f t="array" ref="H37">INDEX(O:T,MATCH(1,(B37=O:O)*(C37=R:R),0),5)</f>
        <v>360</v>
      </c>
      <c r="I37" s="42"/>
      <c r="J37" s="9"/>
      <c r="L37" s="97" t="s">
        <v>16</v>
      </c>
      <c r="M37" s="252" t="s">
        <v>1070</v>
      </c>
      <c r="N37" s="97" t="s">
        <v>18</v>
      </c>
      <c r="O37" s="97"/>
      <c r="P37" s="98">
        <v>44749</v>
      </c>
      <c r="Q37" s="147">
        <v>612</v>
      </c>
      <c r="R37" s="147">
        <v>0</v>
      </c>
      <c r="S37" s="98">
        <v>44750</v>
      </c>
      <c r="T37" s="98"/>
      <c r="U37" s="97">
        <v>456</v>
      </c>
      <c r="V37" s="97"/>
      <c r="W37" s="97">
        <v>156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0</v>
      </c>
      <c r="H38" s="42">
        <f t="array" ref="H38">INDEX(O:T,MATCH(1,(B38=O:O)*(C38=R:R),0),5)</f>
        <v>240</v>
      </c>
      <c r="I38" s="42"/>
      <c r="J38" s="9"/>
      <c r="L38" s="97" t="s">
        <v>80</v>
      </c>
      <c r="M38" s="252" t="s">
        <v>1070</v>
      </c>
      <c r="N38" s="97" t="s">
        <v>28</v>
      </c>
      <c r="O38" s="97"/>
      <c r="P38" s="98">
        <v>44736</v>
      </c>
      <c r="Q38" s="147">
        <v>768</v>
      </c>
      <c r="R38" s="147">
        <v>0</v>
      </c>
      <c r="S38" s="98">
        <v>44753</v>
      </c>
      <c r="T38" s="98"/>
      <c r="U38" s="97">
        <v>408</v>
      </c>
      <c r="V38" s="97"/>
      <c r="W38" s="97">
        <v>360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0</v>
      </c>
      <c r="H39" s="42">
        <f t="array" ref="H39">INDEX(O:T,MATCH(1,(B39=O:O)*(C39=R:R),0),5)</f>
        <v>360</v>
      </c>
      <c r="I39" s="42"/>
      <c r="J39" s="9"/>
      <c r="L39" s="97" t="s">
        <v>90</v>
      </c>
      <c r="M39" s="97" t="s">
        <v>1070</v>
      </c>
      <c r="N39" s="97" t="s">
        <v>39</v>
      </c>
      <c r="O39" s="97"/>
      <c r="P39" s="98">
        <v>44731</v>
      </c>
      <c r="Q39" s="147">
        <v>372</v>
      </c>
      <c r="R39" s="147">
        <v>0</v>
      </c>
      <c r="S39" s="98">
        <v>44755</v>
      </c>
      <c r="T39" s="98"/>
      <c r="U39" s="97">
        <v>228</v>
      </c>
      <c r="V39" s="97"/>
      <c r="W39" s="97">
        <v>144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36</v>
      </c>
      <c r="H40" s="42">
        <f t="array" ref="H40">INDEX(O:T,MATCH(1,(B40=O:O)*(C40=R:R),0),5)</f>
        <v>360</v>
      </c>
      <c r="I40" s="42"/>
      <c r="J40" s="9"/>
      <c r="L40" s="97" t="s">
        <v>100</v>
      </c>
      <c r="M40" s="97" t="s">
        <v>2603</v>
      </c>
      <c r="N40" s="97" t="s">
        <v>25</v>
      </c>
      <c r="O40" s="97"/>
      <c r="P40" s="98">
        <v>44760</v>
      </c>
      <c r="Q40" s="147">
        <v>0</v>
      </c>
      <c r="R40" s="147">
        <v>0</v>
      </c>
      <c r="S40" s="98">
        <v>44743</v>
      </c>
      <c r="T40" s="98"/>
      <c r="U40" s="97"/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0</v>
      </c>
      <c r="H41" s="42">
        <f t="array" ref="H41">INDEX(O:T,MATCH(1,(B41=O:O)*(C41=R:R),0),5)</f>
        <v>360</v>
      </c>
      <c r="I41" s="42"/>
      <c r="J41" s="9"/>
      <c r="L41" s="97" t="s">
        <v>85</v>
      </c>
      <c r="M41" s="252" t="s">
        <v>2133</v>
      </c>
      <c r="N41" s="97" t="s">
        <v>1569</v>
      </c>
      <c r="O41" s="97"/>
      <c r="P41" s="98">
        <v>44760</v>
      </c>
      <c r="Q41" s="147">
        <v>12</v>
      </c>
      <c r="R41" s="147">
        <v>0</v>
      </c>
      <c r="S41" s="98">
        <v>44760</v>
      </c>
      <c r="T41" s="98"/>
      <c r="U41" s="97">
        <v>12</v>
      </c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38</v>
      </c>
      <c r="M42" s="97" t="s">
        <v>1230</v>
      </c>
      <c r="N42" s="97" t="s">
        <v>39</v>
      </c>
      <c r="O42" s="97"/>
      <c r="P42" s="98">
        <v>44759</v>
      </c>
      <c r="Q42" s="147">
        <v>0</v>
      </c>
      <c r="R42" s="147">
        <v>0</v>
      </c>
      <c r="S42" s="98">
        <v>44761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40</v>
      </c>
      <c r="M43" s="97" t="s">
        <v>1230</v>
      </c>
      <c r="N43" s="97" t="s">
        <v>39</v>
      </c>
      <c r="O43" s="97"/>
      <c r="P43" s="98">
        <v>44759</v>
      </c>
      <c r="Q43" s="147">
        <v>0</v>
      </c>
      <c r="R43" s="147">
        <v>0</v>
      </c>
      <c r="S43" s="98">
        <v>44761</v>
      </c>
      <c r="T43" s="98"/>
      <c r="U43" s="97"/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19</v>
      </c>
      <c r="M44" s="97" t="s">
        <v>2156</v>
      </c>
      <c r="N44" s="252" t="s">
        <v>2624</v>
      </c>
      <c r="O44" s="97"/>
      <c r="P44" s="98">
        <v>44735</v>
      </c>
      <c r="Q44" s="147">
        <v>312</v>
      </c>
      <c r="R44" s="147">
        <v>0</v>
      </c>
      <c r="S44" s="98">
        <v>44757</v>
      </c>
      <c r="T44" s="98"/>
      <c r="U44" s="97">
        <v>168</v>
      </c>
      <c r="V44" s="97"/>
      <c r="W44" s="97">
        <v>144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63</v>
      </c>
      <c r="M45" s="97" t="s">
        <v>2151</v>
      </c>
      <c r="N45" s="97" t="s">
        <v>2788</v>
      </c>
      <c r="O45" s="97"/>
      <c r="P45" s="98">
        <v>44735</v>
      </c>
      <c r="Q45" s="147">
        <v>120</v>
      </c>
      <c r="R45" s="147">
        <v>0</v>
      </c>
      <c r="S45" s="98">
        <v>44757</v>
      </c>
      <c r="T45" s="98"/>
      <c r="U45" s="97">
        <v>36</v>
      </c>
      <c r="V45" s="97"/>
      <c r="W45" s="97">
        <v>84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56</v>
      </c>
      <c r="M46" s="97" t="s">
        <v>2243</v>
      </c>
      <c r="N46" s="97" t="s">
        <v>28</v>
      </c>
      <c r="O46" s="97"/>
      <c r="P46" s="98">
        <v>44760</v>
      </c>
      <c r="Q46" s="147">
        <v>0</v>
      </c>
      <c r="R46" s="147">
        <v>0</v>
      </c>
      <c r="S46" s="98">
        <v>44761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57</v>
      </c>
      <c r="M47" s="97" t="s">
        <v>2243</v>
      </c>
      <c r="N47" s="97" t="s">
        <v>25</v>
      </c>
      <c r="O47" s="97"/>
      <c r="P47" s="98">
        <v>44760</v>
      </c>
      <c r="Q47" s="147">
        <v>0</v>
      </c>
      <c r="R47" s="147">
        <v>0</v>
      </c>
      <c r="S47" s="98">
        <v>44761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60</v>
      </c>
      <c r="M48" s="97" t="s">
        <v>2243</v>
      </c>
      <c r="N48" s="97" t="s">
        <v>18</v>
      </c>
      <c r="O48" s="97"/>
      <c r="P48" s="98">
        <v>44760</v>
      </c>
      <c r="Q48" s="147">
        <v>0</v>
      </c>
      <c r="R48" s="147">
        <v>0</v>
      </c>
      <c r="S48" s="98">
        <v>44761</v>
      </c>
      <c r="T48" s="98"/>
      <c r="U48" s="97"/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97</v>
      </c>
      <c r="M49" s="97" t="s">
        <v>2243</v>
      </c>
      <c r="N49" s="97" t="s">
        <v>28</v>
      </c>
      <c r="O49" s="97"/>
      <c r="P49" s="98">
        <v>44760</v>
      </c>
      <c r="Q49" s="147">
        <v>0</v>
      </c>
      <c r="R49" s="147">
        <v>0</v>
      </c>
      <c r="S49" s="98">
        <v>44761</v>
      </c>
      <c r="T49" s="98"/>
      <c r="U49" s="97"/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44</v>
      </c>
      <c r="M50" s="97" t="s">
        <v>2080</v>
      </c>
      <c r="N50" s="97" t="s">
        <v>39</v>
      </c>
      <c r="O50" s="97"/>
      <c r="P50" s="98">
        <v>44760</v>
      </c>
      <c r="Q50" s="147">
        <v>0</v>
      </c>
      <c r="R50" s="147">
        <v>0</v>
      </c>
      <c r="S50" s="98">
        <v>44761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48</v>
      </c>
      <c r="M51" s="97" t="s">
        <v>2080</v>
      </c>
      <c r="N51" s="97" t="s">
        <v>39</v>
      </c>
      <c r="O51" s="97"/>
      <c r="P51" s="98">
        <v>44760</v>
      </c>
      <c r="Q51" s="147">
        <v>0</v>
      </c>
      <c r="R51" s="147">
        <v>0</v>
      </c>
      <c r="S51" s="98">
        <v>44761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82</v>
      </c>
      <c r="M52" s="97" t="s">
        <v>2080</v>
      </c>
      <c r="N52" s="97" t="s">
        <v>39</v>
      </c>
      <c r="O52" s="97"/>
      <c r="P52" s="98">
        <v>44760</v>
      </c>
      <c r="Q52" s="147">
        <v>0</v>
      </c>
      <c r="R52" s="147">
        <v>0</v>
      </c>
      <c r="S52" s="98">
        <v>44761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33</v>
      </c>
      <c r="M53" s="97" t="s">
        <v>2603</v>
      </c>
      <c r="N53" s="97" t="s">
        <v>39</v>
      </c>
      <c r="O53" s="97"/>
      <c r="P53" s="98">
        <v>44760</v>
      </c>
      <c r="Q53" s="147">
        <v>0</v>
      </c>
      <c r="R53" s="147">
        <v>0</v>
      </c>
      <c r="S53" s="98">
        <v>44761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35</v>
      </c>
      <c r="M54" s="323" t="s">
        <v>2603</v>
      </c>
      <c r="N54" s="97" t="s">
        <v>18</v>
      </c>
      <c r="O54" s="97"/>
      <c r="P54" s="98">
        <v>44760</v>
      </c>
      <c r="Q54" s="147">
        <v>0</v>
      </c>
      <c r="R54" s="147">
        <v>0</v>
      </c>
      <c r="S54" s="98">
        <v>44761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94</v>
      </c>
      <c r="M55" s="97" t="s">
        <v>2603</v>
      </c>
      <c r="N55" s="97" t="s">
        <v>25</v>
      </c>
      <c r="O55" s="97"/>
      <c r="P55" s="98">
        <v>44760</v>
      </c>
      <c r="Q55" s="147">
        <v>0</v>
      </c>
      <c r="R55" s="147">
        <v>0</v>
      </c>
      <c r="S55" s="98">
        <v>44761</v>
      </c>
      <c r="T55" s="98"/>
      <c r="U55" s="97"/>
      <c r="V55" s="97"/>
      <c r="W55" s="97"/>
      <c r="X55" s="99"/>
      <c r="Y55" s="99"/>
      <c r="Z55" s="97"/>
      <c r="AA55" s="97"/>
      <c r="AB55" s="97"/>
      <c r="AF55" s="334" t="s">
        <v>187</v>
      </c>
      <c r="AG55" s="335"/>
      <c r="AH55" s="335"/>
      <c r="AI55" s="335"/>
      <c r="AJ55" s="335"/>
      <c r="AK55" s="335"/>
      <c r="AL55" s="335"/>
      <c r="AM55" s="335"/>
      <c r="AN55" s="335"/>
      <c r="AO55" s="335"/>
      <c r="AP55" s="335"/>
      <c r="AQ55" s="335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95</v>
      </c>
      <c r="M56" s="97" t="s">
        <v>2603</v>
      </c>
      <c r="N56" s="97" t="s">
        <v>79</v>
      </c>
      <c r="O56" s="97"/>
      <c r="P56" s="98">
        <v>44760</v>
      </c>
      <c r="Q56" s="147">
        <v>0</v>
      </c>
      <c r="R56" s="147">
        <v>0</v>
      </c>
      <c r="S56" s="98">
        <v>44761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5" t="s">
        <v>188</v>
      </c>
      <c r="AI56" s="335"/>
      <c r="AJ56" s="335"/>
      <c r="AK56" s="335"/>
      <c r="AL56" s="335"/>
      <c r="AM56" s="335"/>
      <c r="AN56" s="335"/>
      <c r="AO56" s="335"/>
      <c r="AP56" s="335"/>
      <c r="AQ56" s="335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12</v>
      </c>
      <c r="H57" s="42">
        <f t="array" ref="H57">INDEX(O:T,MATCH(1,(B57=O:O)*(C57=R:R),0),5)</f>
        <v>300</v>
      </c>
      <c r="I57" s="42"/>
      <c r="J57" s="9"/>
      <c r="L57" s="97" t="s">
        <v>98</v>
      </c>
      <c r="M57" s="97" t="s">
        <v>2603</v>
      </c>
      <c r="N57" s="97" t="s">
        <v>28</v>
      </c>
      <c r="O57" s="97"/>
      <c r="P57" s="98">
        <v>44760</v>
      </c>
      <c r="Q57" s="147">
        <v>0</v>
      </c>
      <c r="R57" s="147">
        <v>0</v>
      </c>
      <c r="S57" s="98">
        <v>44761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101</v>
      </c>
      <c r="M58" s="97" t="s">
        <v>2603</v>
      </c>
      <c r="N58" s="97" t="s">
        <v>28</v>
      </c>
      <c r="O58" s="97"/>
      <c r="P58" s="98">
        <v>44760</v>
      </c>
      <c r="Q58" s="147">
        <v>0</v>
      </c>
      <c r="R58" s="147">
        <v>0</v>
      </c>
      <c r="S58" s="98">
        <v>44761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324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192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Kid</v>
      </c>
      <c r="C61" s="9" t="str">
        <f t="shared" si="7"/>
        <v>Hồng đậm</v>
      </c>
      <c r="D61" s="9"/>
      <c r="E61" s="9"/>
      <c r="F61" s="9"/>
      <c r="G61" s="42">
        <f t="array" ref="G61">INDEX(O:T,MATCH(1,(B61=O:O)*(C61=R:R),0),6)</f>
        <v>48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Đá banh Xịn</v>
      </c>
      <c r="C62" s="9" t="str">
        <f t="shared" si="7"/>
        <v>Trắng</v>
      </c>
      <c r="D62" s="9"/>
      <c r="E62" s="9"/>
      <c r="F62" s="9"/>
      <c r="G62" s="42">
        <f t="array" ref="G62">INDEX(O:T,MATCH(1,(B62=O:O)*(C62=R:R),0),6)</f>
        <v>120</v>
      </c>
      <c r="H62" s="42">
        <f t="array" ref="H62">INDEX(O:T,MATCH(1,(B62=O:O)*(C62=R:R),0),5)</f>
        <v>120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Kid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708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Đá banh Xịn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48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336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516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 đậm</v>
      </c>
      <c r="D67" s="9"/>
      <c r="E67" s="9"/>
      <c r="F67" s="9"/>
      <c r="G67" s="42">
        <f t="array" ref="G67">INDEX(O:T,MATCH(1,(B67=O:O)*(C67=R:R),0),6)</f>
        <v>324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84</v>
      </c>
      <c r="H68" s="42">
        <f t="array" ref="H68">INDEX(O:T,MATCH(1,(B68=O:O)*(C68=R:R),0),5)</f>
        <v>360</v>
      </c>
      <c r="I68" s="42"/>
      <c r="J68" s="9"/>
      <c r="N68" s="252" t="s">
        <v>2776</v>
      </c>
      <c r="O68" s="328" t="s">
        <v>1442</v>
      </c>
      <c r="P68" s="253">
        <v>44754</v>
      </c>
      <c r="Q68" s="254"/>
      <c r="R68" s="252" t="s">
        <v>39</v>
      </c>
      <c r="S68" s="255">
        <v>240</v>
      </c>
      <c r="T68" s="255">
        <v>48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1104</v>
      </c>
      <c r="H69" s="42">
        <f t="array" ref="H69">INDEX(O:T,MATCH(1,(B69=O:O)*(C69=R:R),0),5)</f>
        <v>600</v>
      </c>
      <c r="I69" s="42"/>
      <c r="J69" s="9"/>
      <c r="N69" s="252" t="s">
        <v>2776</v>
      </c>
      <c r="O69" s="252" t="s">
        <v>1442</v>
      </c>
      <c r="P69" s="253">
        <v>44754</v>
      </c>
      <c r="Q69" s="254"/>
      <c r="R69" s="252" t="s">
        <v>25</v>
      </c>
      <c r="S69" s="255">
        <v>360</v>
      </c>
      <c r="T69" s="255">
        <v>384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0</v>
      </c>
      <c r="H70" s="42">
        <f t="array" ref="H70">INDEX(O:T,MATCH(1,(B70=O:O)*(C70=R:R),0),5)</f>
        <v>600</v>
      </c>
      <c r="I70" s="42"/>
      <c r="J70" s="9"/>
      <c r="N70" s="252" t="s">
        <v>2779</v>
      </c>
      <c r="O70" s="252" t="s">
        <v>1687</v>
      </c>
      <c r="P70" s="253">
        <v>44755</v>
      </c>
      <c r="Q70" s="254"/>
      <c r="R70" s="252" t="s">
        <v>18</v>
      </c>
      <c r="S70" s="255">
        <v>360</v>
      </c>
      <c r="T70" s="255">
        <v>348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1068</v>
      </c>
      <c r="H71" s="42">
        <f t="array" ref="H71">INDEX(O:T,MATCH(1,(B71=O:O)*(C71=R:R),0),5)</f>
        <v>600</v>
      </c>
      <c r="I71" s="42"/>
      <c r="J71" s="9"/>
      <c r="N71" s="252" t="s">
        <v>2756</v>
      </c>
      <c r="O71" s="97" t="s">
        <v>1691</v>
      </c>
      <c r="P71" s="253">
        <v>44749</v>
      </c>
      <c r="Q71" s="254"/>
      <c r="R71" s="252" t="s">
        <v>18</v>
      </c>
      <c r="S71" s="255">
        <v>360</v>
      </c>
      <c r="T71" s="255">
        <v>288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2758</v>
      </c>
      <c r="O72" s="97" t="s">
        <v>1198</v>
      </c>
      <c r="P72" s="253">
        <v>44749</v>
      </c>
      <c r="Q72" s="254"/>
      <c r="R72" s="252" t="s">
        <v>18</v>
      </c>
      <c r="S72" s="255">
        <v>360</v>
      </c>
      <c r="T72" s="255">
        <v>60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2795</v>
      </c>
      <c r="O73" s="97" t="s">
        <v>2794</v>
      </c>
      <c r="P73" s="253">
        <v>44758</v>
      </c>
      <c r="Q73" s="269"/>
      <c r="R73" s="252" t="s">
        <v>18</v>
      </c>
      <c r="S73" s="255">
        <v>500</v>
      </c>
      <c r="T73" s="255">
        <v>24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2764</v>
      </c>
      <c r="O74" s="97" t="s">
        <v>1113</v>
      </c>
      <c r="P74" s="253">
        <v>44750</v>
      </c>
      <c r="Q74" s="254"/>
      <c r="R74" s="252" t="s">
        <v>18</v>
      </c>
      <c r="S74" s="255">
        <v>600</v>
      </c>
      <c r="T74" s="255">
        <v>516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2789</v>
      </c>
      <c r="O75" s="252" t="s">
        <v>231</v>
      </c>
      <c r="P75" s="253">
        <v>44757</v>
      </c>
      <c r="Q75" s="254"/>
      <c r="R75" s="252" t="s">
        <v>25</v>
      </c>
      <c r="S75" s="255">
        <v>360</v>
      </c>
      <c r="T75" s="255">
        <v>84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2784</v>
      </c>
      <c r="O76" s="97" t="s">
        <v>1060</v>
      </c>
      <c r="P76" s="253">
        <v>44756</v>
      </c>
      <c r="Q76" s="254"/>
      <c r="R76" s="252" t="s">
        <v>39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2751</v>
      </c>
      <c r="O77" s="317" t="s">
        <v>433</v>
      </c>
      <c r="P77" s="253">
        <v>44746</v>
      </c>
      <c r="Q77" s="269"/>
      <c r="R77" s="252" t="s">
        <v>1394</v>
      </c>
      <c r="S77" s="255">
        <v>300</v>
      </c>
      <c r="T77" s="255">
        <v>48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2773</v>
      </c>
      <c r="O78" s="97" t="s">
        <v>1413</v>
      </c>
      <c r="P78" s="253">
        <v>44753</v>
      </c>
      <c r="Q78" s="254"/>
      <c r="R78" s="252" t="s">
        <v>25</v>
      </c>
      <c r="S78" s="255">
        <v>360</v>
      </c>
      <c r="T78" s="255">
        <v>336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ngọc</v>
      </c>
      <c r="D79" s="9"/>
      <c r="E79" s="9"/>
      <c r="F79" s="9"/>
      <c r="G79" s="42">
        <f t="array" ref="G79">INDEX(O:T,MATCH(1,(B79=O:O)*(C79=R:R),0),6)</f>
        <v>12</v>
      </c>
      <c r="H79" s="42">
        <f t="array" ref="H79">INDEX(O:T,MATCH(1,(B79=O:O)*(C79=R:R),0),5)</f>
        <v>240</v>
      </c>
      <c r="I79" s="42"/>
      <c r="J79" s="9"/>
      <c r="N79" s="252" t="s">
        <v>2747</v>
      </c>
      <c r="O79" s="97" t="s">
        <v>1421</v>
      </c>
      <c r="P79" s="253">
        <v>44742</v>
      </c>
      <c r="Q79" s="254"/>
      <c r="R79" s="252" t="s">
        <v>39</v>
      </c>
      <c r="S79" s="255">
        <v>240</v>
      </c>
      <c r="T79" s="255">
        <v>588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tay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160</v>
      </c>
      <c r="H80" s="42">
        <f t="array" ref="H80">INDEX(O:T,MATCH(1,(B80=O:O)*(C80=R:R),0),5)</f>
        <v>600</v>
      </c>
      <c r="I80" s="42"/>
      <c r="J80" s="9"/>
      <c r="M80" s="53"/>
      <c r="N80" s="252" t="s">
        <v>2734</v>
      </c>
      <c r="O80" s="97" t="s">
        <v>2258</v>
      </c>
      <c r="P80" s="253">
        <v>44738</v>
      </c>
      <c r="Q80" s="269"/>
      <c r="R80" s="252" t="s">
        <v>39</v>
      </c>
      <c r="S80" s="255">
        <v>3257</v>
      </c>
      <c r="T80" s="255">
        <v>3336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732</v>
      </c>
      <c r="H81" s="42">
        <f t="array" ref="H81">INDEX(O:T,MATCH(1,(B81=O:O)*(C81=R:R),0),5)</f>
        <v>600</v>
      </c>
      <c r="I81" s="42"/>
      <c r="J81" s="9"/>
      <c r="N81" s="252" t="s">
        <v>2781</v>
      </c>
      <c r="O81" s="317" t="s">
        <v>2297</v>
      </c>
      <c r="P81" s="253">
        <v>44755</v>
      </c>
      <c r="Q81" s="269"/>
      <c r="R81" s="252" t="s">
        <v>79</v>
      </c>
      <c r="S81" s="255">
        <v>360</v>
      </c>
      <c r="T81" s="255">
        <v>192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tay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1068</v>
      </c>
      <c r="H82" s="42">
        <f t="array" ref="H82">INDEX(O:T,MATCH(1,(B82=O:O)*(C82=R:R),0),5)</f>
        <v>600</v>
      </c>
      <c r="I82" s="42"/>
      <c r="J82" s="9"/>
      <c r="N82" s="252" t="s">
        <v>2793</v>
      </c>
      <c r="O82" s="97" t="s">
        <v>1127</v>
      </c>
      <c r="P82" s="253">
        <v>44754</v>
      </c>
      <c r="Q82" s="269"/>
      <c r="R82" s="252" t="s">
        <v>28</v>
      </c>
      <c r="S82" s="255">
        <v>120</v>
      </c>
      <c r="T82" s="255">
        <v>120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288</v>
      </c>
      <c r="H83" s="42">
        <f t="array" ref="H83">INDEX(O:T,MATCH(1,(B83=O:O)*(C83=R:R),0),5)</f>
        <v>360</v>
      </c>
      <c r="I83" s="42"/>
      <c r="J83" s="9"/>
      <c r="N83" s="252" t="s">
        <v>2763</v>
      </c>
      <c r="O83" s="97" t="s">
        <v>1146</v>
      </c>
      <c r="P83" s="253">
        <v>44750</v>
      </c>
      <c r="Q83" s="269"/>
      <c r="R83" s="252" t="s">
        <v>18</v>
      </c>
      <c r="S83" s="255">
        <v>600</v>
      </c>
      <c r="T83" s="255">
        <v>324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252" t="s">
        <v>2771</v>
      </c>
      <c r="O84" s="97" t="s">
        <v>582</v>
      </c>
      <c r="P84" s="253">
        <v>44753</v>
      </c>
      <c r="Q84" s="254"/>
      <c r="R84" s="252" t="s">
        <v>28</v>
      </c>
      <c r="S84" s="255">
        <v>600</v>
      </c>
      <c r="T84" s="255">
        <v>720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240</v>
      </c>
      <c r="I85" s="42"/>
      <c r="J85" s="9"/>
      <c r="N85" s="252" t="s">
        <v>2771</v>
      </c>
      <c r="O85" s="97" t="s">
        <v>772</v>
      </c>
      <c r="P85" s="253">
        <v>44753</v>
      </c>
      <c r="Q85" s="254"/>
      <c r="R85" s="252" t="s">
        <v>28</v>
      </c>
      <c r="S85" s="255">
        <v>600</v>
      </c>
      <c r="T85" s="255">
        <v>852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</v>
      </c>
      <c r="D86" s="9"/>
      <c r="E86" s="9"/>
      <c r="F86" s="9"/>
      <c r="G86" s="42">
        <f t="array" ref="G86">INDEX(O:T,MATCH(1,(B86=O:O)*(C86=R:R),0),6)</f>
        <v>312</v>
      </c>
      <c r="H86" s="42">
        <f t="array" ref="H86">INDEX(O:T,MATCH(1,(B86=O:O)*(C86=R:R),0),5)</f>
        <v>240</v>
      </c>
      <c r="I86" s="42"/>
      <c r="J86" s="9"/>
      <c r="N86" s="252" t="s">
        <v>2782</v>
      </c>
      <c r="O86" s="97" t="s">
        <v>2080</v>
      </c>
      <c r="P86" s="253">
        <v>44755</v>
      </c>
      <c r="Q86" s="254"/>
      <c r="R86" s="252" t="s">
        <v>28</v>
      </c>
      <c r="S86" s="255">
        <v>1200</v>
      </c>
      <c r="T86" s="255">
        <v>372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0</v>
      </c>
      <c r="H87" s="42">
        <f t="array" ref="H87">INDEX(O:T,MATCH(1,(B87=O:O)*(C87=R:R),0),5)</f>
        <v>240</v>
      </c>
      <c r="I87" s="42"/>
      <c r="J87" s="9"/>
      <c r="N87" s="252" t="s">
        <v>2768</v>
      </c>
      <c r="O87" s="97" t="s">
        <v>234</v>
      </c>
      <c r="P87" s="253">
        <v>44754</v>
      </c>
      <c r="Q87" s="269"/>
      <c r="R87" s="252" t="s">
        <v>28</v>
      </c>
      <c r="S87" s="255">
        <v>600</v>
      </c>
      <c r="T87" s="255">
        <v>924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252" t="s">
        <v>2777</v>
      </c>
      <c r="O88" s="252" t="s">
        <v>1510</v>
      </c>
      <c r="P88" s="253">
        <v>44754</v>
      </c>
      <c r="Q88" s="254"/>
      <c r="R88" s="252" t="s">
        <v>25</v>
      </c>
      <c r="S88" s="255">
        <v>360</v>
      </c>
      <c r="T88" s="255">
        <v>24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252" t="s">
        <v>2777</v>
      </c>
      <c r="O89" s="252" t="s">
        <v>1510</v>
      </c>
      <c r="P89" s="253">
        <v>44754</v>
      </c>
      <c r="Q89" s="254"/>
      <c r="R89" s="252" t="s">
        <v>18</v>
      </c>
      <c r="S89" s="255">
        <v>360</v>
      </c>
      <c r="T89" s="255">
        <v>216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0</v>
      </c>
      <c r="H90" s="42">
        <f t="array" ref="H90">INDEX(O:T,MATCH(1,(B90=O:O)*(C90=R:R),0),5)</f>
        <v>240</v>
      </c>
      <c r="I90" s="42"/>
      <c r="J90" s="9"/>
      <c r="N90" s="252" t="s">
        <v>2722</v>
      </c>
      <c r="O90" s="328" t="s">
        <v>1600</v>
      </c>
      <c r="P90" s="253">
        <v>44734</v>
      </c>
      <c r="Q90" s="254"/>
      <c r="R90" s="252" t="s">
        <v>25</v>
      </c>
      <c r="S90" s="255">
        <v>360</v>
      </c>
      <c r="T90" s="255">
        <v>324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Ống tay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750</v>
      </c>
      <c r="H91" s="42">
        <f t="array" ref="H91">INDEX(O:T,MATCH(1,(B91=O:O)*(C91=R:R),0),5)</f>
        <v>500</v>
      </c>
      <c r="I91" s="42"/>
      <c r="J91" s="9"/>
      <c r="N91" s="252" t="s">
        <v>2704</v>
      </c>
      <c r="O91" s="252" t="s">
        <v>1306</v>
      </c>
      <c r="P91" s="253">
        <v>44726</v>
      </c>
      <c r="Q91" s="269"/>
      <c r="R91" s="252" t="s">
        <v>39</v>
      </c>
      <c r="S91" s="255">
        <v>500</v>
      </c>
      <c r="T91" s="255">
        <v>750</v>
      </c>
      <c r="U91" s="255">
        <v>2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2792</v>
      </c>
      <c r="O92" s="97" t="s">
        <v>1306</v>
      </c>
      <c r="P92" s="253">
        <v>44757</v>
      </c>
      <c r="Q92" s="269"/>
      <c r="R92" s="252" t="s">
        <v>28</v>
      </c>
      <c r="S92" s="255">
        <v>600</v>
      </c>
      <c r="T92" s="255">
        <v>160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Ống tay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Ống tay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750</v>
      </c>
      <c r="H93" s="42">
        <f t="array" ref="H93">INDEX(O:T,MATCH(1,(B93=O:O)*(C93=R:R),0),5)</f>
        <v>500</v>
      </c>
      <c r="I93" s="42"/>
      <c r="J93" s="9"/>
      <c r="N93" s="252" t="s">
        <v>2785</v>
      </c>
      <c r="O93" s="271" t="s">
        <v>30</v>
      </c>
      <c r="P93" s="253">
        <v>44756</v>
      </c>
      <c r="Q93" s="254"/>
      <c r="R93" s="252" t="s">
        <v>39</v>
      </c>
      <c r="S93" s="255">
        <v>240</v>
      </c>
      <c r="T93" s="255">
        <v>396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2785</v>
      </c>
      <c r="O94" s="317" t="s">
        <v>30</v>
      </c>
      <c r="P94" s="253">
        <v>44756</v>
      </c>
      <c r="Q94" s="254"/>
      <c r="R94" s="252" t="s">
        <v>18</v>
      </c>
      <c r="S94" s="255">
        <v>360</v>
      </c>
      <c r="T94" s="255">
        <v>36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Ống tay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2786</v>
      </c>
      <c r="O95" s="328" t="s">
        <v>238</v>
      </c>
      <c r="P95" s="253">
        <v>44753</v>
      </c>
      <c r="Q95" s="254"/>
      <c r="R95" s="252" t="s">
        <v>18</v>
      </c>
      <c r="S95" s="255">
        <v>1000</v>
      </c>
      <c r="T95" s="255">
        <v>708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2787</v>
      </c>
      <c r="O96" s="252" t="s">
        <v>24</v>
      </c>
      <c r="P96" s="253">
        <v>44756</v>
      </c>
      <c r="Q96" s="254"/>
      <c r="R96" s="252" t="s">
        <v>25</v>
      </c>
      <c r="S96" s="255">
        <v>360</v>
      </c>
      <c r="T96" s="255">
        <v>396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2791</v>
      </c>
      <c r="O97" s="97" t="s">
        <v>2790</v>
      </c>
      <c r="P97" s="253">
        <v>44757</v>
      </c>
      <c r="Q97" s="269"/>
      <c r="R97" s="252" t="s">
        <v>39</v>
      </c>
      <c r="S97" s="255">
        <v>240</v>
      </c>
      <c r="T97" s="255">
        <v>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2729</v>
      </c>
      <c r="O98" s="317" t="s">
        <v>1071</v>
      </c>
      <c r="P98" s="253">
        <v>44736</v>
      </c>
      <c r="Q98" s="254"/>
      <c r="R98" s="252" t="s">
        <v>28</v>
      </c>
      <c r="S98" s="255">
        <v>600</v>
      </c>
      <c r="T98" s="255">
        <v>1068</v>
      </c>
      <c r="U98" s="255">
        <v>2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2755</v>
      </c>
      <c r="O99" s="97" t="s">
        <v>1070</v>
      </c>
      <c r="P99" s="253">
        <v>44749</v>
      </c>
      <c r="Q99" s="254"/>
      <c r="R99" s="252" t="s">
        <v>18</v>
      </c>
      <c r="S99" s="255">
        <v>600</v>
      </c>
      <c r="T99" s="255">
        <v>1032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2715</v>
      </c>
      <c r="O100" s="97" t="s">
        <v>1070</v>
      </c>
      <c r="P100" s="253">
        <v>44731</v>
      </c>
      <c r="Q100" s="254"/>
      <c r="R100" s="252" t="s">
        <v>39</v>
      </c>
      <c r="S100" s="255">
        <v>600</v>
      </c>
      <c r="T100" s="255">
        <v>732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2730</v>
      </c>
      <c r="O101" s="97" t="s">
        <v>1070</v>
      </c>
      <c r="P101" s="253">
        <v>44736</v>
      </c>
      <c r="Q101" s="254"/>
      <c r="R101" s="252" t="s">
        <v>28</v>
      </c>
      <c r="S101" s="255">
        <v>600</v>
      </c>
      <c r="T101" s="255">
        <v>1104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2797</v>
      </c>
      <c r="O102" s="97" t="s">
        <v>1230</v>
      </c>
      <c r="P102" s="253">
        <v>44759</v>
      </c>
      <c r="Q102" s="254"/>
      <c r="R102" s="252" t="s">
        <v>39</v>
      </c>
      <c r="S102" s="255">
        <v>400</v>
      </c>
      <c r="T102" s="255">
        <v>0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2723</v>
      </c>
      <c r="O103" s="317" t="s">
        <v>2156</v>
      </c>
      <c r="P103" s="253">
        <v>44735</v>
      </c>
      <c r="Q103" s="269"/>
      <c r="R103" s="252" t="s">
        <v>2147</v>
      </c>
      <c r="S103" s="255">
        <v>300</v>
      </c>
      <c r="T103" s="255">
        <v>312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2723</v>
      </c>
      <c r="O104" s="317" t="s">
        <v>2151</v>
      </c>
      <c r="P104" s="253">
        <v>44735</v>
      </c>
      <c r="Q104" s="269"/>
      <c r="R104" s="252" t="s">
        <v>2788</v>
      </c>
      <c r="S104" s="255">
        <v>100</v>
      </c>
      <c r="T104" s="255">
        <v>120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2761</v>
      </c>
      <c r="O105" s="97" t="s">
        <v>2766</v>
      </c>
      <c r="P105" s="253">
        <v>44736</v>
      </c>
      <c r="Q105" s="269"/>
      <c r="R105" s="252" t="s">
        <v>135</v>
      </c>
      <c r="S105" s="255">
        <v>300</v>
      </c>
      <c r="T105" s="255">
        <v>12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2798</v>
      </c>
      <c r="O106" s="252" t="s">
        <v>2133</v>
      </c>
      <c r="P106" s="253">
        <v>44760</v>
      </c>
      <c r="Q106" s="254"/>
      <c r="R106" s="252" t="s">
        <v>1569</v>
      </c>
      <c r="S106" s="255">
        <v>240</v>
      </c>
      <c r="T106" s="255">
        <v>12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2799</v>
      </c>
      <c r="O107" s="97" t="s">
        <v>2222</v>
      </c>
      <c r="P107" s="253">
        <v>44760</v>
      </c>
      <c r="Q107" s="254"/>
      <c r="R107" s="252" t="s">
        <v>39</v>
      </c>
      <c r="S107" s="255">
        <v>240</v>
      </c>
      <c r="T107" s="255">
        <v>0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2799</v>
      </c>
      <c r="O108" s="97" t="s">
        <v>2222</v>
      </c>
      <c r="P108" s="253">
        <v>44760</v>
      </c>
      <c r="Q108" s="254"/>
      <c r="R108" s="252" t="s">
        <v>18</v>
      </c>
      <c r="S108" s="255">
        <v>360</v>
      </c>
      <c r="T108" s="255">
        <v>0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2799</v>
      </c>
      <c r="O109" s="97" t="s">
        <v>2222</v>
      </c>
      <c r="P109" s="253">
        <v>44760</v>
      </c>
      <c r="Q109" s="254"/>
      <c r="R109" s="252" t="s">
        <v>25</v>
      </c>
      <c r="S109" s="255">
        <v>360</v>
      </c>
      <c r="T109" s="255">
        <v>0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2799</v>
      </c>
      <c r="O110" s="97" t="s">
        <v>2222</v>
      </c>
      <c r="P110" s="253">
        <v>44760</v>
      </c>
      <c r="Q110" s="254"/>
      <c r="R110" s="252" t="s">
        <v>28</v>
      </c>
      <c r="S110" s="255">
        <v>240</v>
      </c>
      <c r="T110" s="255">
        <v>0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2799</v>
      </c>
      <c r="O111" s="97" t="s">
        <v>2222</v>
      </c>
      <c r="P111" s="253">
        <v>44760</v>
      </c>
      <c r="Q111" s="254"/>
      <c r="R111" s="252" t="s">
        <v>79</v>
      </c>
      <c r="S111" s="255">
        <v>240</v>
      </c>
      <c r="T111" s="255">
        <v>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44761</v>
      </c>
      <c r="N112" s="252" t="s">
        <v>2800</v>
      </c>
      <c r="O112" s="97" t="s">
        <v>2080</v>
      </c>
      <c r="P112" s="253">
        <v>44760</v>
      </c>
      <c r="Q112" s="254"/>
      <c r="R112" s="252" t="s">
        <v>39</v>
      </c>
      <c r="S112" s="255">
        <v>600</v>
      </c>
      <c r="T112" s="255">
        <v>0</v>
      </c>
      <c r="U112" s="255">
        <v>3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2801</v>
      </c>
      <c r="O113" s="97" t="s">
        <v>1438</v>
      </c>
      <c r="P113" s="253">
        <v>44760</v>
      </c>
      <c r="Q113" s="254"/>
      <c r="R113" s="252" t="s">
        <v>28</v>
      </c>
      <c r="S113" s="255">
        <v>240</v>
      </c>
      <c r="T113" s="255">
        <v>0</v>
      </c>
      <c r="U113" s="255">
        <v>2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2801</v>
      </c>
      <c r="O114" s="97" t="s">
        <v>1438</v>
      </c>
      <c r="P114" s="253">
        <v>44760</v>
      </c>
      <c r="Q114" s="254"/>
      <c r="R114" s="252" t="s">
        <v>25</v>
      </c>
      <c r="S114" s="255">
        <v>360</v>
      </c>
      <c r="T114" s="255">
        <v>0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2801</v>
      </c>
      <c r="O115" s="97" t="s">
        <v>1438</v>
      </c>
      <c r="P115" s="253">
        <v>44760</v>
      </c>
      <c r="Q115" s="254"/>
      <c r="R115" s="252" t="s">
        <v>18</v>
      </c>
      <c r="S115" s="255">
        <v>360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2793</v>
      </c>
      <c r="O116" s="97" t="s">
        <v>1127</v>
      </c>
      <c r="P116" s="253">
        <v>44754</v>
      </c>
      <c r="Q116" s="269"/>
      <c r="R116" s="252" t="s">
        <v>135</v>
      </c>
      <c r="S116" s="255">
        <v>120</v>
      </c>
      <c r="T116" s="255">
        <v>48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Kid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Đá banh Xịn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tay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Ống tay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Ống tay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8" t="s">
        <v>527</v>
      </c>
      <c r="B1" s="339"/>
      <c r="C1" s="129"/>
      <c r="D1" s="338" t="s">
        <v>396</v>
      </c>
      <c r="E1" s="339"/>
      <c r="F1" s="129"/>
      <c r="G1" s="338" t="s">
        <v>390</v>
      </c>
      <c r="H1" s="339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6" t="s">
        <v>351</v>
      </c>
      <c r="B15" s="337"/>
      <c r="D15" s="336" t="s">
        <v>351</v>
      </c>
      <c r="E15" s="337"/>
      <c r="G15" s="336" t="s">
        <v>351</v>
      </c>
      <c r="H15" s="337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8" t="s">
        <v>247</v>
      </c>
      <c r="B17" s="339"/>
      <c r="C17" s="129"/>
      <c r="D17" s="338" t="s">
        <v>246</v>
      </c>
      <c r="E17" s="339"/>
      <c r="F17" s="129"/>
      <c r="G17" s="338" t="s">
        <v>1129</v>
      </c>
      <c r="H17" s="339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6" t="s">
        <v>351</v>
      </c>
      <c r="B31" s="337"/>
      <c r="D31" s="336" t="s">
        <v>351</v>
      </c>
      <c r="E31" s="337"/>
      <c r="G31" s="336" t="s">
        <v>351</v>
      </c>
      <c r="H31" s="337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0" t="s">
        <v>900</v>
      </c>
      <c r="E1" s="340"/>
      <c r="F1" s="340"/>
      <c r="J1" s="340" t="s">
        <v>901</v>
      </c>
      <c r="K1" s="340"/>
      <c r="L1" s="340"/>
      <c r="M1" s="340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0" t="s">
        <v>900</v>
      </c>
      <c r="E18" s="340"/>
      <c r="F18" s="340"/>
      <c r="J18" s="340" t="s">
        <v>901</v>
      </c>
      <c r="K18" s="340"/>
      <c r="L18" s="340"/>
      <c r="M18" s="340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0" t="s">
        <v>900</v>
      </c>
      <c r="E35" s="340"/>
      <c r="F35" s="340"/>
      <c r="J35" s="340" t="s">
        <v>901</v>
      </c>
      <c r="K35" s="340"/>
      <c r="L35" s="340"/>
      <c r="M35" s="340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2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3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4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6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5"/>
      <c r="D4" s="106"/>
      <c r="E4" s="29"/>
      <c r="F4" s="29">
        <v>144</v>
      </c>
      <c r="G4" s="29">
        <f>COUNTIF(Table132128[Kim],F4)</f>
        <v>22</v>
      </c>
      <c r="H4" s="29"/>
      <c r="I4" s="29"/>
      <c r="J4" s="347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7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6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5"/>
      <c r="D5" s="106"/>
      <c r="E5" s="29"/>
      <c r="F5" s="29"/>
      <c r="G5" s="29"/>
      <c r="H5" s="29"/>
      <c r="I5" s="29"/>
      <c r="J5" s="347"/>
      <c r="K5" s="29"/>
      <c r="L5" s="29"/>
      <c r="M5" s="29"/>
      <c r="N5" s="29"/>
      <c r="O5" s="112"/>
      <c r="P5" s="29"/>
      <c r="Q5" s="29"/>
      <c r="R5" s="29"/>
      <c r="S5" s="29"/>
      <c r="T5" s="347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6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5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7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7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6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5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7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7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6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5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7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7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6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5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7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7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6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5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7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7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6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5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7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7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6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5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7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7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6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5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7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7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6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5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7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7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6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5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7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7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6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5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7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7"/>
      <c r="U16" s="13">
        <v>200</v>
      </c>
      <c r="V16" s="36" t="s">
        <v>91</v>
      </c>
      <c r="W16" s="48"/>
      <c r="X16" s="48"/>
      <c r="Y16" s="347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6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5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7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7"/>
      <c r="U17" s="13">
        <v>144</v>
      </c>
      <c r="V17" s="36" t="s">
        <v>90</v>
      </c>
      <c r="W17" s="48"/>
      <c r="X17" s="48"/>
      <c r="Y17" s="347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6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5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7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7"/>
      <c r="U18" s="121"/>
      <c r="V18" s="122"/>
      <c r="W18" s="123"/>
      <c r="X18" s="123"/>
      <c r="Y18" s="347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6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5"/>
      <c r="D19" s="29" t="s">
        <v>307</v>
      </c>
      <c r="E19" s="29" t="s">
        <v>295</v>
      </c>
      <c r="F19" s="29"/>
      <c r="G19" s="29"/>
      <c r="H19" s="29"/>
      <c r="I19" s="29"/>
      <c r="J19" s="347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7"/>
      <c r="U19" s="121"/>
      <c r="V19" s="122"/>
      <c r="W19" s="125"/>
      <c r="X19" s="125"/>
      <c r="Y19" s="347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6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5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7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7"/>
      <c r="U20" s="13">
        <v>144</v>
      </c>
      <c r="V20" s="36" t="s">
        <v>88</v>
      </c>
      <c r="W20" s="48"/>
      <c r="X20" s="48"/>
      <c r="Y20" s="347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6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5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7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7"/>
      <c r="U21" s="13">
        <v>144</v>
      </c>
      <c r="V21" s="36" t="s">
        <v>85</v>
      </c>
      <c r="W21" s="48"/>
      <c r="X21" s="48"/>
      <c r="Y21" s="347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6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5"/>
      <c r="D22" s="106"/>
      <c r="J22" s="347"/>
      <c r="O22" s="112"/>
      <c r="T22" s="347"/>
      <c r="Y22" s="347"/>
      <c r="AE22" s="346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1" t="s">
        <v>284</v>
      </c>
      <c r="B23" s="341"/>
      <c r="C23" s="341"/>
      <c r="D23" s="341"/>
      <c r="E23" s="341"/>
      <c r="F23" s="341"/>
      <c r="G23" s="341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1"/>
      <c r="B24" s="341"/>
      <c r="C24" s="341"/>
      <c r="D24" s="341"/>
      <c r="E24" s="341"/>
      <c r="F24" s="341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2022-07-18T06:11:29Z</cp:lastPrinted>
  <dcterms:created xsi:type="dcterms:W3CDTF">2020-07-02T10:10:14Z</dcterms:created>
  <dcterms:modified xsi:type="dcterms:W3CDTF">2022-07-19T04:48:31Z</dcterms:modified>
</cp:coreProperties>
</file>