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_TDF\CtyTINHA\File_Quan_Ly\"/>
    </mc:Choice>
  </mc:AlternateContent>
  <xr:revisionPtr revIDLastSave="0" documentId="13_ncr:1_{F30B77F6-F738-435A-90CD-94EB670A1977}" xr6:coauthVersionLast="47" xr6:coauthVersionMax="47" xr10:uidLastSave="{00000000-0000-0000-0000-000000000000}"/>
  <bookViews>
    <workbookView xWindow="-120" yWindow="-120" windowWidth="20640" windowHeight="11160" tabRatio="893" activeTab="1" xr2:uid="{1C339600-1CCF-46DC-8637-56B42C47E881}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682" i="1" l="1"/>
  <c r="J5682" i="1"/>
  <c r="L5684" i="1"/>
  <c r="J5684" i="1"/>
  <c r="L5680" i="1"/>
  <c r="J5680" i="1"/>
  <c r="J5679" i="1"/>
  <c r="L5677" i="1"/>
  <c r="J5677" i="1"/>
  <c r="L5676" i="1"/>
  <c r="J5676" i="1"/>
  <c r="L5675" i="1"/>
  <c r="J5675" i="1"/>
  <c r="L5674" i="1"/>
  <c r="J5674" i="1"/>
  <c r="L5673" i="1"/>
  <c r="J5673" i="1"/>
  <c r="J5672" i="1"/>
  <c r="J5670" i="1"/>
  <c r="J5669" i="1"/>
  <c r="J5668" i="1"/>
  <c r="L5667" i="1"/>
  <c r="J5667" i="1"/>
  <c r="L5666" i="1"/>
  <c r="J5666" i="1"/>
  <c r="L5665" i="1"/>
  <c r="J5665" i="1"/>
  <c r="L5664" i="1"/>
  <c r="J5664" i="1"/>
  <c r="L5663" i="1"/>
  <c r="J5663" i="1"/>
  <c r="L5662" i="1"/>
  <c r="J5662" i="1"/>
  <c r="L5661" i="1"/>
  <c r="J5661" i="1"/>
  <c r="L5660" i="1"/>
  <c r="J5660" i="1"/>
  <c r="L5659" i="1"/>
  <c r="J5659" i="1"/>
  <c r="L5658" i="1"/>
  <c r="J5658" i="1"/>
  <c r="J5657" i="1"/>
  <c r="J5654" i="1"/>
  <c r="J5653" i="1"/>
  <c r="J5652" i="1"/>
  <c r="J5649" i="1"/>
  <c r="L5648" i="1"/>
  <c r="J5648" i="1"/>
  <c r="L5647" i="1"/>
  <c r="J5647" i="1"/>
  <c r="L5646" i="1"/>
  <c r="J5646" i="1"/>
  <c r="L5645" i="1"/>
  <c r="J5645" i="1"/>
  <c r="L5644" i="1"/>
  <c r="J5644" i="1"/>
  <c r="L5643" i="1"/>
  <c r="J5643" i="1"/>
  <c r="L5639" i="1"/>
  <c r="J5639" i="1"/>
  <c r="J5638" i="1"/>
  <c r="L5637" i="1"/>
  <c r="J5637" i="1"/>
  <c r="L5636" i="1"/>
  <c r="J5636" i="1"/>
  <c r="J5635" i="1"/>
  <c r="L5634" i="1"/>
  <c r="J5634" i="1"/>
  <c r="J5632" i="1"/>
  <c r="J5631" i="1"/>
  <c r="J5630" i="1"/>
  <c r="J5629" i="1"/>
  <c r="J5628" i="1"/>
  <c r="J5627" i="1"/>
  <c r="J5626" i="1"/>
  <c r="J5625" i="1"/>
  <c r="J5624" i="1"/>
  <c r="J5623" i="1"/>
  <c r="J5621" i="1"/>
  <c r="J5619" i="1"/>
  <c r="L5681" i="1"/>
  <c r="L5657" i="1"/>
  <c r="J5642" i="1"/>
  <c r="H4293" i="7"/>
  <c r="G4293" i="7"/>
  <c r="G4285" i="7"/>
  <c r="H4285" i="7"/>
  <c r="G4286" i="7"/>
  <c r="H4286" i="7"/>
  <c r="G4287" i="7"/>
  <c r="H4287" i="7"/>
  <c r="G4288" i="7"/>
  <c r="H4288" i="7"/>
  <c r="G4289" i="7"/>
  <c r="H4289" i="7"/>
  <c r="G4290" i="7"/>
  <c r="H4290" i="7"/>
  <c r="G4291" i="7"/>
  <c r="H4291" i="7"/>
  <c r="G4292" i="7"/>
  <c r="H4292" i="7"/>
  <c r="L5679" i="1"/>
  <c r="L5672" i="1"/>
  <c r="L5670" i="1"/>
  <c r="L5669" i="1"/>
  <c r="L5668" i="1"/>
  <c r="L5654" i="1"/>
  <c r="L5653" i="1"/>
  <c r="L5652" i="1"/>
  <c r="J5655" i="1"/>
  <c r="L5649" i="1"/>
  <c r="J5641" i="1"/>
  <c r="L5642" i="1"/>
  <c r="L5638" i="1"/>
  <c r="L5635" i="1"/>
  <c r="L5621" i="1"/>
  <c r="L5632" i="1"/>
  <c r="L5631" i="1"/>
  <c r="L5629" i="1"/>
  <c r="L5628" i="1"/>
  <c r="L5627" i="1"/>
  <c r="L5626" i="1"/>
  <c r="L5625" i="1"/>
  <c r="L5624" i="1"/>
  <c r="L5623" i="1"/>
  <c r="J5620" i="1"/>
  <c r="L5619" i="1"/>
  <c r="J5656" i="1"/>
  <c r="L5655" i="1"/>
  <c r="J5650" i="1"/>
  <c r="L5640" i="1"/>
  <c r="M5638" i="1"/>
  <c r="M5637" i="1"/>
  <c r="M5632" i="1"/>
  <c r="M5630" i="1"/>
  <c r="M5628" i="1"/>
  <c r="M5629" i="1"/>
  <c r="N5625" i="1"/>
  <c r="J5622" i="1"/>
  <c r="L5620" i="1"/>
  <c r="G4281" i="7"/>
  <c r="H4281" i="7"/>
  <c r="G4282" i="7"/>
  <c r="H4282" i="7"/>
  <c r="H4283" i="7"/>
  <c r="G4284" i="7"/>
  <c r="H4284" i="7"/>
  <c r="H4277" i="7"/>
  <c r="G4278" i="7"/>
  <c r="H4278" i="7"/>
  <c r="G4279" i="7"/>
  <c r="H4279" i="7"/>
  <c r="G4280" i="7"/>
  <c r="H4280" i="7"/>
  <c r="H4276" i="7"/>
  <c r="H4275" i="7"/>
  <c r="H4274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3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F5601" i="1" s="1"/>
  <c r="L5521" i="1"/>
  <c r="J5521" i="1"/>
  <c r="L5612" i="1"/>
  <c r="L5538" i="1"/>
  <c r="J5538" i="1"/>
  <c r="M5600" i="1"/>
  <c r="L5600" i="1"/>
  <c r="J5600" i="1"/>
  <c r="L5611" i="1"/>
  <c r="L5570" i="1"/>
  <c r="J5570" i="1"/>
  <c r="L5610" i="1"/>
  <c r="J5610" i="1"/>
  <c r="J5568" i="1"/>
  <c r="L5599" i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L5598" i="1"/>
  <c r="J5598" i="1"/>
  <c r="L5550" i="1"/>
  <c r="J5550" i="1"/>
  <c r="L5597" i="1"/>
  <c r="J5597" i="1"/>
  <c r="L5596" i="1"/>
  <c r="J5596" i="1"/>
  <c r="L5497" i="1"/>
  <c r="J5497" i="1"/>
  <c r="L5592" i="1"/>
  <c r="J5592" i="1"/>
  <c r="L5586" i="1"/>
  <c r="J5586" i="1"/>
  <c r="L5585" i="1"/>
  <c r="J5585" i="1"/>
  <c r="M5590" i="1"/>
  <c r="L5590" i="1"/>
  <c r="J5590" i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2" i="7"/>
  <c r="G4272" i="7"/>
  <c r="H4271" i="7"/>
  <c r="H4270" i="7"/>
  <c r="H4269" i="7"/>
  <c r="H4268" i="7"/>
  <c r="H4267" i="7"/>
  <c r="H4266" i="7"/>
  <c r="H4265" i="7"/>
  <c r="H4264" i="7"/>
  <c r="H4263" i="7"/>
  <c r="H4262" i="7"/>
  <c r="H4252" i="7"/>
  <c r="H4253" i="7"/>
  <c r="H4254" i="7"/>
  <c r="H4255" i="7"/>
  <c r="H4256" i="7"/>
  <c r="H4257" i="7"/>
  <c r="H4258" i="7"/>
  <c r="H4259" i="7"/>
  <c r="G4260" i="7"/>
  <c r="H4260" i="7"/>
  <c r="H4261" i="7"/>
  <c r="F5596" i="1"/>
  <c r="G5596" i="1"/>
  <c r="F5597" i="1"/>
  <c r="G5597" i="1"/>
  <c r="F5598" i="1"/>
  <c r="G5598" i="1"/>
  <c r="F5591" i="1"/>
  <c r="G5591" i="1"/>
  <c r="G5601" i="1"/>
  <c r="F5602" i="1"/>
  <c r="G5602" i="1"/>
  <c r="F5592" i="1"/>
  <c r="G5592" i="1"/>
  <c r="F5599" i="1"/>
  <c r="G5599" i="1"/>
  <c r="F5600" i="1"/>
  <c r="G5600" i="1"/>
  <c r="F5605" i="1"/>
  <c r="G5605" i="1"/>
  <c r="F5607" i="1"/>
  <c r="G5607" i="1"/>
  <c r="F5568" i="1"/>
  <c r="G5568" i="1"/>
  <c r="F5590" i="1"/>
  <c r="G5590" i="1"/>
  <c r="F5603" i="1"/>
  <c r="G5603" i="1"/>
  <c r="F5604" i="1"/>
  <c r="G5604" i="1"/>
  <c r="F5606" i="1"/>
  <c r="G5606" i="1"/>
  <c r="L5518" i="1"/>
  <c r="L5558" i="1"/>
  <c r="L5583" i="1"/>
  <c r="L5557" i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F5595" i="1" s="1"/>
  <c r="G4107" i="7" s="1"/>
  <c r="L5566" i="1"/>
  <c r="H416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06" i="7"/>
  <c r="H4107" i="7"/>
  <c r="G4108" i="7"/>
  <c r="H4108" i="7"/>
  <c r="H3775" i="7"/>
  <c r="H3776" i="7"/>
  <c r="G3777" i="7"/>
  <c r="H3777" i="7"/>
  <c r="G3778" i="7"/>
  <c r="H3778" i="7"/>
  <c r="H3983" i="7"/>
  <c r="G4102" i="7"/>
  <c r="H4102" i="7"/>
  <c r="H4103" i="7"/>
  <c r="G4104" i="7"/>
  <c r="H4104" i="7"/>
  <c r="H4105" i="7"/>
  <c r="G5481" i="1"/>
  <c r="F5473" i="1"/>
  <c r="G3776" i="7" s="1"/>
  <c r="G5473" i="1"/>
  <c r="F5550" i="1"/>
  <c r="F5584" i="1"/>
  <c r="G5584" i="1"/>
  <c r="G5595" i="1"/>
  <c r="L5569" i="1"/>
  <c r="H3858" i="7"/>
  <c r="L5551" i="1"/>
  <c r="J5551" i="1"/>
  <c r="J5558" i="1"/>
  <c r="F5558" i="1" s="1"/>
  <c r="L5562" i="1"/>
  <c r="L5560" i="1"/>
  <c r="J5560" i="1"/>
  <c r="L5559" i="1"/>
  <c r="J5559" i="1"/>
  <c r="L5545" i="1"/>
  <c r="J5545" i="1"/>
  <c r="L5554" i="1"/>
  <c r="L5552" i="1"/>
  <c r="F5552" i="1" s="1"/>
  <c r="G4186" i="7" s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3" i="7"/>
  <c r="G3713" i="7"/>
  <c r="H3710" i="7"/>
  <c r="H3709" i="7"/>
  <c r="H4101" i="7"/>
  <c r="H4100" i="7"/>
  <c r="H4099" i="7"/>
  <c r="H4098" i="7"/>
  <c r="H4052" i="7"/>
  <c r="H4051" i="7"/>
  <c r="H4050" i="7"/>
  <c r="H4049" i="7"/>
  <c r="F5570" i="1"/>
  <c r="G5570" i="1"/>
  <c r="F5526" i="1"/>
  <c r="G5526" i="1"/>
  <c r="F5587" i="1"/>
  <c r="G3709" i="7" s="1"/>
  <c r="G5587" i="1"/>
  <c r="F5555" i="1"/>
  <c r="G5555" i="1"/>
  <c r="F5530" i="1"/>
  <c r="G5530" i="1"/>
  <c r="F5556" i="1"/>
  <c r="F5557" i="1"/>
  <c r="G4049" i="7" s="1"/>
  <c r="G5557" i="1"/>
  <c r="G5558" i="1"/>
  <c r="F5551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9" i="7"/>
  <c r="H3950" i="7"/>
  <c r="H3995" i="7"/>
  <c r="H3842" i="7"/>
  <c r="H3843" i="7"/>
  <c r="G3844" i="7"/>
  <c r="H3844" i="7"/>
  <c r="G3857" i="7"/>
  <c r="H3857" i="7"/>
  <c r="H4194" i="7"/>
  <c r="H4195" i="7"/>
  <c r="H4196" i="7"/>
  <c r="H4197" i="7"/>
  <c r="H4172" i="7"/>
  <c r="H4186" i="7"/>
  <c r="F5541" i="1"/>
  <c r="G5541" i="1"/>
  <c r="F5542" i="1"/>
  <c r="G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F5554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3575" i="7"/>
  <c r="H4170" i="7"/>
  <c r="H4169" i="7"/>
  <c r="L5512" i="1"/>
  <c r="L5507" i="1"/>
  <c r="J5493" i="1"/>
  <c r="J5508" i="1"/>
  <c r="J5494" i="1"/>
  <c r="L5489" i="1"/>
  <c r="J5469" i="1"/>
  <c r="L5487" i="1"/>
  <c r="L5463" i="1"/>
  <c r="L5461" i="1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F4245" i="7"/>
  <c r="H4244" i="7"/>
  <c r="F4244" i="7"/>
  <c r="H4243" i="7"/>
  <c r="G4243" i="7"/>
  <c r="F4243" i="7"/>
  <c r="H4242" i="7"/>
  <c r="G4242" i="7"/>
  <c r="F4242" i="7"/>
  <c r="H4241" i="7"/>
  <c r="H4240" i="7"/>
  <c r="F4240" i="7"/>
  <c r="H4239" i="7"/>
  <c r="F4239" i="7"/>
  <c r="H4238" i="7"/>
  <c r="F4238" i="7"/>
  <c r="H4237" i="7"/>
  <c r="F4237" i="7"/>
  <c r="H4236" i="7"/>
  <c r="H4235" i="7"/>
  <c r="F4235" i="7"/>
  <c r="H4234" i="7"/>
  <c r="F4234" i="7"/>
  <c r="H4233" i="7"/>
  <c r="F4233" i="7"/>
  <c r="H4232" i="7"/>
  <c r="F4232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6" i="7"/>
  <c r="J5382" i="1"/>
  <c r="H4193" i="7"/>
  <c r="H4192" i="7"/>
  <c r="L5493" i="1"/>
  <c r="F5493" i="1" s="1"/>
  <c r="G3797" i="7" s="1"/>
  <c r="J5472" i="1"/>
  <c r="L5471" i="1"/>
  <c r="J5471" i="1"/>
  <c r="L5469" i="1"/>
  <c r="P5504" i="1"/>
  <c r="O5504" i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L5404" i="1"/>
  <c r="O5430" i="1"/>
  <c r="H3797" i="7"/>
  <c r="H3798" i="7"/>
  <c r="H3799" i="7"/>
  <c r="H3800" i="7"/>
  <c r="H3662" i="7"/>
  <c r="H3663" i="7"/>
  <c r="H3672" i="7"/>
  <c r="H3673" i="7"/>
  <c r="G5493" i="1"/>
  <c r="G5463" i="1"/>
  <c r="J5486" i="1"/>
  <c r="L5480" i="1"/>
  <c r="F5480" i="1" s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H4097" i="7"/>
  <c r="H4095" i="7"/>
  <c r="H4094" i="7"/>
  <c r="H4093" i="7"/>
  <c r="P5398" i="1"/>
  <c r="O5398" i="1"/>
  <c r="L5398" i="1"/>
  <c r="J5398" i="1"/>
  <c r="H3811" i="7"/>
  <c r="H3809" i="7"/>
  <c r="H3808" i="7"/>
  <c r="H3801" i="7"/>
  <c r="H4019" i="7"/>
  <c r="H4020" i="7"/>
  <c r="G4021" i="7"/>
  <c r="H4021" i="7"/>
  <c r="G4022" i="7"/>
  <c r="H4022" i="7"/>
  <c r="H4144" i="7"/>
  <c r="H4143" i="7"/>
  <c r="H4142" i="7"/>
  <c r="H4141" i="7"/>
  <c r="F5508" i="1"/>
  <c r="G5508" i="1"/>
  <c r="F5509" i="1"/>
  <c r="G5509" i="1"/>
  <c r="G5480" i="1"/>
  <c r="F5510" i="1"/>
  <c r="G5510" i="1"/>
  <c r="G5387" i="1"/>
  <c r="F5387" i="1"/>
  <c r="G3811" i="7" s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1" i="7"/>
  <c r="H4175" i="7"/>
  <c r="H3965" i="7"/>
  <c r="H1380" i="7"/>
  <c r="H1381" i="7"/>
  <c r="H1426" i="7"/>
  <c r="H1427" i="7"/>
  <c r="H3738" i="7"/>
  <c r="H3739" i="7"/>
  <c r="H3765" i="7"/>
  <c r="H3766" i="7"/>
  <c r="H4160" i="7"/>
  <c r="H4159" i="7"/>
  <c r="F5413" i="1"/>
  <c r="G3766" i="7" s="1"/>
  <c r="G5413" i="1"/>
  <c r="F5503" i="1"/>
  <c r="G5503" i="1"/>
  <c r="F5504" i="1"/>
  <c r="G5504" i="1"/>
  <c r="F5415" i="1"/>
  <c r="G1380" i="7" s="1"/>
  <c r="F5456" i="1"/>
  <c r="G5456" i="1"/>
  <c r="F5460" i="1"/>
  <c r="G5460" i="1"/>
  <c r="F5464" i="1"/>
  <c r="F5467" i="1"/>
  <c r="G5467" i="1"/>
  <c r="F5453" i="1"/>
  <c r="G5453" i="1"/>
  <c r="F5319" i="1"/>
  <c r="G4175" i="7" s="1"/>
  <c r="G5319" i="1"/>
  <c r="H3944" i="7"/>
  <c r="G3944" i="7"/>
  <c r="H3937" i="7"/>
  <c r="G3937" i="7"/>
  <c r="L5465" i="1"/>
  <c r="L5414" i="1"/>
  <c r="L5411" i="1"/>
  <c r="L5462" i="1"/>
  <c r="H4082" i="7"/>
  <c r="L5450" i="1"/>
  <c r="L5429" i="1"/>
  <c r="L5388" i="1"/>
  <c r="L5280" i="1"/>
  <c r="L5077" i="1"/>
  <c r="F5077" i="1" s="1"/>
  <c r="G1358" i="7" s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F5477" i="1" s="1"/>
  <c r="J5414" i="1"/>
  <c r="J5411" i="1"/>
  <c r="J5462" i="1"/>
  <c r="J5425" i="1"/>
  <c r="J5402" i="1"/>
  <c r="J5450" i="1"/>
  <c r="J5429" i="1"/>
  <c r="J5280" i="1"/>
  <c r="F5280" i="1" s="1"/>
  <c r="G1357" i="7" s="1"/>
  <c r="J5446" i="1"/>
  <c r="J5410" i="1"/>
  <c r="J5408" i="1"/>
  <c r="J5442" i="1"/>
  <c r="J5289" i="1"/>
  <c r="J5390" i="1"/>
  <c r="J5389" i="1"/>
  <c r="J5386" i="1"/>
  <c r="J5381" i="1"/>
  <c r="J5445" i="1"/>
  <c r="J5432" i="1"/>
  <c r="H3736" i="7"/>
  <c r="H3954" i="7"/>
  <c r="H3953" i="7"/>
  <c r="G3953" i="7"/>
  <c r="H4087" i="7"/>
  <c r="H3952" i="7"/>
  <c r="J5416" i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M5410" i="1"/>
  <c r="G5410" i="1" s="1"/>
  <c r="M5407" i="1"/>
  <c r="M5334" i="1"/>
  <c r="J5441" i="1"/>
  <c r="J5334" i="1"/>
  <c r="J5072" i="1"/>
  <c r="H4088" i="7"/>
  <c r="H3674" i="7"/>
  <c r="J5419" i="1"/>
  <c r="J5418" i="1"/>
  <c r="J5384" i="1"/>
  <c r="H3982" i="7"/>
  <c r="H3977" i="7"/>
  <c r="J5296" i="1"/>
  <c r="J5431" i="1"/>
  <c r="F5416" i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30" i="7"/>
  <c r="H4131" i="7"/>
  <c r="H3603" i="7"/>
  <c r="H4133" i="7"/>
  <c r="H4134" i="7"/>
  <c r="G4135" i="7"/>
  <c r="H4135" i="7"/>
  <c r="H4136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3" i="7"/>
  <c r="H4207" i="7"/>
  <c r="H4206" i="7"/>
  <c r="H4205" i="7"/>
  <c r="H4204" i="7"/>
  <c r="F4207" i="7"/>
  <c r="F4206" i="7"/>
  <c r="F4205" i="7"/>
  <c r="F4204" i="7"/>
  <c r="H4059" i="7"/>
  <c r="H4058" i="7"/>
  <c r="H4057" i="7"/>
  <c r="H4056" i="7"/>
  <c r="H4121" i="7"/>
  <c r="H4048" i="7"/>
  <c r="G4048" i="7"/>
  <c r="H4043" i="7"/>
  <c r="H4042" i="7"/>
  <c r="H4041" i="7"/>
  <c r="G4041" i="7"/>
  <c r="H4116" i="7"/>
  <c r="H4115" i="7"/>
  <c r="H4114" i="7"/>
  <c r="H4113" i="7"/>
  <c r="H4011" i="7"/>
  <c r="H4012" i="7"/>
  <c r="H4013" i="7"/>
  <c r="H4018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F5407" i="1"/>
  <c r="G5407" i="1"/>
  <c r="F5410" i="1"/>
  <c r="F5411" i="1"/>
  <c r="G5411" i="1"/>
  <c r="G5401" i="1"/>
  <c r="F5475" i="1"/>
  <c r="G5475" i="1"/>
  <c r="F5476" i="1"/>
  <c r="G5476" i="1"/>
  <c r="G5477" i="1"/>
  <c r="F5488" i="1"/>
  <c r="G4115" i="7" s="1"/>
  <c r="G5488" i="1"/>
  <c r="F5431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G5479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4" i="7"/>
  <c r="H3735" i="7"/>
  <c r="H3714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2" i="7"/>
  <c r="L5297" i="1"/>
  <c r="O5428" i="1"/>
  <c r="O5365" i="1"/>
  <c r="M5365" i="1"/>
  <c r="J5354" i="1"/>
  <c r="J5372" i="1"/>
  <c r="P5356" i="1"/>
  <c r="O5356" i="1"/>
  <c r="F5481" i="1" l="1"/>
  <c r="G3775" i="7" s="1"/>
  <c r="G4098" i="7"/>
  <c r="F5408" i="1"/>
  <c r="G5556" i="1"/>
  <c r="G4050" i="7"/>
  <c r="G5408" i="1"/>
  <c r="G4171" i="7"/>
  <c r="G4195" i="7"/>
  <c r="G3995" i="7"/>
  <c r="G4192" i="7"/>
  <c r="G4143" i="7"/>
  <c r="F5422" i="1"/>
  <c r="F5385" i="1"/>
  <c r="G3714" i="7" s="1"/>
  <c r="H4096" i="7"/>
  <c r="J5325" i="1"/>
  <c r="J5276" i="1"/>
  <c r="J5346" i="1"/>
  <c r="H4092" i="7"/>
  <c r="H4091" i="7"/>
  <c r="H4090" i="7"/>
  <c r="H4089" i="7"/>
  <c r="G4089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4" i="7"/>
  <c r="H4065" i="7"/>
  <c r="H4066" i="7"/>
  <c r="H4067" i="7"/>
  <c r="H4078" i="7"/>
  <c r="H4079" i="7"/>
  <c r="H3578" i="7"/>
  <c r="H3580" i="7"/>
  <c r="H3581" i="7"/>
  <c r="H3584" i="7"/>
  <c r="H4081" i="7"/>
  <c r="H4080" i="7"/>
  <c r="F5332" i="1"/>
  <c r="G3578" i="7" s="1"/>
  <c r="G5332" i="1"/>
  <c r="F5409" i="1"/>
  <c r="G5409" i="1"/>
  <c r="F5361" i="1"/>
  <c r="G4131" i="7" s="1"/>
  <c r="G5361" i="1"/>
  <c r="F5368" i="1"/>
  <c r="G4130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8" i="7"/>
  <c r="H3976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6" i="7"/>
  <c r="H4085" i="7"/>
  <c r="H4063" i="7"/>
  <c r="G4063" i="7"/>
  <c r="G4079" i="7" l="1"/>
  <c r="H4074" i="7"/>
  <c r="H4073" i="7"/>
  <c r="H3876" i="7"/>
  <c r="H3875" i="7"/>
  <c r="H3860" i="7"/>
  <c r="H3859" i="7"/>
  <c r="H4047" i="7"/>
  <c r="H4046" i="7"/>
  <c r="H4045" i="7"/>
  <c r="H4044" i="7"/>
  <c r="F5429" i="1"/>
  <c r="G4159" i="7" s="1"/>
  <c r="G5429" i="1"/>
  <c r="F5354" i="1"/>
  <c r="G3859" i="7" s="1"/>
  <c r="G5354" i="1"/>
  <c r="F5313" i="1"/>
  <c r="G3875" i="7" s="1"/>
  <c r="G5313" i="1"/>
  <c r="F5392" i="1"/>
  <c r="G5392" i="1"/>
  <c r="F5394" i="1"/>
  <c r="G5394" i="1"/>
  <c r="F5395" i="1"/>
  <c r="G4046" i="7" s="1"/>
  <c r="G5395" i="1"/>
  <c r="F5396" i="1"/>
  <c r="G5396" i="1"/>
  <c r="L5353" i="1"/>
  <c r="L5345" i="1"/>
  <c r="L5343" i="1"/>
  <c r="L5342" i="1"/>
  <c r="L5418" i="1"/>
  <c r="L5326" i="1"/>
  <c r="L5320" i="1"/>
  <c r="H3955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1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5" i="7"/>
  <c r="H4140" i="7"/>
  <c r="H4139" i="7"/>
  <c r="H4138" i="7"/>
  <c r="K4046" i="7"/>
  <c r="K4047" i="7"/>
  <c r="K3859" i="7"/>
  <c r="K3875" i="7"/>
  <c r="K4063" i="7"/>
  <c r="K4079" i="7"/>
  <c r="K3578" i="7"/>
  <c r="K4089" i="7"/>
  <c r="K3714" i="7"/>
  <c r="K3611" i="7"/>
  <c r="K3612" i="7"/>
  <c r="K3625" i="7"/>
  <c r="K3626" i="7"/>
  <c r="K1357" i="7"/>
  <c r="K1358" i="7"/>
  <c r="K4113" i="7"/>
  <c r="K4114" i="7"/>
  <c r="K4115" i="7"/>
  <c r="K4116" i="7"/>
  <c r="K4041" i="7"/>
  <c r="K4048" i="7"/>
  <c r="K4121" i="7"/>
  <c r="K4130" i="7"/>
  <c r="K4131" i="7"/>
  <c r="K4135" i="7"/>
  <c r="K3953" i="7"/>
  <c r="K3937" i="7"/>
  <c r="K3944" i="7"/>
  <c r="K3766" i="7"/>
  <c r="K4159" i="7"/>
  <c r="K1380" i="7"/>
  <c r="K3965" i="7"/>
  <c r="K4175" i="7"/>
  <c r="K4171" i="7"/>
  <c r="K4142" i="7"/>
  <c r="K4143" i="7"/>
  <c r="K4144" i="7"/>
  <c r="K4021" i="7"/>
  <c r="K4022" i="7"/>
  <c r="K3809" i="7"/>
  <c r="K3811" i="7"/>
  <c r="K3797" i="7"/>
  <c r="K3673" i="7"/>
  <c r="K4192" i="7"/>
  <c r="K4242" i="7"/>
  <c r="K4243" i="7"/>
  <c r="K4245" i="7"/>
  <c r="K4246" i="7"/>
  <c r="K4247" i="7"/>
  <c r="K4248" i="7"/>
  <c r="K4249" i="7"/>
  <c r="K4250" i="7"/>
  <c r="K4251" i="7"/>
  <c r="K3995" i="7"/>
  <c r="K3844" i="7"/>
  <c r="K3857" i="7"/>
  <c r="K4195" i="7"/>
  <c r="K4186" i="7"/>
  <c r="K4049" i="7"/>
  <c r="K4050" i="7"/>
  <c r="K4098" i="7"/>
  <c r="K3709" i="7"/>
  <c r="K3713" i="7"/>
  <c r="K4107" i="7"/>
  <c r="K4108" i="7"/>
  <c r="K3775" i="7"/>
  <c r="K3776" i="7"/>
  <c r="K3777" i="7"/>
  <c r="K3778" i="7"/>
  <c r="K4102" i="7"/>
  <c r="K4104" i="7"/>
  <c r="K4260" i="7"/>
  <c r="K4272" i="7"/>
  <c r="K4278" i="7"/>
  <c r="K4279" i="7"/>
  <c r="K4280" i="7"/>
  <c r="K4281" i="7"/>
  <c r="K4282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H1281" i="7"/>
  <c r="H1003" i="7"/>
  <c r="H1002" i="7"/>
  <c r="H1001" i="7"/>
  <c r="H3715" i="7"/>
  <c r="G3716" i="7"/>
  <c r="H3716" i="7"/>
  <c r="H3717" i="7"/>
  <c r="H3718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90" i="7"/>
  <c r="H3989" i="7"/>
  <c r="H3988" i="7"/>
  <c r="H3987" i="7"/>
  <c r="H3975" i="7"/>
  <c r="H3974" i="7"/>
  <c r="H3973" i="7"/>
  <c r="H3972" i="7"/>
  <c r="G5223" i="1"/>
  <c r="G5226" i="1"/>
  <c r="F5269" i="1"/>
  <c r="F5338" i="1"/>
  <c r="F5321" i="1"/>
  <c r="F5285" i="1"/>
  <c r="F5375" i="1"/>
  <c r="F5355" i="1"/>
  <c r="F5356" i="1"/>
  <c r="F5295" i="1"/>
  <c r="G4139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4" i="7" s="1"/>
  <c r="F5304" i="1"/>
  <c r="G4080" i="7" s="1"/>
  <c r="F5326" i="1"/>
  <c r="F5342" i="1"/>
  <c r="F5363" i="1"/>
  <c r="G3677" i="7" s="1"/>
  <c r="F5284" i="1"/>
  <c r="G1283" i="7" s="1"/>
  <c r="F5486" i="1"/>
  <c r="G4001" i="7" s="1"/>
  <c r="F5320" i="1"/>
  <c r="G3955" i="7" s="1"/>
  <c r="F5351" i="1"/>
  <c r="F5310" i="1"/>
  <c r="F5428" i="1"/>
  <c r="G4160" i="7" s="1"/>
  <c r="F5276" i="1"/>
  <c r="G1292" i="7" s="1"/>
  <c r="F5325" i="1"/>
  <c r="F5372" i="1"/>
  <c r="G4138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6" i="7" s="1"/>
  <c r="F5378" i="1"/>
  <c r="G3975" i="7" s="1"/>
  <c r="F5455" i="1"/>
  <c r="F5347" i="1"/>
  <c r="G3682" i="7" s="1"/>
  <c r="F5366" i="1"/>
  <c r="F5379" i="1"/>
  <c r="F5290" i="1"/>
  <c r="G1293" i="7" s="1"/>
  <c r="F5442" i="1"/>
  <c r="G4096" i="7" s="1"/>
  <c r="F5412" i="1"/>
  <c r="G4145" i="7" s="1"/>
  <c r="F5362" i="1"/>
  <c r="G3860" i="7" s="1"/>
  <c r="F5393" i="1"/>
  <c r="G4044" i="7" s="1"/>
  <c r="F5406" i="1"/>
  <c r="F5369" i="1"/>
  <c r="F5358" i="1"/>
  <c r="F5370" i="1"/>
  <c r="G4091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40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3" i="7" s="1"/>
  <c r="F5421" i="1"/>
  <c r="G4136" i="7" s="1"/>
  <c r="F5383" i="1"/>
  <c r="G3698" i="7" s="1"/>
  <c r="F5417" i="1"/>
  <c r="G4134" i="7" s="1"/>
  <c r="F5449" i="1"/>
  <c r="F5498" i="1"/>
  <c r="F5502" i="1"/>
  <c r="F5505" i="1"/>
  <c r="G4088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2" i="7" s="1"/>
  <c r="F5501" i="1"/>
  <c r="F5496" i="1"/>
  <c r="F5506" i="1"/>
  <c r="F5469" i="1"/>
  <c r="G4082" i="7" s="1"/>
  <c r="F5447" i="1"/>
  <c r="G3765" i="7" s="1"/>
  <c r="F5466" i="1"/>
  <c r="G3954" i="7" s="1"/>
  <c r="F5398" i="1"/>
  <c r="G3581" i="7" s="1"/>
  <c r="F5426" i="1"/>
  <c r="F5443" i="1"/>
  <c r="G4011" i="7" s="1"/>
  <c r="F5457" i="1"/>
  <c r="F5448" i="1"/>
  <c r="F5451" i="1"/>
  <c r="F5400" i="1"/>
  <c r="G3584" i="7" s="1"/>
  <c r="F5487" i="1"/>
  <c r="F5497" i="1"/>
  <c r="F5472" i="1"/>
  <c r="F5566" i="1"/>
  <c r="G4087" i="7" s="1"/>
  <c r="F5559" i="1"/>
  <c r="F5423" i="1"/>
  <c r="G3676" i="7" s="1"/>
  <c r="F5507" i="1"/>
  <c r="F5470" i="1"/>
  <c r="F5438" i="1"/>
  <c r="G3808" i="7" s="1"/>
  <c r="G4114" i="7"/>
  <c r="G4113" i="7"/>
  <c r="G4116" i="7"/>
  <c r="F5405" i="1"/>
  <c r="G4097" i="7" s="1"/>
  <c r="F5404" i="1"/>
  <c r="G3801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6" i="7" s="1"/>
  <c r="F5433" i="1"/>
  <c r="F5436" i="1"/>
  <c r="F5519" i="1"/>
  <c r="F5483" i="1"/>
  <c r="G4236" i="7" s="1"/>
  <c r="F5495" i="1"/>
  <c r="G4241" i="7" s="1"/>
  <c r="F5544" i="1"/>
  <c r="F5522" i="1"/>
  <c r="G3798" i="7" s="1"/>
  <c r="F5439" i="1"/>
  <c r="G4095" i="7" s="1"/>
  <c r="F5478" i="1"/>
  <c r="F5517" i="1"/>
  <c r="F5500" i="1"/>
  <c r="F5511" i="1"/>
  <c r="F5543" i="1"/>
  <c r="F5521" i="1"/>
  <c r="F5515" i="1"/>
  <c r="G4169" i="7" s="1"/>
  <c r="F5514" i="1"/>
  <c r="F5518" i="1"/>
  <c r="F5403" i="1"/>
  <c r="G3965" i="7"/>
  <c r="G4142" i="7"/>
  <c r="G4144" i="7"/>
  <c r="F5525" i="1"/>
  <c r="F5452" i="1"/>
  <c r="G3738" i="7" s="1"/>
  <c r="F5531" i="1"/>
  <c r="G4232" i="7" s="1"/>
  <c r="F5520" i="1"/>
  <c r="F5523" i="1"/>
  <c r="F5434" i="1"/>
  <c r="F5533" i="1"/>
  <c r="F5539" i="1"/>
  <c r="G4170" i="7" s="1"/>
  <c r="F5562" i="1"/>
  <c r="G3799" i="7" s="1"/>
  <c r="F5516" i="1"/>
  <c r="F5490" i="1"/>
  <c r="G3663" i="7" s="1"/>
  <c r="F5528" i="1"/>
  <c r="F5553" i="1"/>
  <c r="G4234" i="7" s="1"/>
  <c r="F5529" i="1"/>
  <c r="F5491" i="1"/>
  <c r="G4099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4" i="7" s="1"/>
  <c r="F5579" i="1"/>
  <c r="G4194" i="7" s="1"/>
  <c r="F5580" i="1"/>
  <c r="G4197" i="7" s="1"/>
  <c r="F5537" i="1"/>
  <c r="G4051" i="7" s="1"/>
  <c r="F5564" i="1"/>
  <c r="F5565" i="1"/>
  <c r="F5577" i="1"/>
  <c r="G4168" i="7" s="1"/>
  <c r="F5567" i="1"/>
  <c r="F5581" i="1"/>
  <c r="G4196" i="7" s="1"/>
  <c r="F5571" i="1"/>
  <c r="F5573" i="1"/>
  <c r="F5440" i="1"/>
  <c r="F5575" i="1"/>
  <c r="G4274" i="7" s="1"/>
  <c r="F5576" i="1"/>
  <c r="F5578" i="1"/>
  <c r="F5585" i="1"/>
  <c r="F5586" i="1"/>
  <c r="F5588" i="1"/>
  <c r="F5561" i="1"/>
  <c r="G4052" i="7" s="1"/>
  <c r="F5594" i="1"/>
  <c r="F5589" i="1"/>
  <c r="F5608" i="1"/>
  <c r="F5609" i="1"/>
  <c r="F5610" i="1"/>
  <c r="F5611" i="1"/>
  <c r="F5639" i="1"/>
  <c r="G4018" i="7" s="1"/>
  <c r="F5612" i="1"/>
  <c r="F5613" i="1"/>
  <c r="F5614" i="1"/>
  <c r="F5615" i="1"/>
  <c r="F5616" i="1"/>
  <c r="F5617" i="1"/>
  <c r="F5618" i="1"/>
  <c r="F5651" i="1"/>
  <c r="F5671" i="1"/>
  <c r="F5678" i="1"/>
  <c r="F5634" i="1"/>
  <c r="G4276" i="7" s="1"/>
  <c r="F5641" i="1"/>
  <c r="F5681" i="1"/>
  <c r="F5654" i="1"/>
  <c r="F5659" i="1"/>
  <c r="G4106" i="7" s="1"/>
  <c r="F5619" i="1"/>
  <c r="F5627" i="1"/>
  <c r="F5633" i="1"/>
  <c r="F5640" i="1"/>
  <c r="F5652" i="1"/>
  <c r="F5655" i="1"/>
  <c r="F5663" i="1"/>
  <c r="F5637" i="1"/>
  <c r="G3983" i="7" s="1"/>
  <c r="F5656" i="1"/>
  <c r="F5665" i="1"/>
  <c r="F5667" i="1"/>
  <c r="F5672" i="1"/>
  <c r="F5675" i="1"/>
  <c r="F5680" i="1"/>
  <c r="F5682" i="1"/>
  <c r="F5623" i="1"/>
  <c r="F5622" i="1"/>
  <c r="F5626" i="1"/>
  <c r="G4277" i="7" s="1"/>
  <c r="F5630" i="1"/>
  <c r="F5631" i="1"/>
  <c r="G4283" i="7" s="1"/>
  <c r="F5642" i="1"/>
  <c r="F5628" i="1"/>
  <c r="F5629" i="1"/>
  <c r="F5632" i="1"/>
  <c r="F5635" i="1"/>
  <c r="F5636" i="1"/>
  <c r="F5638" i="1"/>
  <c r="F5646" i="1"/>
  <c r="G4264" i="7" s="1"/>
  <c r="F5649" i="1"/>
  <c r="F5657" i="1"/>
  <c r="G4261" i="7" s="1"/>
  <c r="F5650" i="1"/>
  <c r="G4259" i="7" s="1"/>
  <c r="F5673" i="1"/>
  <c r="F5674" i="1"/>
  <c r="G4268" i="7" s="1"/>
  <c r="F5676" i="1"/>
  <c r="G4263" i="7" s="1"/>
  <c r="F5677" i="1"/>
  <c r="F5679" i="1"/>
  <c r="F5620" i="1"/>
  <c r="F5625" i="1"/>
  <c r="F5647" i="1"/>
  <c r="F5648" i="1"/>
  <c r="F5653" i="1"/>
  <c r="F5660" i="1"/>
  <c r="F5662" i="1"/>
  <c r="F5666" i="1"/>
  <c r="F5668" i="1"/>
  <c r="F5669" i="1"/>
  <c r="F5670" i="1"/>
  <c r="F5624" i="1"/>
  <c r="F5658" i="1"/>
  <c r="G4258" i="7" s="1"/>
  <c r="F5664" i="1"/>
  <c r="G4103" i="7" s="1"/>
  <c r="F5621" i="1"/>
  <c r="G4244" i="7" s="1"/>
  <c r="F5644" i="1"/>
  <c r="G4239" i="7" s="1"/>
  <c r="F5645" i="1"/>
  <c r="G4238" i="7" s="1"/>
  <c r="F5661" i="1"/>
  <c r="F5643" i="1"/>
  <c r="G4012" i="7" s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9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2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80" i="7" s="1"/>
  <c r="G5326" i="1"/>
  <c r="G5342" i="1"/>
  <c r="G5363" i="1"/>
  <c r="K3677" i="7" s="1"/>
  <c r="G5284" i="1"/>
  <c r="K1283" i="7" s="1"/>
  <c r="G5486" i="1"/>
  <c r="K4001" i="7" s="1"/>
  <c r="G5320" i="1"/>
  <c r="K3955" i="7" s="1"/>
  <c r="G5351" i="1"/>
  <c r="G5310" i="1"/>
  <c r="G5428" i="1"/>
  <c r="K4160" i="7" s="1"/>
  <c r="G5276" i="1"/>
  <c r="K1292" i="7" s="1"/>
  <c r="G5325" i="1"/>
  <c r="G5372" i="1"/>
  <c r="K4138" i="7" s="1"/>
  <c r="G5270" i="1"/>
  <c r="G5273" i="1"/>
  <c r="G5297" i="1"/>
  <c r="G5364" i="1"/>
  <c r="G5341" i="1"/>
  <c r="G5367" i="1"/>
  <c r="G5465" i="1"/>
  <c r="G5380" i="1"/>
  <c r="G5462" i="1"/>
  <c r="K4064" i="7" s="1"/>
  <c r="G5445" i="1"/>
  <c r="G5072" i="1"/>
  <c r="G5376" i="1"/>
  <c r="G5373" i="1"/>
  <c r="G5294" i="1"/>
  <c r="G5365" i="1"/>
  <c r="K3876" i="7" s="1"/>
  <c r="G5378" i="1"/>
  <c r="G5455" i="1"/>
  <c r="G5347" i="1"/>
  <c r="K3682" i="7" s="1"/>
  <c r="G5366" i="1"/>
  <c r="K4090" i="7" s="1"/>
  <c r="G5379" i="1"/>
  <c r="G5290" i="1"/>
  <c r="K1293" i="7" s="1"/>
  <c r="G5442" i="1"/>
  <c r="K4096" i="7" s="1"/>
  <c r="G5412" i="1"/>
  <c r="K4145" i="7" s="1"/>
  <c r="G5362" i="1"/>
  <c r="K3860" i="7" s="1"/>
  <c r="G5393" i="1"/>
  <c r="K4044" i="7" s="1"/>
  <c r="G5406" i="1"/>
  <c r="G5369" i="1"/>
  <c r="G5358" i="1"/>
  <c r="G5370" i="1"/>
  <c r="K4091" i="7" s="1"/>
  <c r="G5292" i="1"/>
  <c r="G5350" i="1"/>
  <c r="G5499" i="1"/>
  <c r="K4207" i="7" s="1"/>
  <c r="G5419" i="1"/>
  <c r="G5397" i="1"/>
  <c r="K4045" i="7" s="1"/>
  <c r="G5458" i="1"/>
  <c r="G5334" i="1"/>
  <c r="G5441" i="1"/>
  <c r="G5289" i="1"/>
  <c r="K1282" i="7" s="1"/>
  <c r="G5374" i="1"/>
  <c r="G5384" i="1"/>
  <c r="K4140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3" i="7" s="1"/>
  <c r="G5421" i="1"/>
  <c r="K4136" i="7" s="1"/>
  <c r="G5383" i="1"/>
  <c r="K3698" i="7" s="1"/>
  <c r="G5417" i="1"/>
  <c r="K4134" i="7" s="1"/>
  <c r="G5449" i="1"/>
  <c r="G5498" i="1"/>
  <c r="K3977" i="7" s="1"/>
  <c r="G5502" i="1"/>
  <c r="G5505" i="1"/>
  <c r="K4088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2" i="7" s="1"/>
  <c r="G5501" i="1"/>
  <c r="K3736" i="7" s="1"/>
  <c r="G5496" i="1"/>
  <c r="G5506" i="1"/>
  <c r="G5469" i="1"/>
  <c r="K4082" i="7" s="1"/>
  <c r="G5447" i="1"/>
  <c r="K3765" i="7" s="1"/>
  <c r="G5466" i="1"/>
  <c r="K3954" i="7" s="1"/>
  <c r="G5398" i="1"/>
  <c r="K3581" i="7" s="1"/>
  <c r="G5426" i="1"/>
  <c r="G5443" i="1"/>
  <c r="K4011" i="7" s="1"/>
  <c r="G5457" i="1"/>
  <c r="G5448" i="1"/>
  <c r="G5451" i="1"/>
  <c r="G5400" i="1"/>
  <c r="K3584" i="7" s="1"/>
  <c r="G5487" i="1"/>
  <c r="G5497" i="1"/>
  <c r="K3982" i="7" s="1"/>
  <c r="G5472" i="1"/>
  <c r="K4066" i="7" s="1"/>
  <c r="G5566" i="1"/>
  <c r="K4087" i="7" s="1"/>
  <c r="G5559" i="1"/>
  <c r="G5423" i="1"/>
  <c r="K3676" i="7" s="1"/>
  <c r="G5507" i="1"/>
  <c r="G5470" i="1"/>
  <c r="K4020" i="7" s="1"/>
  <c r="G5438" i="1"/>
  <c r="K3808" i="7" s="1"/>
  <c r="G5405" i="1"/>
  <c r="K4097" i="7" s="1"/>
  <c r="G5404" i="1"/>
  <c r="K3801" i="7" s="1"/>
  <c r="G5574" i="1"/>
  <c r="G5512" i="1"/>
  <c r="K4141" i="7" s="1"/>
  <c r="G5513" i="1"/>
  <c r="G5430" i="1"/>
  <c r="K3672" i="7" s="1"/>
  <c r="G5382" i="1"/>
  <c r="G5468" i="1"/>
  <c r="K1427" i="7" s="1"/>
  <c r="G5461" i="1"/>
  <c r="K1294" i="7" s="1"/>
  <c r="G5482" i="1"/>
  <c r="G5489" i="1"/>
  <c r="K4065" i="7" s="1"/>
  <c r="G5534" i="1"/>
  <c r="G5437" i="1"/>
  <c r="K4006" i="7" s="1"/>
  <c r="G5433" i="1"/>
  <c r="G5436" i="1"/>
  <c r="G5519" i="1"/>
  <c r="K4057" i="7" s="1"/>
  <c r="G5483" i="1"/>
  <c r="K4236" i="7" s="1"/>
  <c r="G5495" i="1"/>
  <c r="K4241" i="7" s="1"/>
  <c r="G5544" i="1"/>
  <c r="G5522" i="1"/>
  <c r="K3798" i="7" s="1"/>
  <c r="G5439" i="1"/>
  <c r="K4095" i="7" s="1"/>
  <c r="G5478" i="1"/>
  <c r="G5517" i="1"/>
  <c r="G5500" i="1"/>
  <c r="G5511" i="1"/>
  <c r="G5543" i="1"/>
  <c r="K4067" i="7" s="1"/>
  <c r="G5521" i="1"/>
  <c r="G5515" i="1"/>
  <c r="K4169" i="7" s="1"/>
  <c r="G5514" i="1"/>
  <c r="G5518" i="1"/>
  <c r="G5403" i="1"/>
  <c r="G5525" i="1"/>
  <c r="G5452" i="1"/>
  <c r="K3738" i="7" s="1"/>
  <c r="G5531" i="1"/>
  <c r="K4232" i="7" s="1"/>
  <c r="G5520" i="1"/>
  <c r="G5523" i="1"/>
  <c r="K4206" i="7" s="1"/>
  <c r="G5434" i="1"/>
  <c r="K3734" i="7" s="1"/>
  <c r="G5533" i="1"/>
  <c r="G5539" i="1"/>
  <c r="K4170" i="7" s="1"/>
  <c r="G5562" i="1"/>
  <c r="K3799" i="7" s="1"/>
  <c r="G5516" i="1"/>
  <c r="G5490" i="1"/>
  <c r="K3663" i="7" s="1"/>
  <c r="G5528" i="1"/>
  <c r="G5553" i="1"/>
  <c r="K4234" i="7" s="1"/>
  <c r="G5529" i="1"/>
  <c r="G5491" i="1"/>
  <c r="K4099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4" i="7" s="1"/>
  <c r="G5579" i="1"/>
  <c r="K4194" i="7" s="1"/>
  <c r="G5580" i="1"/>
  <c r="K4197" i="7" s="1"/>
  <c r="G5537" i="1"/>
  <c r="K4051" i="7" s="1"/>
  <c r="G5564" i="1"/>
  <c r="G5565" i="1"/>
  <c r="G5577" i="1"/>
  <c r="K4168" i="7" s="1"/>
  <c r="G5567" i="1"/>
  <c r="G5581" i="1"/>
  <c r="K4196" i="7" s="1"/>
  <c r="G5571" i="1"/>
  <c r="G5573" i="1"/>
  <c r="G5440" i="1"/>
  <c r="G5575" i="1"/>
  <c r="K4274" i="7" s="1"/>
  <c r="G5576" i="1"/>
  <c r="G5578" i="1"/>
  <c r="K4093" i="7" s="1"/>
  <c r="G5585" i="1"/>
  <c r="G5586" i="1"/>
  <c r="G5588" i="1"/>
  <c r="G5561" i="1"/>
  <c r="K4052" i="7" s="1"/>
  <c r="G5594" i="1"/>
  <c r="G5589" i="1"/>
  <c r="G5608" i="1"/>
  <c r="G5609" i="1"/>
  <c r="G5610" i="1"/>
  <c r="G5611" i="1"/>
  <c r="G5639" i="1"/>
  <c r="K4018" i="7" s="1"/>
  <c r="G5612" i="1"/>
  <c r="G5613" i="1"/>
  <c r="G5614" i="1"/>
  <c r="G5615" i="1"/>
  <c r="K4273" i="7" s="1"/>
  <c r="G5616" i="1"/>
  <c r="G5617" i="1"/>
  <c r="G5618" i="1"/>
  <c r="G5651" i="1"/>
  <c r="G5671" i="1"/>
  <c r="G5678" i="1"/>
  <c r="G5634" i="1"/>
  <c r="K4276" i="7" s="1"/>
  <c r="G5641" i="1"/>
  <c r="G5681" i="1"/>
  <c r="G5654" i="1"/>
  <c r="G5659" i="1"/>
  <c r="K4106" i="7" s="1"/>
  <c r="G5619" i="1"/>
  <c r="G5627" i="1"/>
  <c r="G5633" i="1"/>
  <c r="G5640" i="1"/>
  <c r="G5652" i="1"/>
  <c r="G5655" i="1"/>
  <c r="G5663" i="1"/>
  <c r="G5637" i="1"/>
  <c r="K3983" i="7" s="1"/>
  <c r="G5656" i="1"/>
  <c r="G5665" i="1"/>
  <c r="G5667" i="1"/>
  <c r="G5672" i="1"/>
  <c r="G5675" i="1"/>
  <c r="G5680" i="1"/>
  <c r="G5682" i="1"/>
  <c r="G5623" i="1"/>
  <c r="G5622" i="1"/>
  <c r="G5626" i="1"/>
  <c r="K4277" i="7" s="1"/>
  <c r="G5630" i="1"/>
  <c r="G5631" i="1"/>
  <c r="K4283" i="7" s="1"/>
  <c r="G5642" i="1"/>
  <c r="G5628" i="1"/>
  <c r="G5629" i="1"/>
  <c r="G5632" i="1"/>
  <c r="G5635" i="1"/>
  <c r="G5636" i="1"/>
  <c r="G5638" i="1"/>
  <c r="G5646" i="1"/>
  <c r="K4264" i="7" s="1"/>
  <c r="G5649" i="1"/>
  <c r="K4266" i="7" s="1"/>
  <c r="G5657" i="1"/>
  <c r="K4261" i="7" s="1"/>
  <c r="G5650" i="1"/>
  <c r="K4259" i="7" s="1"/>
  <c r="G5673" i="1"/>
  <c r="G5674" i="1"/>
  <c r="K4268" i="7" s="1"/>
  <c r="G5676" i="1"/>
  <c r="K4263" i="7" s="1"/>
  <c r="G5677" i="1"/>
  <c r="G5679" i="1"/>
  <c r="G5620" i="1"/>
  <c r="G5625" i="1"/>
  <c r="G5647" i="1"/>
  <c r="G5648" i="1"/>
  <c r="G5653" i="1"/>
  <c r="G5660" i="1"/>
  <c r="G5662" i="1"/>
  <c r="G5666" i="1"/>
  <c r="G5668" i="1"/>
  <c r="G5669" i="1"/>
  <c r="G5670" i="1"/>
  <c r="G5624" i="1"/>
  <c r="G5658" i="1"/>
  <c r="K4258" i="7" s="1"/>
  <c r="G5664" i="1"/>
  <c r="K4103" i="7" s="1"/>
  <c r="G5621" i="1"/>
  <c r="K4244" i="7" s="1"/>
  <c r="G5644" i="1"/>
  <c r="K4239" i="7" s="1"/>
  <c r="G5645" i="1"/>
  <c r="K4238" i="7" s="1"/>
  <c r="G5661" i="1"/>
  <c r="G5643" i="1"/>
  <c r="K4012" i="7" s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3575" i="7" l="1"/>
  <c r="K4235" i="7"/>
  <c r="G4235" i="7"/>
  <c r="G4013" i="7"/>
  <c r="K4013" i="7"/>
  <c r="K3843" i="7"/>
  <c r="K4270" i="7"/>
  <c r="K4269" i="7"/>
  <c r="K4240" i="7"/>
  <c r="G3567" i="7"/>
  <c r="G4105" i="7"/>
  <c r="K3575" i="7"/>
  <c r="K3662" i="7"/>
  <c r="K4105" i="7"/>
  <c r="K4019" i="7"/>
  <c r="G4269" i="7"/>
  <c r="G4240" i="7"/>
  <c r="K4262" i="7"/>
  <c r="K4275" i="7"/>
  <c r="G3843" i="7"/>
  <c r="G4275" i="7"/>
  <c r="K4204" i="7"/>
  <c r="K3800" i="7"/>
  <c r="K4172" i="7"/>
  <c r="K3710" i="7"/>
  <c r="K4101" i="7"/>
  <c r="K4267" i="7"/>
  <c r="K1426" i="7"/>
  <c r="K3842" i="7"/>
  <c r="K3567" i="7"/>
  <c r="K3949" i="7"/>
  <c r="K4237" i="7"/>
  <c r="G4266" i="7"/>
  <c r="G4262" i="7"/>
  <c r="G4273" i="7"/>
  <c r="G4233" i="7"/>
  <c r="G4271" i="7"/>
  <c r="G3800" i="7"/>
  <c r="G4206" i="7"/>
  <c r="G3949" i="7"/>
  <c r="G4237" i="7"/>
  <c r="K4086" i="7"/>
  <c r="K4092" i="7"/>
  <c r="K4265" i="7"/>
  <c r="K4100" i="7"/>
  <c r="K4042" i="7"/>
  <c r="K3950" i="7"/>
  <c r="G3710" i="7"/>
  <c r="G4101" i="7"/>
  <c r="G4267" i="7"/>
  <c r="G1426" i="7"/>
  <c r="G3842" i="7"/>
  <c r="G3982" i="7"/>
  <c r="G4172" i="7"/>
  <c r="G3950" i="7"/>
  <c r="G4270" i="7"/>
  <c r="G4086" i="7"/>
  <c r="G4092" i="7"/>
  <c r="G4265" i="7"/>
  <c r="G4100" i="7"/>
  <c r="G4042" i="7"/>
  <c r="K4233" i="7"/>
  <c r="K4271" i="7"/>
  <c r="G3662" i="7"/>
  <c r="G4093" i="7"/>
  <c r="G4204" i="7"/>
  <c r="G3976" i="7"/>
  <c r="K3976" i="7"/>
  <c r="K4257" i="7"/>
  <c r="G4019" i="7"/>
  <c r="G4256" i="7"/>
  <c r="G4020" i="7"/>
  <c r="G4257" i="7"/>
  <c r="K4256" i="7"/>
  <c r="K4085" i="7"/>
  <c r="G4085" i="7"/>
  <c r="G3858" i="7"/>
  <c r="K3858" i="7"/>
  <c r="G3739" i="7"/>
  <c r="G4067" i="7"/>
  <c r="G4065" i="7"/>
  <c r="G4066" i="7"/>
  <c r="G4064" i="7"/>
  <c r="K3739" i="7"/>
  <c r="K3574" i="7"/>
  <c r="G3574" i="7"/>
  <c r="G3734" i="7"/>
  <c r="G3736" i="7"/>
  <c r="G4057" i="7"/>
  <c r="G3809" i="7"/>
  <c r="G3989" i="7"/>
  <c r="G3673" i="7"/>
  <c r="G4141" i="7"/>
  <c r="G3987" i="7"/>
  <c r="K4078" i="7"/>
  <c r="G4078" i="7"/>
  <c r="K4043" i="7"/>
  <c r="K4193" i="7"/>
  <c r="G4043" i="7"/>
  <c r="G4193" i="7"/>
  <c r="K4056" i="7"/>
  <c r="K3978" i="7"/>
  <c r="G3978" i="7"/>
  <c r="K4058" i="7"/>
  <c r="G1308" i="7"/>
  <c r="K1308" i="7"/>
  <c r="G4058" i="7"/>
  <c r="G3735" i="7"/>
  <c r="K3735" i="7"/>
  <c r="K4059" i="7"/>
  <c r="G4056" i="7"/>
  <c r="G4059" i="7"/>
  <c r="G4121" i="7"/>
  <c r="G3977" i="7"/>
  <c r="G4047" i="7"/>
  <c r="K4074" i="7"/>
  <c r="F5226" i="1"/>
  <c r="G4073" i="7" s="1"/>
  <c r="F5260" i="1"/>
  <c r="K4205" i="7"/>
  <c r="G3717" i="7"/>
  <c r="G3715" i="7"/>
  <c r="G4205" i="7"/>
  <c r="G4207" i="7"/>
  <c r="F5222" i="1"/>
  <c r="G4152" i="7"/>
  <c r="G4045" i="7"/>
  <c r="F5303" i="1"/>
  <c r="F5189" i="1"/>
  <c r="F5020" i="1"/>
  <c r="G4090" i="7"/>
  <c r="F5315" i="1"/>
  <c r="F5223" i="1"/>
  <c r="F5277" i="1"/>
  <c r="K4073" i="7"/>
  <c r="F5278" i="1"/>
  <c r="G3718" i="7" s="1"/>
  <c r="G3990" i="7"/>
  <c r="F5300" i="1"/>
  <c r="F5322" i="1"/>
  <c r="G3988" i="7"/>
  <c r="F5212" i="1"/>
  <c r="H4187" i="7"/>
  <c r="H4173" i="7"/>
  <c r="H4031" i="7"/>
  <c r="H4030" i="7"/>
  <c r="H4029" i="7"/>
  <c r="G4029" i="7"/>
  <c r="H4028" i="7"/>
  <c r="G4028" i="7"/>
  <c r="F5264" i="1"/>
  <c r="G4030" i="7" s="1"/>
  <c r="G5264" i="1"/>
  <c r="F5265" i="1"/>
  <c r="G5265" i="1"/>
  <c r="F5252" i="1"/>
  <c r="G4173" i="7" s="1"/>
  <c r="G5252" i="1"/>
  <c r="F5250" i="1"/>
  <c r="G4187" i="7" s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7" i="7"/>
  <c r="H4026" i="7"/>
  <c r="G4026" i="7"/>
  <c r="H4025" i="7"/>
  <c r="H4024" i="7"/>
  <c r="G4024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7" i="7"/>
  <c r="G4129" i="7"/>
  <c r="H4129" i="7"/>
  <c r="G4132" i="7"/>
  <c r="H4132" i="7"/>
  <c r="G4137" i="7"/>
  <c r="H4137" i="7"/>
  <c r="J5225" i="1"/>
  <c r="J5220" i="1"/>
  <c r="J5211" i="1"/>
  <c r="H3996" i="7"/>
  <c r="J5199" i="1"/>
  <c r="J5203" i="1"/>
  <c r="J5198" i="1"/>
  <c r="M5170" i="1"/>
  <c r="J5150" i="1"/>
  <c r="M5139" i="1"/>
  <c r="J5109" i="1"/>
  <c r="J4995" i="1"/>
  <c r="H4231" i="7"/>
  <c r="J5258" i="1"/>
  <c r="J5206" i="1"/>
  <c r="H4017" i="7"/>
  <c r="G4017" i="7"/>
  <c r="H4016" i="7"/>
  <c r="G4016" i="7"/>
  <c r="H4015" i="7"/>
  <c r="H4014" i="7"/>
  <c r="G4014" i="7"/>
  <c r="J5196" i="1"/>
  <c r="J5195" i="1"/>
  <c r="J5194" i="1"/>
  <c r="H3523" i="7"/>
  <c r="H3524" i="7"/>
  <c r="H3525" i="7"/>
  <c r="H3997" i="7"/>
  <c r="G3998" i="7"/>
  <c r="H3998" i="7"/>
  <c r="G3474" i="7"/>
  <c r="H3474" i="7"/>
  <c r="G3475" i="7"/>
  <c r="H3475" i="7"/>
  <c r="N5209" i="1"/>
  <c r="H4084" i="7"/>
  <c r="G4084" i="7"/>
  <c r="H4083" i="7"/>
  <c r="G4083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6" i="7"/>
  <c r="G3986" i="7"/>
  <c r="H3985" i="7"/>
  <c r="G3985" i="7"/>
  <c r="H3984" i="7"/>
  <c r="G3984" i="7"/>
  <c r="H3993" i="7"/>
  <c r="H3992" i="7"/>
  <c r="H3991" i="7"/>
  <c r="G4074" i="7" l="1"/>
  <c r="G3973" i="7"/>
  <c r="H4198" i="7"/>
  <c r="H4199" i="7"/>
  <c r="H3624" i="7"/>
  <c r="H3623" i="7"/>
  <c r="H3617" i="7"/>
  <c r="H3616" i="7"/>
  <c r="H3522" i="7"/>
  <c r="H3521" i="7"/>
  <c r="H3520" i="7"/>
  <c r="H3476" i="7"/>
  <c r="G3476" i="7"/>
  <c r="H3807" i="7"/>
  <c r="H3806" i="7"/>
  <c r="H3966" i="7"/>
  <c r="H3964" i="7"/>
  <c r="G3964" i="7"/>
  <c r="H3963" i="7"/>
  <c r="G3963" i="7"/>
  <c r="H3961" i="7"/>
  <c r="G3961" i="7"/>
  <c r="H3810" i="7"/>
  <c r="H4128" i="7"/>
  <c r="H4124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7" i="7"/>
  <c r="G3887" i="7"/>
  <c r="H3886" i="7"/>
  <c r="H3878" i="7"/>
  <c r="G3878" i="7"/>
  <c r="H3877" i="7"/>
  <c r="G3877" i="7"/>
  <c r="H3848" i="7"/>
  <c r="H3847" i="7"/>
  <c r="G3847" i="7"/>
  <c r="H3846" i="7"/>
  <c r="G3846" i="7"/>
  <c r="H3845" i="7"/>
  <c r="H3971" i="7"/>
  <c r="H3864" i="7"/>
  <c r="H3863" i="7"/>
  <c r="H3862" i="7"/>
  <c r="H3861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4" i="7" s="1"/>
  <c r="G5151" i="1"/>
  <c r="F5207" i="1"/>
  <c r="G3863" i="7" s="1"/>
  <c r="G5207" i="1"/>
  <c r="F5203" i="1"/>
  <c r="G5203" i="1"/>
  <c r="F5204" i="1"/>
  <c r="G3848" i="7" s="1"/>
  <c r="G5204" i="1"/>
  <c r="F5188" i="1"/>
  <c r="G3886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7" i="7"/>
  <c r="H3980" i="7"/>
  <c r="G3981" i="7"/>
  <c r="H3981" i="7"/>
  <c r="J5168" i="1"/>
  <c r="J5167" i="1"/>
  <c r="L5183" i="1"/>
  <c r="F5183" i="1" s="1"/>
  <c r="G3807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6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1" i="7"/>
  <c r="L4932" i="1"/>
  <c r="J4932" i="1"/>
  <c r="H3786" i="7"/>
  <c r="H3781" i="7"/>
  <c r="H3780" i="7"/>
  <c r="H3779" i="7"/>
  <c r="H4062" i="7"/>
  <c r="H4061" i="7"/>
  <c r="G4061" i="7"/>
  <c r="H4060" i="7"/>
  <c r="G406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3" i="7"/>
  <c r="H3942" i="7"/>
  <c r="H3941" i="7"/>
  <c r="H3940" i="7"/>
  <c r="H3939" i="7"/>
  <c r="H3938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3" i="7"/>
  <c r="H3902" i="7"/>
  <c r="H3901" i="7"/>
  <c r="H3900" i="7"/>
  <c r="G4128" i="7" l="1"/>
  <c r="G3810" i="7"/>
  <c r="F5078" i="1"/>
  <c r="G3940" i="7" s="1"/>
  <c r="F5181" i="1"/>
  <c r="G3806" i="7" s="1"/>
  <c r="H3979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7" i="7"/>
  <c r="H4000" i="7"/>
  <c r="H3921" i="7"/>
  <c r="H3920" i="7"/>
  <c r="H3919" i="7"/>
  <c r="G3919" i="7"/>
  <c r="H3918" i="7"/>
  <c r="H3589" i="7"/>
  <c r="H3588" i="7"/>
  <c r="H3785" i="7"/>
  <c r="H3784" i="7"/>
  <c r="H3783" i="7"/>
  <c r="H3782" i="7"/>
  <c r="F5112" i="1"/>
  <c r="G3784" i="7" s="1"/>
  <c r="G5112" i="1"/>
  <c r="F5116" i="1"/>
  <c r="G3782" i="7" s="1"/>
  <c r="G5116" i="1"/>
  <c r="F5184" i="1"/>
  <c r="G3589" i="7" s="1"/>
  <c r="G5184" i="1"/>
  <c r="F5255" i="1"/>
  <c r="G5255" i="1"/>
  <c r="F5108" i="1"/>
  <c r="G3921" i="7" s="1"/>
  <c r="F5220" i="1"/>
  <c r="G4000" i="7" s="1"/>
  <c r="G5220" i="1"/>
  <c r="F5268" i="1"/>
  <c r="G3767" i="7" s="1"/>
  <c r="G5268" i="1"/>
  <c r="H3916" i="7"/>
  <c r="H3915" i="7"/>
  <c r="H3914" i="7"/>
  <c r="H3913" i="7"/>
  <c r="F5122" i="1"/>
  <c r="G3913" i="7" s="1"/>
  <c r="F5213" i="1"/>
  <c r="G5213" i="1"/>
  <c r="F5246" i="1"/>
  <c r="G5246" i="1"/>
  <c r="F5143" i="1"/>
  <c r="G3958" i="7" s="1"/>
  <c r="G5143" i="1"/>
  <c r="H3960" i="7"/>
  <c r="H3959" i="7"/>
  <c r="H3958" i="7"/>
  <c r="H3957" i="7"/>
  <c r="G3957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6" i="7" s="1"/>
  <c r="J5023" i="1"/>
  <c r="J5135" i="1"/>
  <c r="J5018" i="1"/>
  <c r="M5041" i="1"/>
  <c r="J5008" i="1"/>
  <c r="L5045" i="1"/>
  <c r="J5045" i="1"/>
  <c r="G5074" i="1"/>
  <c r="G5111" i="1"/>
  <c r="H3726" i="7"/>
  <c r="H3727" i="7"/>
  <c r="H3733" i="7"/>
  <c r="H3774" i="7"/>
  <c r="H3905" i="7"/>
  <c r="H3908" i="7"/>
  <c r="H3907" i="7"/>
  <c r="H3906" i="7"/>
  <c r="L5110" i="1"/>
  <c r="L5106" i="1"/>
  <c r="L5057" i="1"/>
  <c r="L5093" i="1"/>
  <c r="L5101" i="1"/>
  <c r="L5066" i="1"/>
  <c r="L5100" i="1"/>
  <c r="L5023" i="1"/>
  <c r="F5023" i="1" s="1"/>
  <c r="G3888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6" i="7"/>
  <c r="H3897" i="7"/>
  <c r="H3898" i="7"/>
  <c r="H3899" i="7"/>
  <c r="H3895" i="7"/>
  <c r="H3894" i="7"/>
  <c r="H3893" i="7"/>
  <c r="H3892" i="7"/>
  <c r="H3891" i="7"/>
  <c r="H3890" i="7"/>
  <c r="H3889" i="7"/>
  <c r="H3888" i="7"/>
  <c r="F5114" i="1"/>
  <c r="G3893" i="7" s="1"/>
  <c r="G5114" i="1"/>
  <c r="F5086" i="1"/>
  <c r="G3896" i="7" s="1"/>
  <c r="F5087" i="1"/>
  <c r="G3897" i="7" s="1"/>
  <c r="H3999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10" i="7"/>
  <c r="J4931" i="1"/>
  <c r="J4963" i="1"/>
  <c r="H3873" i="7"/>
  <c r="H3874" i="7"/>
  <c r="G3924" i="7"/>
  <c r="H3924" i="7"/>
  <c r="H3925" i="7"/>
  <c r="H3926" i="7"/>
  <c r="H3927" i="7"/>
  <c r="H3879" i="7"/>
  <c r="H3880" i="7"/>
  <c r="H3881" i="7"/>
  <c r="H3882" i="7"/>
  <c r="H3883" i="7"/>
  <c r="H3885" i="7"/>
  <c r="H3884" i="7"/>
  <c r="F5160" i="1"/>
  <c r="G5160" i="1"/>
  <c r="F5093" i="1"/>
  <c r="G3882" i="7" s="1"/>
  <c r="G5093" i="1"/>
  <c r="F5131" i="1"/>
  <c r="G3926" i="7" s="1"/>
  <c r="G5131" i="1"/>
  <c r="F5146" i="1"/>
  <c r="G3943" i="7" s="1"/>
  <c r="F5147" i="1"/>
  <c r="G5147" i="1"/>
  <c r="F5088" i="1"/>
  <c r="G5088" i="1"/>
  <c r="F5104" i="1"/>
  <c r="G5104" i="1"/>
  <c r="F5129" i="1"/>
  <c r="G5129" i="1"/>
  <c r="G5086" i="1" l="1"/>
  <c r="G3942" i="7"/>
  <c r="G5122" i="1"/>
  <c r="G5108" i="1"/>
  <c r="F5111" i="1"/>
  <c r="G3905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2" i="7" l="1"/>
  <c r="H3871" i="7"/>
  <c r="G3867" i="7"/>
  <c r="H3867" i="7"/>
  <c r="H3868" i="7"/>
  <c r="H3869" i="7"/>
  <c r="H3870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6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70" i="7"/>
  <c r="H4071" i="7"/>
  <c r="H4072" i="7"/>
  <c r="H4075" i="7"/>
  <c r="H4069" i="7"/>
  <c r="H4068" i="7"/>
  <c r="H1341" i="7"/>
  <c r="H1342" i="7"/>
  <c r="H1343" i="7"/>
  <c r="H1352" i="7"/>
  <c r="H3853" i="7"/>
  <c r="H3854" i="7"/>
  <c r="H3855" i="7"/>
  <c r="H3856" i="7"/>
  <c r="H3849" i="7"/>
  <c r="H3850" i="7"/>
  <c r="H3851" i="7"/>
  <c r="H3852" i="7"/>
  <c r="G5043" i="1"/>
  <c r="F4963" i="1"/>
  <c r="G3849" i="7" s="1"/>
  <c r="G4963" i="1"/>
  <c r="F5018" i="1"/>
  <c r="G3852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4" i="7"/>
  <c r="H4147" i="7"/>
  <c r="G4147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6" i="7"/>
  <c r="H4125" i="7"/>
  <c r="H4123" i="7"/>
  <c r="H4122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4" i="7"/>
  <c r="H3833" i="7"/>
  <c r="H3832" i="7"/>
  <c r="H3831" i="7"/>
  <c r="H3830" i="7"/>
  <c r="G3830" i="7"/>
  <c r="H3829" i="7"/>
  <c r="H3828" i="7"/>
  <c r="H3827" i="7"/>
  <c r="H3820" i="7"/>
  <c r="H3821" i="7"/>
  <c r="H3822" i="7"/>
  <c r="H3823" i="7"/>
  <c r="H3824" i="7"/>
  <c r="H3825" i="7"/>
  <c r="H3826" i="7"/>
  <c r="H3817" i="7"/>
  <c r="H3818" i="7"/>
  <c r="H3819" i="7"/>
  <c r="H3813" i="7"/>
  <c r="H3814" i="7"/>
  <c r="H3815" i="7"/>
  <c r="H3816" i="7"/>
  <c r="F4997" i="1"/>
  <c r="G3816" i="7" s="1"/>
  <c r="G4997" i="1"/>
  <c r="F5048" i="1"/>
  <c r="G3818" i="7" s="1"/>
  <c r="G5048" i="1"/>
  <c r="F5035" i="1"/>
  <c r="G3823" i="7" s="1"/>
  <c r="F5067" i="1"/>
  <c r="G3824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2" i="7" s="1"/>
  <c r="G5055" i="1"/>
  <c r="F5056" i="1"/>
  <c r="G3834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6" i="7"/>
  <c r="H3865" i="7"/>
  <c r="H3805" i="7"/>
  <c r="H3804" i="7"/>
  <c r="G3804" i="7"/>
  <c r="H3803" i="7"/>
  <c r="H3802" i="7"/>
  <c r="G3802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7" i="7"/>
  <c r="H3912" i="7"/>
  <c r="H3911" i="7"/>
  <c r="H3910" i="7"/>
  <c r="H4035" i="7"/>
  <c r="G4035" i="7"/>
  <c r="H4034" i="7"/>
  <c r="H4032" i="7"/>
  <c r="H4023" i="7"/>
  <c r="G4023" i="7"/>
  <c r="F5103" i="1"/>
  <c r="G3911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2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8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1" i="7"/>
  <c r="H3730" i="7"/>
  <c r="H3729" i="7"/>
  <c r="H3728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1" i="7"/>
  <c r="H3770" i="7"/>
  <c r="F4965" i="1"/>
  <c r="G4965" i="1"/>
  <c r="F5247" i="1"/>
  <c r="G5247" i="1"/>
  <c r="F4970" i="1"/>
  <c r="G3825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3956" i="7" s="1"/>
  <c r="H3956" i="7"/>
  <c r="J4510" i="1"/>
  <c r="J4746" i="1"/>
  <c r="F4746" i="1" s="1"/>
  <c r="H3923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5" i="7"/>
  <c r="G4005" i="7"/>
  <c r="H4004" i="7"/>
  <c r="G4004" i="7"/>
  <c r="H4003" i="7"/>
  <c r="G4003" i="7"/>
  <c r="H4002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1" i="7"/>
  <c r="H4149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2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6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1" i="7"/>
  <c r="H3947" i="7"/>
  <c r="H3721" i="7"/>
  <c r="H3720" i="7"/>
  <c r="H3719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9" i="7" s="1"/>
  <c r="F4799" i="1"/>
  <c r="F3886" i="1"/>
  <c r="F3887" i="1"/>
  <c r="F4590" i="1"/>
  <c r="F4859" i="1"/>
  <c r="F4263" i="1"/>
  <c r="F4129" i="1"/>
  <c r="F4960" i="1"/>
  <c r="F5257" i="1"/>
  <c r="G4124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02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9" i="7" s="1"/>
  <c r="F4983" i="1"/>
  <c r="F5015" i="1"/>
  <c r="G3649" i="7" s="1"/>
  <c r="F5016" i="1"/>
  <c r="G3651" i="7" s="1"/>
  <c r="F5019" i="1"/>
  <c r="G3928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7" i="7" s="1"/>
  <c r="F5013" i="1"/>
  <c r="G3561" i="7" s="1"/>
  <c r="F4978" i="1"/>
  <c r="G3728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30" i="7" s="1"/>
  <c r="F4994" i="1"/>
  <c r="G2106" i="7" s="1"/>
  <c r="F5124" i="1"/>
  <c r="F5117" i="1"/>
  <c r="G3815" i="7" s="1"/>
  <c r="F4931" i="1"/>
  <c r="G1428" i="7" s="1"/>
  <c r="F4977" i="1"/>
  <c r="G4125" i="7" s="1"/>
  <c r="F5200" i="1"/>
  <c r="F5066" i="1"/>
  <c r="F5197" i="1"/>
  <c r="F5227" i="1"/>
  <c r="F5039" i="1"/>
  <c r="G4154" i="7" s="1"/>
  <c r="F5168" i="1"/>
  <c r="F5040" i="1"/>
  <c r="G2819" i="7" s="1"/>
  <c r="F5070" i="1"/>
  <c r="G2540" i="7" s="1"/>
  <c r="F5245" i="1"/>
  <c r="F5242" i="1"/>
  <c r="F4979" i="1"/>
  <c r="G3855" i="7" s="1"/>
  <c r="F5065" i="1"/>
  <c r="G4034" i="7" s="1"/>
  <c r="F4980" i="1"/>
  <c r="G4123" i="7" s="1"/>
  <c r="F5047" i="1"/>
  <c r="F5118" i="1"/>
  <c r="F5155" i="1"/>
  <c r="F5095" i="1"/>
  <c r="F5038" i="1"/>
  <c r="G3872" i="7" s="1"/>
  <c r="F5123" i="1"/>
  <c r="G3814" i="7" s="1"/>
  <c r="F5032" i="1"/>
  <c r="G3813" i="7" s="1"/>
  <c r="F5037" i="1"/>
  <c r="F4655" i="1"/>
  <c r="G264" i="7" s="1"/>
  <c r="F4852" i="1"/>
  <c r="G265" i="7" s="1"/>
  <c r="F5080" i="1"/>
  <c r="G3819" i="7" s="1"/>
  <c r="F5106" i="1"/>
  <c r="F5127" i="1"/>
  <c r="G3868" i="7" s="1"/>
  <c r="F5159" i="1"/>
  <c r="G3885" i="7" s="1"/>
  <c r="F5133" i="1"/>
  <c r="G3850" i="7" s="1"/>
  <c r="F4976" i="1"/>
  <c r="G1429" i="7" s="1"/>
  <c r="F4932" i="1"/>
  <c r="G4210" i="7" s="1"/>
  <c r="F5045" i="1"/>
  <c r="G3854" i="7" s="1"/>
  <c r="F5008" i="1"/>
  <c r="G4126" i="7" s="1"/>
  <c r="F5121" i="1"/>
  <c r="G3731" i="7" s="1"/>
  <c r="F5046" i="1"/>
  <c r="G3853" i="7" s="1"/>
  <c r="F5057" i="1"/>
  <c r="G2541" i="7" s="1"/>
  <c r="F5266" i="1"/>
  <c r="G3999" i="7" s="1"/>
  <c r="F5135" i="1"/>
  <c r="G3889" i="7" s="1"/>
  <c r="F5100" i="1"/>
  <c r="G3822" i="7" s="1"/>
  <c r="F5076" i="1"/>
  <c r="G364" i="7" s="1"/>
  <c r="F5075" i="1"/>
  <c r="G3871" i="7" s="1"/>
  <c r="F5099" i="1"/>
  <c r="G3833" i="7" s="1"/>
  <c r="F5102" i="1"/>
  <c r="G3831" i="7" s="1"/>
  <c r="F5101" i="1"/>
  <c r="G3821" i="7" s="1"/>
  <c r="F5125" i="1"/>
  <c r="G3817" i="7" s="1"/>
  <c r="F5126" i="1"/>
  <c r="G3827" i="7" s="1"/>
  <c r="F5165" i="1"/>
  <c r="G3590" i="7" s="1"/>
  <c r="F5136" i="1"/>
  <c r="G3607" i="7" s="1"/>
  <c r="F5090" i="1"/>
  <c r="F5091" i="1"/>
  <c r="F5182" i="1"/>
  <c r="G3912" i="7" s="1"/>
  <c r="F5096" i="1"/>
  <c r="G3727" i="7" s="1"/>
  <c r="F5041" i="1"/>
  <c r="G4122" i="7" s="1"/>
  <c r="F5134" i="1"/>
  <c r="G3851" i="7" s="1"/>
  <c r="F5148" i="1"/>
  <c r="G3891" i="7" s="1"/>
  <c r="F5084" i="1"/>
  <c r="G3890" i="7" s="1"/>
  <c r="F5150" i="1"/>
  <c r="F5154" i="1"/>
  <c r="F5119" i="1"/>
  <c r="G3881" i="7" s="1"/>
  <c r="F5132" i="1"/>
  <c r="G3726" i="7" s="1"/>
  <c r="F5137" i="1"/>
  <c r="G4069" i="7" s="1"/>
  <c r="F5173" i="1"/>
  <c r="G3341" i="7" s="1"/>
  <c r="F5130" i="1"/>
  <c r="F5007" i="1"/>
  <c r="G3914" i="7" s="1"/>
  <c r="F5085" i="1"/>
  <c r="G2234" i="7" s="1"/>
  <c r="F5079" i="1"/>
  <c r="G3874" i="7" s="1"/>
  <c r="F4984" i="1"/>
  <c r="G3899" i="7" s="1"/>
  <c r="F4999" i="1"/>
  <c r="G3898" i="7" s="1"/>
  <c r="F5140" i="1"/>
  <c r="G3892" i="7" s="1"/>
  <c r="F5128" i="1"/>
  <c r="G3884" i="7" s="1"/>
  <c r="F5144" i="1"/>
  <c r="G3604" i="7" s="1"/>
  <c r="F5198" i="1"/>
  <c r="F5176" i="1"/>
  <c r="G3908" i="7" s="1"/>
  <c r="F5005" i="1"/>
  <c r="G357" i="7" s="1"/>
  <c r="F5177" i="1"/>
  <c r="G3907" i="7" s="1"/>
  <c r="F5167" i="1"/>
  <c r="G1341" i="7" s="1"/>
  <c r="F5217" i="1"/>
  <c r="F5175" i="1"/>
  <c r="G3820" i="7" s="1"/>
  <c r="F5145" i="1"/>
  <c r="F5107" i="1"/>
  <c r="G3883" i="7" s="1"/>
  <c r="F5195" i="1"/>
  <c r="G3927" i="7" s="1"/>
  <c r="F5164" i="1"/>
  <c r="G3774" i="7" s="1"/>
  <c r="F5169" i="1"/>
  <c r="G4072" i="7" s="1"/>
  <c r="F5256" i="1"/>
  <c r="G3903" i="7" s="1"/>
  <c r="F5193" i="1"/>
  <c r="G3902" i="7" s="1"/>
  <c r="F5174" i="1"/>
  <c r="G3941" i="7" s="1"/>
  <c r="F5163" i="1"/>
  <c r="G3873" i="7" s="1"/>
  <c r="F5157" i="1"/>
  <c r="G3894" i="7" s="1"/>
  <c r="F5105" i="1"/>
  <c r="G3828" i="7" s="1"/>
  <c r="F5161" i="1"/>
  <c r="G4077" i="7" s="1"/>
  <c r="F5152" i="1"/>
  <c r="G3781" i="7" s="1"/>
  <c r="F5158" i="1"/>
  <c r="G4062" i="7" s="1"/>
  <c r="F4981" i="1"/>
  <c r="G4211" i="7" s="1"/>
  <c r="F5089" i="1"/>
  <c r="G3916" i="7" s="1"/>
  <c r="F5162" i="1"/>
  <c r="G3920" i="7" s="1"/>
  <c r="F5170" i="1"/>
  <c r="G3785" i="7" s="1"/>
  <c r="F5171" i="1"/>
  <c r="G3783" i="7" s="1"/>
  <c r="F5094" i="1"/>
  <c r="G3915" i="7" s="1"/>
  <c r="F5194" i="1"/>
  <c r="F5186" i="1"/>
  <c r="G4076" i="7" s="1"/>
  <c r="F5259" i="1"/>
  <c r="G3900" i="7" s="1"/>
  <c r="F5272" i="1"/>
  <c r="G3939" i="7" s="1"/>
  <c r="F5138" i="1"/>
  <c r="G3938" i="7" s="1"/>
  <c r="F5153" i="1"/>
  <c r="G3895" i="7" s="1"/>
  <c r="F5196" i="1"/>
  <c r="G3733" i="7" s="1"/>
  <c r="F5229" i="1"/>
  <c r="G4075" i="7" s="1"/>
  <c r="F5206" i="1"/>
  <c r="G3268" i="7" s="1"/>
  <c r="F5225" i="1"/>
  <c r="G3910" i="7" s="1"/>
  <c r="F5068" i="1"/>
  <c r="G3633" i="7" s="1"/>
  <c r="F5141" i="1"/>
  <c r="G1627" i="7" s="1"/>
  <c r="F5185" i="1"/>
  <c r="F5187" i="1"/>
  <c r="F5211" i="1"/>
  <c r="G4070" i="7" s="1"/>
  <c r="F5261" i="1"/>
  <c r="G3901" i="7" s="1"/>
  <c r="F5274" i="1"/>
  <c r="G3617" i="7" s="1"/>
  <c r="F5248" i="1"/>
  <c r="G3960" i="7" s="1"/>
  <c r="F4995" i="1"/>
  <c r="G4231" i="7" s="1"/>
  <c r="F5214" i="1"/>
  <c r="G4199" i="7" s="1"/>
  <c r="F5224" i="1"/>
  <c r="G3523" i="7" s="1"/>
  <c r="F5231" i="1"/>
  <c r="F5232" i="1"/>
  <c r="G3997" i="7" s="1"/>
  <c r="F5230" i="1"/>
  <c r="G3780" i="7" s="1"/>
  <c r="F5244" i="1"/>
  <c r="G3925" i="7" s="1"/>
  <c r="F5249" i="1"/>
  <c r="F5258" i="1"/>
  <c r="F5239" i="1"/>
  <c r="F5199" i="1"/>
  <c r="F5253" i="1"/>
  <c r="F5262" i="1"/>
  <c r="F5267" i="1"/>
  <c r="G4127" i="7" s="1"/>
  <c r="F5006" i="1"/>
  <c r="F5120" i="1"/>
  <c r="F5329" i="1"/>
  <c r="G3623" i="7" s="1"/>
  <c r="F5149" i="1"/>
  <c r="G3624" i="7" s="1"/>
  <c r="F5191" i="1"/>
  <c r="G4198" i="7" s="1"/>
  <c r="F5205" i="1"/>
  <c r="G3918" i="7" s="1"/>
  <c r="F5233" i="1"/>
  <c r="F5234" i="1"/>
  <c r="F5238" i="1"/>
  <c r="G3845" i="7" s="1"/>
  <c r="F5215" i="1"/>
  <c r="G4027" i="7" s="1"/>
  <c r="F5216" i="1"/>
  <c r="G4025" i="7" s="1"/>
  <c r="F5339" i="1"/>
  <c r="F5178" i="1"/>
  <c r="F5240" i="1"/>
  <c r="G3861" i="7" s="1"/>
  <c r="F5180" i="1"/>
  <c r="G1000" i="7" s="1"/>
  <c r="F5221" i="1"/>
  <c r="G3520" i="7" s="1"/>
  <c r="F5241" i="1"/>
  <c r="G3862" i="7" s="1"/>
  <c r="F5237" i="1"/>
  <c r="F5254" i="1"/>
  <c r="G4071" i="7" s="1"/>
  <c r="F5263" i="1"/>
  <c r="G4031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2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1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3" i="7"/>
  <c r="K4754" i="1"/>
  <c r="J4230" i="1"/>
  <c r="K4037" i="1"/>
  <c r="F4037" i="1" s="1"/>
  <c r="J4036" i="1"/>
  <c r="K4237" i="1"/>
  <c r="F4237" i="1" s="1"/>
  <c r="H3922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5" i="7"/>
  <c r="H3946" i="7"/>
  <c r="H3948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9" i="7"/>
  <c r="H3757" i="7"/>
  <c r="H3754" i="7"/>
  <c r="H3753" i="7"/>
  <c r="H3752" i="7"/>
  <c r="H3751" i="7"/>
  <c r="H3750" i="7"/>
  <c r="H3747" i="7"/>
  <c r="H3743" i="7"/>
  <c r="H3742" i="7"/>
  <c r="H3741" i="7"/>
  <c r="H3740" i="7"/>
  <c r="H3761" i="7"/>
  <c r="H3764" i="7"/>
  <c r="G3763" i="7"/>
  <c r="H3763" i="7"/>
  <c r="H3760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8" i="7"/>
  <c r="H3762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6" i="7"/>
  <c r="H4167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6" i="7" l="1"/>
  <c r="G3966" i="7"/>
  <c r="G4081" i="7"/>
  <c r="G4015" i="7"/>
  <c r="G4987" i="1"/>
  <c r="F4477" i="1"/>
  <c r="G3992" i="7"/>
  <c r="G3991" i="7"/>
  <c r="G3866" i="7"/>
  <c r="G3993" i="7"/>
  <c r="G3524" i="7"/>
  <c r="G3525" i="7"/>
  <c r="G4068" i="7"/>
  <c r="G3786" i="7"/>
  <c r="G3779" i="7"/>
  <c r="G3979" i="7"/>
  <c r="G3980" i="7"/>
  <c r="G3865" i="7"/>
  <c r="G3829" i="7"/>
  <c r="F4540" i="1"/>
  <c r="F4095" i="1"/>
  <c r="F4016" i="1"/>
  <c r="F4476" i="1"/>
  <c r="F4287" i="1"/>
  <c r="G3700" i="7" s="1"/>
  <c r="F4358" i="1"/>
  <c r="G3869" i="7"/>
  <c r="G3959" i="7"/>
  <c r="G3870" i="7"/>
  <c r="F4804" i="1"/>
  <c r="F4484" i="1"/>
  <c r="F4038" i="1"/>
  <c r="F4238" i="1"/>
  <c r="G2528" i="7" s="1"/>
  <c r="F3892" i="1"/>
  <c r="G751" i="7" s="1"/>
  <c r="E25" i="23"/>
  <c r="F4805" i="1"/>
  <c r="G3947" i="7" s="1"/>
  <c r="F4460" i="1"/>
  <c r="G3826" i="7"/>
  <c r="F5082" i="1"/>
  <c r="F4015" i="1"/>
  <c r="G3879" i="7"/>
  <c r="G362" i="7"/>
  <c r="C25" i="23"/>
  <c r="F4107" i="1"/>
  <c r="F4541" i="1"/>
  <c r="G4959" i="1"/>
  <c r="F4850" i="1"/>
  <c r="F4750" i="1"/>
  <c r="F4753" i="1"/>
  <c r="G5035" i="1"/>
  <c r="F4094" i="1"/>
  <c r="F3891" i="1"/>
  <c r="G3923" i="7"/>
  <c r="G3345" i="7"/>
  <c r="F5063" i="1"/>
  <c r="B34" i="21"/>
  <c r="B26" i="21"/>
  <c r="F4510" i="1"/>
  <c r="C23" i="23"/>
  <c r="F3884" i="1"/>
  <c r="F4013" i="1"/>
  <c r="F5061" i="1"/>
  <c r="G3653" i="7"/>
  <c r="G3805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1" i="7"/>
  <c r="F4128" i="1"/>
  <c r="G3622" i="7" s="1"/>
  <c r="F4339" i="1"/>
  <c r="B36" i="21"/>
  <c r="B32" i="21"/>
  <c r="B25" i="21"/>
  <c r="B41" i="21"/>
  <c r="B38" i="21"/>
  <c r="G3770" i="7"/>
  <c r="F4851" i="1"/>
  <c r="G3951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1" i="7"/>
  <c r="B46" i="21"/>
  <c r="F4585" i="1"/>
  <c r="F4452" i="1"/>
  <c r="F4802" i="1"/>
  <c r="G4033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6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3" i="7" s="1"/>
  <c r="F4180" i="1"/>
  <c r="G3527" i="7" s="1"/>
  <c r="F4885" i="1"/>
  <c r="F4846" i="1"/>
  <c r="F4169" i="1"/>
  <c r="G3720" i="7" s="1"/>
  <c r="F4490" i="1"/>
  <c r="F4086" i="1"/>
  <c r="F4336" i="1"/>
  <c r="F4337" i="1"/>
  <c r="F3883" i="1"/>
  <c r="G3711" i="7" s="1"/>
  <c r="F3885" i="1"/>
  <c r="F4612" i="1"/>
  <c r="F4848" i="1"/>
  <c r="G4037" i="7" s="1"/>
  <c r="G3792" i="1"/>
  <c r="F4539" i="1"/>
  <c r="G3719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2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2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1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3" i="7"/>
  <c r="H4037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6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50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8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9" i="7"/>
  <c r="H4208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3" i="7"/>
  <c r="H4202" i="7"/>
  <c r="H4201" i="7"/>
  <c r="H4200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3" i="7"/>
  <c r="G3880" i="7"/>
  <c r="G3732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7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9" i="7"/>
  <c r="H3930" i="7"/>
  <c r="H3931" i="7"/>
  <c r="H3932" i="7"/>
  <c r="H3933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4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2" i="7"/>
  <c r="H4155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40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6" i="7"/>
  <c r="H4036" i="7"/>
  <c r="H4038" i="7"/>
  <c r="H4039" i="7"/>
  <c r="J4309" i="1"/>
  <c r="J4478" i="1"/>
  <c r="F4478" i="1" s="1"/>
  <c r="J4837" i="1"/>
  <c r="F4837" i="1" s="1"/>
  <c r="H4216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1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9" i="7"/>
  <c r="F4230" i="7"/>
  <c r="F4229" i="7"/>
  <c r="F4228" i="7"/>
  <c r="F4227" i="7"/>
  <c r="G2467" i="7"/>
  <c r="G381" i="7"/>
  <c r="G743" i="7"/>
  <c r="G2627" i="7"/>
  <c r="G2626" i="7"/>
  <c r="G2526" i="7"/>
  <c r="G4038" i="7"/>
  <c r="G1474" i="7"/>
  <c r="G1476" i="7"/>
  <c r="G984" i="7"/>
  <c r="G3483" i="7"/>
  <c r="G1177" i="7"/>
  <c r="G1178" i="7"/>
  <c r="G3647" i="7"/>
  <c r="G3484" i="7"/>
  <c r="G3481" i="7"/>
  <c r="G1838" i="7"/>
  <c r="G4174" i="7"/>
  <c r="G2628" i="7"/>
  <c r="G2629" i="7"/>
  <c r="G1194" i="7"/>
  <c r="G1195" i="7"/>
  <c r="G3609" i="7"/>
  <c r="G3577" i="7"/>
  <c r="G825" i="7"/>
  <c r="G3737" i="7"/>
  <c r="G1473" i="7"/>
  <c r="G3656" i="7"/>
  <c r="G1841" i="7"/>
  <c r="G1840" i="7"/>
  <c r="G2466" i="7"/>
  <c r="G1123" i="7"/>
  <c r="G1196" i="7"/>
  <c r="G4202" i="7"/>
  <c r="G3587" i="7"/>
  <c r="G1737" i="7"/>
  <c r="G3657" i="7"/>
  <c r="G4208" i="7"/>
  <c r="G2821" i="7"/>
  <c r="G3929" i="7"/>
  <c r="G3932" i="7"/>
  <c r="G3576" i="7"/>
  <c r="G3384" i="7"/>
  <c r="G4200" i="7"/>
  <c r="G3638" i="7"/>
  <c r="G4148" i="7"/>
  <c r="G3585" i="7"/>
  <c r="G3661" i="7"/>
  <c r="G3658" i="7"/>
  <c r="G4040" i="7"/>
  <c r="G3486" i="7"/>
  <c r="G2966" i="7"/>
  <c r="G3054" i="7"/>
  <c r="G4150" i="7"/>
  <c r="G688" i="7"/>
  <c r="G1752" i="7"/>
  <c r="G2820" i="7"/>
  <c r="G3756" i="7"/>
  <c r="G1738" i="7"/>
  <c r="G3413" i="7"/>
  <c r="G3640" i="7"/>
  <c r="G3645" i="7"/>
  <c r="G53" i="7"/>
  <c r="G2422" i="7"/>
  <c r="G4167" i="7"/>
  <c r="G3746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6" i="7"/>
  <c r="G3679" i="7"/>
  <c r="G3760" i="7"/>
  <c r="G3945" i="7"/>
  <c r="G3594" i="7"/>
  <c r="G3694" i="7"/>
  <c r="G3743" i="7"/>
  <c r="G3750" i="7"/>
  <c r="G3742" i="7"/>
  <c r="G3747" i="7"/>
  <c r="G3632" i="7"/>
  <c r="G3631" i="7"/>
  <c r="G3618" i="7"/>
  <c r="G3759" i="7"/>
  <c r="G3757" i="7"/>
  <c r="G464" i="7"/>
  <c r="G3948" i="7"/>
  <c r="G3597" i="7"/>
  <c r="G3391" i="7"/>
  <c r="G3751" i="7"/>
  <c r="G3740" i="7"/>
  <c r="G3741" i="7"/>
  <c r="G3648" i="7"/>
  <c r="G3764" i="7"/>
  <c r="G3754" i="7"/>
  <c r="G3753" i="7"/>
  <c r="G3922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8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7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1" i="7" s="1"/>
  <c r="G4883" i="1"/>
  <c r="G4884" i="1"/>
  <c r="G4444" i="1"/>
  <c r="G4405" i="1"/>
  <c r="G4209" i="1"/>
  <c r="G4208" i="1"/>
  <c r="K3929" i="7" s="1"/>
  <c r="G4211" i="1"/>
  <c r="K3932" i="7" s="1"/>
  <c r="G3919" i="1"/>
  <c r="K3576" i="7" s="1"/>
  <c r="G3828" i="1"/>
  <c r="G3948" i="1"/>
  <c r="G3949" i="1"/>
  <c r="G4740" i="1"/>
  <c r="K3384" i="7" s="1"/>
  <c r="G4885" i="1"/>
  <c r="G4844" i="1"/>
  <c r="G4879" i="1"/>
  <c r="K4200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50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60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6" i="7"/>
  <c r="K4040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4" i="7"/>
  <c r="K2254" i="7"/>
  <c r="K1194" i="7"/>
  <c r="K1196" i="7"/>
  <c r="K3930" i="7"/>
  <c r="K3577" i="7"/>
  <c r="K3585" i="7"/>
  <c r="K824" i="7"/>
  <c r="K825" i="7"/>
  <c r="K826" i="7"/>
  <c r="K851" i="7"/>
  <c r="K53" i="7"/>
  <c r="K2529" i="7"/>
  <c r="K4202" i="7"/>
  <c r="K4203" i="7"/>
  <c r="K2423" i="7"/>
  <c r="K1736" i="7"/>
  <c r="K1737" i="7"/>
  <c r="K1738" i="7"/>
  <c r="K1752" i="7"/>
  <c r="K3055" i="7"/>
  <c r="K3115" i="7"/>
  <c r="K1735" i="7"/>
  <c r="K2815" i="7"/>
  <c r="K2816" i="7"/>
  <c r="K4208" i="7"/>
  <c r="K4209" i="7"/>
  <c r="K2821" i="7"/>
  <c r="K3638" i="7"/>
  <c r="K3661" i="7"/>
  <c r="K4148" i="7"/>
  <c r="K1295" i="7"/>
  <c r="K1305" i="7"/>
  <c r="K1307" i="7"/>
  <c r="K911" i="7"/>
  <c r="K912" i="7"/>
  <c r="K913" i="7"/>
  <c r="K914" i="7"/>
  <c r="K687" i="7"/>
  <c r="K688" i="7"/>
  <c r="K745" i="7"/>
  <c r="K3756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7" i="7"/>
  <c r="K4033" i="7"/>
  <c r="K3614" i="7"/>
  <c r="K3615" i="7"/>
  <c r="K3570" i="7"/>
  <c r="K3572" i="7"/>
  <c r="K4167" i="7"/>
  <c r="K3746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2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1" i="7"/>
  <c r="K3764" i="7"/>
  <c r="K3763" i="7"/>
  <c r="K3740" i="7"/>
  <c r="K3741" i="7"/>
  <c r="K3742" i="7"/>
  <c r="K3743" i="7"/>
  <c r="K3747" i="7"/>
  <c r="K3750" i="7"/>
  <c r="K3751" i="7"/>
  <c r="K3752" i="7"/>
  <c r="K3753" i="7"/>
  <c r="K3754" i="7"/>
  <c r="K3757" i="7"/>
  <c r="K3759" i="7"/>
  <c r="K3945" i="7"/>
  <c r="K3946" i="7"/>
  <c r="K3948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2" i="7"/>
  <c r="K4153" i="7"/>
  <c r="K3719" i="7"/>
  <c r="K3720" i="7"/>
  <c r="K3721" i="7"/>
  <c r="K3947" i="7"/>
  <c r="K3951" i="7"/>
  <c r="K3635" i="7"/>
  <c r="K4146" i="7"/>
  <c r="K3600" i="7"/>
  <c r="K3653" i="7"/>
  <c r="K3654" i="7"/>
  <c r="K3652" i="7"/>
  <c r="K3655" i="7"/>
  <c r="K3732" i="7"/>
  <c r="K1344" i="7"/>
  <c r="K1349" i="7"/>
  <c r="K1350" i="7"/>
  <c r="K1351" i="7"/>
  <c r="K3561" i="7"/>
  <c r="K3562" i="7"/>
  <c r="K3563" i="7"/>
  <c r="K3566" i="7"/>
  <c r="K4151" i="7"/>
  <c r="K751" i="7"/>
  <c r="K752" i="7"/>
  <c r="K815" i="7"/>
  <c r="K852" i="7"/>
  <c r="K4002" i="7"/>
  <c r="K4003" i="7"/>
  <c r="K4004" i="7"/>
  <c r="K4005" i="7"/>
  <c r="K3601" i="7"/>
  <c r="K3699" i="7"/>
  <c r="K3700" i="7"/>
  <c r="K3701" i="7"/>
  <c r="K3704" i="7"/>
  <c r="K2465" i="7"/>
  <c r="K2528" i="7"/>
  <c r="K2538" i="7"/>
  <c r="K2539" i="7"/>
  <c r="K3923" i="7"/>
  <c r="K3956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8" i="7"/>
  <c r="K3729" i="7"/>
  <c r="K3730" i="7"/>
  <c r="K3731" i="7"/>
  <c r="K3928" i="7"/>
  <c r="K3606" i="7"/>
  <c r="K3216" i="7"/>
  <c r="K3268" i="7"/>
  <c r="K3341" i="7"/>
  <c r="K3342" i="7"/>
  <c r="K2231" i="7"/>
  <c r="K2232" i="7"/>
  <c r="K2641" i="7"/>
  <c r="K2819" i="7"/>
  <c r="K3117" i="7"/>
  <c r="K3213" i="7"/>
  <c r="K4023" i="7"/>
  <c r="K4032" i="7"/>
  <c r="K4034" i="7"/>
  <c r="K4035" i="7"/>
  <c r="K3910" i="7"/>
  <c r="K3911" i="7"/>
  <c r="K3912" i="7"/>
  <c r="K3917" i="7"/>
  <c r="K264" i="7"/>
  <c r="K265" i="7"/>
  <c r="K266" i="7"/>
  <c r="K303" i="7"/>
  <c r="K3634" i="7"/>
  <c r="K466" i="7"/>
  <c r="K686" i="7"/>
  <c r="K3802" i="7"/>
  <c r="K3803" i="7"/>
  <c r="K3804" i="7"/>
  <c r="K3805" i="7"/>
  <c r="K3865" i="7"/>
  <c r="K3866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604" i="7"/>
  <c r="K3605" i="7"/>
  <c r="K3607" i="7"/>
  <c r="K3608" i="7"/>
  <c r="K1428" i="7"/>
  <c r="K1429" i="7"/>
  <c r="K1495" i="7"/>
  <c r="K1496" i="7"/>
  <c r="K4122" i="7"/>
  <c r="K4123" i="7"/>
  <c r="K4125" i="7"/>
  <c r="K4126" i="7"/>
  <c r="K4147" i="7"/>
  <c r="K4154" i="7"/>
  <c r="K3849" i="7"/>
  <c r="K3850" i="7"/>
  <c r="K3851" i="7"/>
  <c r="K3852" i="7"/>
  <c r="K3853" i="7"/>
  <c r="K3854" i="7"/>
  <c r="K3855" i="7"/>
  <c r="K3856" i="7"/>
  <c r="K1341" i="7"/>
  <c r="K1342" i="7"/>
  <c r="K1343" i="7"/>
  <c r="K1352" i="7"/>
  <c r="K4068" i="7"/>
  <c r="K4069" i="7"/>
  <c r="K4070" i="7"/>
  <c r="K4071" i="7"/>
  <c r="K4072" i="7"/>
  <c r="K4075" i="7"/>
  <c r="K3867" i="7"/>
  <c r="K3868" i="7"/>
  <c r="K3869" i="7"/>
  <c r="K3870" i="7"/>
  <c r="K3871" i="7"/>
  <c r="K3872" i="7"/>
  <c r="K3873" i="7"/>
  <c r="K3874" i="7"/>
  <c r="K3924" i="7"/>
  <c r="K3925" i="7"/>
  <c r="K3926" i="7"/>
  <c r="K3927" i="7"/>
  <c r="K3879" i="7"/>
  <c r="K3880" i="7"/>
  <c r="K3881" i="7"/>
  <c r="K3882" i="7"/>
  <c r="K3883" i="7"/>
  <c r="K3884" i="7"/>
  <c r="K3885" i="7"/>
  <c r="K4210" i="7"/>
  <c r="K3999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590" i="7"/>
  <c r="K3726" i="7"/>
  <c r="K3727" i="7"/>
  <c r="K3733" i="7"/>
  <c r="K3774" i="7"/>
  <c r="K3905" i="7"/>
  <c r="K3906" i="7"/>
  <c r="K3907" i="7"/>
  <c r="K3908" i="7"/>
  <c r="K3957" i="7"/>
  <c r="K3958" i="7"/>
  <c r="K3959" i="7"/>
  <c r="K3960" i="7"/>
  <c r="K3913" i="7"/>
  <c r="K3914" i="7"/>
  <c r="K3915" i="7"/>
  <c r="K3916" i="7"/>
  <c r="K3782" i="7"/>
  <c r="K3783" i="7"/>
  <c r="K3784" i="7"/>
  <c r="K3785" i="7"/>
  <c r="K3588" i="7"/>
  <c r="K3589" i="7"/>
  <c r="K3918" i="7"/>
  <c r="K3919" i="7"/>
  <c r="K3920" i="7"/>
  <c r="K3921" i="7"/>
  <c r="K4000" i="7"/>
  <c r="K3767" i="7"/>
  <c r="K1627" i="7"/>
  <c r="K2109" i="7"/>
  <c r="K2233" i="7"/>
  <c r="K2234" i="7"/>
  <c r="K3979" i="7"/>
  <c r="K3900" i="7"/>
  <c r="K3901" i="7"/>
  <c r="K3902" i="7"/>
  <c r="K3903" i="7"/>
  <c r="K3938" i="7"/>
  <c r="K3939" i="7"/>
  <c r="K3940" i="7"/>
  <c r="K3941" i="7"/>
  <c r="K3942" i="7"/>
  <c r="K3943" i="7"/>
  <c r="K4060" i="7"/>
  <c r="K4061" i="7"/>
  <c r="K4062" i="7"/>
  <c r="K3779" i="7"/>
  <c r="K3780" i="7"/>
  <c r="K3781" i="7"/>
  <c r="K3786" i="7"/>
  <c r="K4211" i="7"/>
  <c r="K4076" i="7"/>
  <c r="K4077" i="7"/>
  <c r="K3980" i="7"/>
  <c r="K3981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1" i="7"/>
  <c r="K3862" i="7"/>
  <c r="K3863" i="7"/>
  <c r="K3864" i="7"/>
  <c r="K3845" i="7"/>
  <c r="K3846" i="7"/>
  <c r="K3847" i="7"/>
  <c r="K3848" i="7"/>
  <c r="K3877" i="7"/>
  <c r="K3878" i="7"/>
  <c r="K3886" i="7"/>
  <c r="K3887" i="7"/>
  <c r="K4124" i="7"/>
  <c r="K4128" i="7"/>
  <c r="K3810" i="7"/>
  <c r="K3961" i="7"/>
  <c r="K3963" i="7"/>
  <c r="K3964" i="7"/>
  <c r="K3966" i="7"/>
  <c r="K3806" i="7"/>
  <c r="K3807" i="7"/>
  <c r="K3476" i="7"/>
  <c r="K3520" i="7"/>
  <c r="K3521" i="7"/>
  <c r="K3522" i="7"/>
  <c r="K3616" i="7"/>
  <c r="K3617" i="7"/>
  <c r="K3623" i="7"/>
  <c r="K3624" i="7"/>
  <c r="K4199" i="7"/>
  <c r="K4198" i="7"/>
  <c r="K3991" i="7"/>
  <c r="K3992" i="7"/>
  <c r="K3993" i="7"/>
  <c r="K3984" i="7"/>
  <c r="K3985" i="7"/>
  <c r="K3986" i="7"/>
  <c r="K4083" i="7"/>
  <c r="K4084" i="7"/>
  <c r="K3523" i="7"/>
  <c r="K3524" i="7"/>
  <c r="K3525" i="7"/>
  <c r="K3997" i="7"/>
  <c r="K3998" i="7"/>
  <c r="K3474" i="7"/>
  <c r="K3475" i="7"/>
  <c r="K4014" i="7"/>
  <c r="K4015" i="7"/>
  <c r="K4016" i="7"/>
  <c r="K4017" i="7"/>
  <c r="K4231" i="7"/>
  <c r="K3996" i="7"/>
  <c r="K4127" i="7"/>
  <c r="K4129" i="7"/>
  <c r="K4132" i="7"/>
  <c r="K4137" i="7"/>
  <c r="K4024" i="7"/>
  <c r="K4025" i="7"/>
  <c r="K4026" i="7"/>
  <c r="K4027" i="7"/>
  <c r="K4028" i="7"/>
  <c r="K4029" i="7"/>
  <c r="K4030" i="7"/>
  <c r="K4031" i="7"/>
  <c r="K4173" i="7"/>
  <c r="K4187" i="7"/>
  <c r="K3569" i="7"/>
  <c r="K3972" i="7"/>
  <c r="K3973" i="7"/>
  <c r="K3974" i="7"/>
  <c r="K3975" i="7"/>
  <c r="K3987" i="7"/>
  <c r="K3988" i="7"/>
  <c r="K3989" i="7"/>
  <c r="K3990" i="7"/>
  <c r="K3715" i="7"/>
  <c r="K3716" i="7"/>
  <c r="K3717" i="7"/>
  <c r="K3718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5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6" i="7"/>
  <c r="O3873" i="1"/>
  <c r="M3873" i="1"/>
  <c r="O4731" i="1"/>
  <c r="G4731" i="1" s="1"/>
  <c r="L4893" i="1"/>
  <c r="L4892" i="1"/>
  <c r="J3838" i="1"/>
  <c r="F3838" i="1" s="1"/>
  <c r="H405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7" i="7"/>
  <c r="G3837" i="7"/>
  <c r="H3836" i="7"/>
  <c r="H3835" i="7"/>
  <c r="H3812" i="7"/>
  <c r="G38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1" i="7"/>
  <c r="G3841" i="7"/>
  <c r="H3840" i="7"/>
  <c r="G3840" i="7"/>
  <c r="H3839" i="7"/>
  <c r="H3838" i="7"/>
  <c r="G3838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6" i="7"/>
  <c r="H4225" i="7"/>
  <c r="H4224" i="7"/>
  <c r="G4224" i="7"/>
  <c r="H4223" i="7"/>
  <c r="H4222" i="7"/>
  <c r="H4230" i="7"/>
  <c r="H4228" i="7"/>
  <c r="H4227" i="7"/>
  <c r="G4227" i="7"/>
  <c r="H4220" i="7"/>
  <c r="H4219" i="7"/>
  <c r="H4218" i="7"/>
  <c r="H4217" i="7"/>
  <c r="H4212" i="7"/>
  <c r="H4213" i="7"/>
  <c r="H4214" i="7"/>
  <c r="H4215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2" i="7"/>
  <c r="H4111" i="7"/>
  <c r="H4110" i="7"/>
  <c r="H4109" i="7"/>
  <c r="G4109" i="7"/>
  <c r="H3970" i="7"/>
  <c r="H3969" i="7"/>
  <c r="H3968" i="7"/>
  <c r="H3967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80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3" i="7" s="1"/>
  <c r="F4840" i="1"/>
  <c r="F3781" i="1"/>
  <c r="F4092" i="1"/>
  <c r="F3993" i="1"/>
  <c r="G1081" i="7" s="1"/>
  <c r="F4309" i="1"/>
  <c r="G4221" i="7" s="1"/>
  <c r="F4242" i="1"/>
  <c r="F4733" i="1"/>
  <c r="G2918" i="7" s="1"/>
  <c r="F4738" i="1"/>
  <c r="F4916" i="1"/>
  <c r="F4597" i="1"/>
  <c r="F4073" i="1"/>
  <c r="F4956" i="1"/>
  <c r="G4255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2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3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1" i="7"/>
  <c r="G2934" i="7"/>
  <c r="G3712" i="7"/>
  <c r="K3660" i="7"/>
  <c r="K4039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9" i="7"/>
  <c r="G10" i="7"/>
  <c r="G3659" i="7"/>
  <c r="G4076" i="1"/>
  <c r="G3515" i="7"/>
  <c r="G3930" i="7"/>
  <c r="K3583" i="7"/>
  <c r="G1254" i="7"/>
  <c r="G3383" i="7"/>
  <c r="G4039" i="7"/>
  <c r="G1839" i="7"/>
  <c r="G1584" i="7"/>
  <c r="G4203" i="7"/>
  <c r="G4201" i="7"/>
  <c r="G980" i="7"/>
  <c r="G3982" i="1"/>
  <c r="K4216" i="7"/>
  <c r="K1839" i="7"/>
  <c r="G2254" i="7"/>
  <c r="K980" i="7"/>
  <c r="G4216" i="7"/>
  <c r="G3582" i="7"/>
  <c r="G3583" i="7"/>
  <c r="G3517" i="7"/>
  <c r="G3836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8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2" i="7"/>
  <c r="F4183" i="7"/>
  <c r="F4185" i="7"/>
  <c r="F4184" i="7"/>
  <c r="F4181" i="7"/>
  <c r="H4184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20" i="7"/>
  <c r="H4117" i="7"/>
  <c r="H4118" i="7"/>
  <c r="H4119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5" i="7"/>
  <c r="H4183" i="7"/>
  <c r="H4182" i="7"/>
  <c r="H4181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252" i="7" s="1"/>
  <c r="F4589" i="1"/>
  <c r="F4598" i="1"/>
  <c r="F3938" i="1"/>
  <c r="F4915" i="1"/>
  <c r="F4438" i="1"/>
  <c r="F4954" i="1"/>
  <c r="G4254" i="7" s="1"/>
  <c r="F4827" i="1"/>
  <c r="F4555" i="1"/>
  <c r="F3940" i="1"/>
  <c r="F4072" i="1"/>
  <c r="F4217" i="1"/>
  <c r="F4243" i="1"/>
  <c r="F4553" i="1"/>
  <c r="G4620" i="1"/>
  <c r="G3978" i="1"/>
  <c r="H3755" i="7"/>
  <c r="H3152" i="7"/>
  <c r="H2281" i="7"/>
  <c r="H2282" i="7"/>
  <c r="G4824" i="1"/>
  <c r="G4827" i="1"/>
  <c r="G4831" i="1"/>
  <c r="H1829" i="7"/>
  <c r="H3795" i="7"/>
  <c r="L4407" i="1"/>
  <c r="L4726" i="1"/>
  <c r="F4726" i="1" s="1"/>
  <c r="F4254" i="7"/>
  <c r="F4253" i="7"/>
  <c r="F4255" i="7"/>
  <c r="H4178" i="7"/>
  <c r="F4178" i="7"/>
  <c r="H4179" i="7"/>
  <c r="F4179" i="7"/>
  <c r="H4177" i="7"/>
  <c r="F4177" i="7"/>
  <c r="H4176" i="7"/>
  <c r="F4176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2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2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9" i="7"/>
  <c r="H3904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5" i="7"/>
  <c r="H3744" i="7"/>
  <c r="H3749" i="7"/>
  <c r="H3748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9" i="7"/>
  <c r="K4112" i="7"/>
  <c r="K4227" i="7"/>
  <c r="K4228" i="7"/>
  <c r="K4223" i="7"/>
  <c r="K4224" i="7"/>
  <c r="K3838" i="7"/>
  <c r="K3840" i="7"/>
  <c r="K3841" i="7"/>
  <c r="K2918" i="7"/>
  <c r="K2919" i="7"/>
  <c r="K2709" i="7"/>
  <c r="K2710" i="7"/>
  <c r="K1533" i="7"/>
  <c r="K1536" i="7"/>
  <c r="K1684" i="7"/>
  <c r="K1685" i="7"/>
  <c r="K3812" i="7"/>
  <c r="K3836" i="7"/>
  <c r="K3837" i="7"/>
  <c r="K4221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6" i="7"/>
  <c r="H4165" i="7"/>
  <c r="H4164" i="7"/>
  <c r="G4164" i="7"/>
  <c r="H4163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4" i="7"/>
  <c r="G1174" i="7"/>
  <c r="G993" i="7"/>
  <c r="G994" i="7"/>
  <c r="G2381" i="7"/>
  <c r="G1469" i="7"/>
  <c r="G2622" i="7"/>
  <c r="G3904" i="7"/>
  <c r="G3909" i="7"/>
  <c r="G1587" i="7"/>
  <c r="G1193" i="7"/>
  <c r="G2509" i="7"/>
  <c r="G4165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6" i="7"/>
  <c r="G4177" i="7"/>
  <c r="G1829" i="7"/>
  <c r="G1753" i="7"/>
  <c r="G2847" i="7"/>
  <c r="G2965" i="7"/>
  <c r="G4184" i="7"/>
  <c r="G209" i="7"/>
  <c r="G4182" i="7"/>
  <c r="G2644" i="7"/>
  <c r="G4117" i="7"/>
  <c r="G1391" i="7"/>
  <c r="G1895" i="7"/>
  <c r="G3401" i="7"/>
  <c r="G1596" i="7"/>
  <c r="G1507" i="7"/>
  <c r="G1315" i="7"/>
  <c r="G1025" i="7"/>
  <c r="G2645" i="7"/>
  <c r="G197" i="7"/>
  <c r="G1394" i="7"/>
  <c r="G3394" i="7"/>
  <c r="G4181" i="7"/>
  <c r="G4183" i="7"/>
  <c r="G1894" i="7"/>
  <c r="G3395" i="7"/>
  <c r="G2959" i="7"/>
  <c r="G3405" i="7"/>
  <c r="G4179" i="7"/>
  <c r="G1968" i="7"/>
  <c r="G1659" i="7"/>
  <c r="G689" i="7"/>
  <c r="G2898" i="7"/>
  <c r="G2899" i="7"/>
  <c r="G4185" i="7"/>
  <c r="G2672" i="7"/>
  <c r="G1510" i="7"/>
  <c r="G4120" i="7"/>
  <c r="G1969" i="7"/>
  <c r="G368" i="7"/>
  <c r="G366" i="7"/>
  <c r="G1023" i="7"/>
  <c r="G1024" i="7"/>
  <c r="G1314" i="7"/>
  <c r="G1116" i="7"/>
  <c r="G4180" i="7"/>
  <c r="G1325" i="7"/>
  <c r="G2403" i="7"/>
  <c r="G2671" i="7"/>
  <c r="G196" i="7"/>
  <c r="G1393" i="7"/>
  <c r="G1661" i="7"/>
  <c r="G2928" i="7"/>
  <c r="G2957" i="7"/>
  <c r="G1327" i="7"/>
  <c r="G694" i="7"/>
  <c r="G4178" i="7"/>
  <c r="G2900" i="7"/>
  <c r="G2901" i="7"/>
  <c r="G1051" i="7"/>
  <c r="G1833" i="7"/>
  <c r="G1509" i="7"/>
  <c r="G4118" i="7"/>
  <c r="G1508" i="7"/>
  <c r="G1326" i="7"/>
  <c r="G1971" i="7"/>
  <c r="G376" i="7"/>
  <c r="G374" i="7"/>
  <c r="G1253" i="7"/>
  <c r="G4110" i="7"/>
  <c r="G4119" i="7"/>
  <c r="G4222" i="7"/>
  <c r="G1662" i="7"/>
  <c r="G4212" i="7"/>
  <c r="G4214" i="7"/>
  <c r="G4218" i="7"/>
  <c r="G4219" i="7"/>
  <c r="G1328" i="7"/>
  <c r="G1050" i="7"/>
  <c r="G3796" i="7"/>
  <c r="G3610" i="7"/>
  <c r="G4055" i="7"/>
  <c r="G4213" i="7"/>
  <c r="G4215" i="7"/>
  <c r="G1425" i="7"/>
  <c r="G1079" i="7"/>
  <c r="G3933" i="7"/>
  <c r="G1430" i="7"/>
  <c r="G595" i="7"/>
  <c r="G3970" i="7"/>
  <c r="G4229" i="7"/>
  <c r="G2235" i="7"/>
  <c r="G1534" i="7"/>
  <c r="G1535" i="7"/>
  <c r="G3487" i="7"/>
  <c r="G3839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4" i="7" s="1"/>
  <c r="G4233" i="1"/>
  <c r="K3909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2" i="7" s="1"/>
  <c r="G4907" i="1"/>
  <c r="K4176" i="7" s="1"/>
  <c r="G4909" i="1"/>
  <c r="K4177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4" i="7" s="1"/>
  <c r="G4072" i="1"/>
  <c r="K209" i="7" s="1"/>
  <c r="G4915" i="1"/>
  <c r="K4182" i="7" s="1"/>
  <c r="G4619" i="1"/>
  <c r="K2644" i="7" s="1"/>
  <c r="G4703" i="1"/>
  <c r="K4117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4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1" i="7" s="1"/>
  <c r="G4916" i="1"/>
  <c r="K4183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9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5" i="7" s="1"/>
  <c r="G4073" i="1"/>
  <c r="G4613" i="1"/>
  <c r="K2672" i="7" s="1"/>
  <c r="G4157" i="1"/>
  <c r="K1510" i="7" s="1"/>
  <c r="G4704" i="1"/>
  <c r="K4120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5" i="7" s="1"/>
  <c r="G4032" i="1"/>
  <c r="K1116" i="7" s="1"/>
  <c r="G4908" i="1"/>
  <c r="K4180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8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8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10" i="7" s="1"/>
  <c r="G4600" i="1"/>
  <c r="G4394" i="1"/>
  <c r="G4393" i="1"/>
  <c r="G4706" i="1"/>
  <c r="K4119" i="7" s="1"/>
  <c r="G4919" i="1"/>
  <c r="K4222" i="7" s="1"/>
  <c r="G4917" i="1"/>
  <c r="G4250" i="1"/>
  <c r="K1662" i="7" s="1"/>
  <c r="G3874" i="1"/>
  <c r="G4893" i="1"/>
  <c r="K4212" i="7" s="1"/>
  <c r="G4892" i="1"/>
  <c r="K4214" i="7" s="1"/>
  <c r="G4602" i="1"/>
  <c r="K4218" i="7"/>
  <c r="G4903" i="1"/>
  <c r="K4219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6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3" i="7" s="1"/>
  <c r="G4895" i="1"/>
  <c r="K4215" i="7" s="1"/>
  <c r="G4122" i="1"/>
  <c r="K1425" i="7" s="1"/>
  <c r="G4034" i="1"/>
  <c r="G3984" i="1"/>
  <c r="K1079" i="7" s="1"/>
  <c r="K1049" i="7"/>
  <c r="K1052" i="7"/>
  <c r="G3902" i="1"/>
  <c r="G5058" i="1"/>
  <c r="K4149" i="7" s="1"/>
  <c r="G4799" i="1"/>
  <c r="G4590" i="1"/>
  <c r="G4839" i="1"/>
  <c r="G4795" i="1"/>
  <c r="G4207" i="1"/>
  <c r="K3933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70" i="7" s="1"/>
  <c r="G3877" i="1"/>
  <c r="G3879" i="1"/>
  <c r="G4603" i="1"/>
  <c r="K3970" i="7" s="1"/>
  <c r="G4927" i="1"/>
  <c r="K4229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9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1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1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5" i="7"/>
  <c r="K3758" i="7"/>
  <c r="G3755" i="7"/>
  <c r="G3758" i="7"/>
  <c r="K1379" i="7"/>
  <c r="K3630" i="7"/>
  <c r="G1379" i="7"/>
  <c r="G3630" i="7"/>
  <c r="G4155" i="7"/>
  <c r="G3586" i="7"/>
  <c r="K4155" i="7"/>
  <c r="K3586" i="7"/>
  <c r="K4162" i="7"/>
  <c r="K3931" i="7"/>
  <c r="G4162" i="7"/>
  <c r="G3931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1" i="7"/>
  <c r="G3835" i="7"/>
  <c r="K1683" i="7"/>
  <c r="K4230" i="7"/>
  <c r="K2282" i="7"/>
  <c r="K3835" i="7"/>
  <c r="K593" i="7"/>
  <c r="G4220" i="7"/>
  <c r="G210" i="7"/>
  <c r="G695" i="7"/>
  <c r="G3398" i="7"/>
  <c r="G2282" i="7"/>
  <c r="K4220" i="7"/>
  <c r="K210" i="7"/>
  <c r="K3969" i="7"/>
  <c r="G4217" i="7"/>
  <c r="G1252" i="7"/>
  <c r="K4217" i="7"/>
  <c r="K4111" i="7"/>
  <c r="K1252" i="7"/>
  <c r="K4226" i="7"/>
  <c r="K1756" i="7"/>
  <c r="G1683" i="7"/>
  <c r="G4225" i="7"/>
  <c r="G3969" i="7"/>
  <c r="G593" i="7"/>
  <c r="K4225" i="7"/>
  <c r="K695" i="7"/>
  <c r="K3398" i="7"/>
  <c r="G4230" i="7"/>
  <c r="G4226" i="7"/>
  <c r="G1756" i="7"/>
  <c r="G3795" i="7"/>
  <c r="K3795" i="7"/>
  <c r="K1115" i="7"/>
  <c r="G1115" i="7"/>
  <c r="K2224" i="7"/>
  <c r="K3968" i="7"/>
  <c r="K3967" i="7"/>
  <c r="G3968" i="7"/>
  <c r="G3967" i="7"/>
  <c r="G2225" i="7"/>
  <c r="G2226" i="7"/>
  <c r="K2225" i="7"/>
  <c r="K2226" i="7"/>
  <c r="G1970" i="7"/>
  <c r="K1970" i="7"/>
  <c r="G1392" i="7"/>
  <c r="G2224" i="7"/>
  <c r="K3403" i="7"/>
  <c r="G3152" i="7"/>
  <c r="K4253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4" i="7"/>
  <c r="K4165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1" i="7"/>
  <c r="H4156" i="7"/>
  <c r="G4157" i="7"/>
  <c r="H4157" i="7"/>
  <c r="G4158" i="7"/>
  <c r="H4158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2" i="7"/>
  <c r="G3723" i="7"/>
  <c r="H3723" i="7"/>
  <c r="G3724" i="7"/>
  <c r="H3724" i="7"/>
  <c r="G3725" i="7"/>
  <c r="H3725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90" i="7"/>
  <c r="G4190" i="7"/>
  <c r="H4189" i="7"/>
  <c r="G4189" i="7"/>
  <c r="H4188" i="7"/>
  <c r="G4188" i="7"/>
  <c r="H4191" i="7"/>
  <c r="G4191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6" i="7"/>
  <c r="G3936" i="7"/>
  <c r="H3934" i="7"/>
  <c r="G3934" i="7"/>
  <c r="H3409" i="7"/>
  <c r="H3407" i="7"/>
  <c r="H3408" i="7"/>
  <c r="H3406" i="7"/>
  <c r="H3935" i="7"/>
  <c r="G3935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9" i="7"/>
  <c r="G3773" i="7"/>
  <c r="H3773" i="7"/>
  <c r="G3768" i="7"/>
  <c r="H3768" i="7"/>
  <c r="H3772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10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3" i="7"/>
  <c r="H4053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G3794" i="7"/>
  <c r="H3794" i="7"/>
  <c r="K3794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7" i="7"/>
  <c r="H4008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9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3" i="7"/>
  <c r="K2440" i="7"/>
  <c r="K2981" i="7"/>
  <c r="K2896" i="7"/>
  <c r="K2897" i="7"/>
  <c r="K2904" i="7"/>
  <c r="K1289" i="7"/>
  <c r="K2536" i="7"/>
  <c r="K3428" i="7"/>
  <c r="K3773" i="7"/>
  <c r="K3768" i="7"/>
  <c r="K3592" i="7"/>
  <c r="K3591" i="7"/>
  <c r="K3593" i="7"/>
  <c r="K3935" i="7"/>
  <c r="K3934" i="7"/>
  <c r="K3936" i="7"/>
  <c r="K370" i="7"/>
  <c r="K371" i="7"/>
  <c r="K1925" i="7"/>
  <c r="K4191" i="7"/>
  <c r="K4188" i="7"/>
  <c r="K4189" i="7"/>
  <c r="K4190" i="7"/>
  <c r="K1449" i="7"/>
  <c r="K1450" i="7"/>
  <c r="K203" i="7"/>
  <c r="K3696" i="7"/>
  <c r="K3723" i="7"/>
  <c r="K3724" i="7"/>
  <c r="K3725" i="7"/>
  <c r="K4157" i="7"/>
  <c r="K4158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8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9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10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2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2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5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8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2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5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2" i="7" l="1"/>
  <c r="K3971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4" i="7"/>
  <c r="K4055" i="7"/>
  <c r="G405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2" i="7"/>
  <c r="K539" i="7"/>
  <c r="K3962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6" i="7"/>
  <c r="G3749" i="7"/>
  <c r="G4156" i="7"/>
  <c r="G3744" i="7"/>
  <c r="K1249" i="7"/>
  <c r="G4163" i="7"/>
  <c r="G3748" i="7"/>
  <c r="G1249" i="7"/>
  <c r="K4166" i="7"/>
  <c r="K3749" i="7"/>
  <c r="K4156" i="7"/>
  <c r="K3744" i="7"/>
  <c r="K4163" i="7"/>
  <c r="K3748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1" i="7"/>
  <c r="G338" i="7"/>
  <c r="K4161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9" i="7"/>
  <c r="K4009" i="7"/>
  <c r="K23" i="7"/>
  <c r="K1109" i="7"/>
  <c r="K1490" i="7"/>
  <c r="K2439" i="7"/>
  <c r="K2486" i="7"/>
  <c r="K2923" i="7"/>
  <c r="K25" i="7"/>
  <c r="K3541" i="7"/>
  <c r="K2992" i="7"/>
  <c r="K4010" i="7"/>
  <c r="K2378" i="7"/>
  <c r="K2922" i="7"/>
  <c r="K24" i="7"/>
  <c r="K2496" i="7"/>
  <c r="K3128" i="7"/>
  <c r="K816" i="7"/>
  <c r="K2211" i="7"/>
  <c r="K3410" i="7"/>
  <c r="K26" i="7"/>
  <c r="K425" i="7"/>
  <c r="K643" i="7"/>
  <c r="G3769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7" i="7"/>
  <c r="K2264" i="7"/>
  <c r="G2445" i="7"/>
  <c r="G343" i="7"/>
  <c r="G2494" i="7"/>
  <c r="G1337" i="7"/>
  <c r="G1731" i="7"/>
  <c r="G4007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F3182" i="1" s="1"/>
  <c r="J3165" i="1"/>
  <c r="L3235" i="1"/>
  <c r="J3235" i="1"/>
  <c r="F3291" i="1" l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F3032" i="1" s="1"/>
  <c r="K3029" i="1"/>
  <c r="J3029" i="1"/>
  <c r="K3019" i="1"/>
  <c r="J3019" i="1"/>
  <c r="F3019" i="1" s="1"/>
  <c r="K3015" i="1"/>
  <c r="J3015" i="1"/>
  <c r="H799" i="7" l="1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F1401" i="1" s="1"/>
  <c r="M1398" i="1"/>
  <c r="J1397" i="1"/>
  <c r="J1393" i="1"/>
  <c r="L1389" i="1"/>
  <c r="J1389" i="1"/>
  <c r="L1382" i="1"/>
  <c r="F1382" i="1" s="1"/>
  <c r="L1393" i="1"/>
  <c r="F1426" i="1" l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K2340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  <author>loian</author>
  </authors>
  <commentList>
    <comment ref="B2" authorId="0" shapeId="0" xr:uid="{1F9ADC51-F460-4017-8C45-DAAC482DCF0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 xr:uid="{1FF085D9-7EFE-416F-8E5E-1562795C4829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 xr:uid="{E8326696-417E-457E-A618-5848A8FB424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E179" authorId="0" shapeId="0" xr:uid="{21ED0933-F2CD-47EF-8162-AF75CA902D8D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 xr:uid="{141658C5-9718-47A8-BBCF-7A942686B8FA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 xr:uid="{1DF4536B-C8F2-46CE-8A81-51482D1C080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 xr:uid="{39DF98B8-A64F-445A-9498-3DB21D727F6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 xr:uid="{2A85044C-90F9-4EC6-832D-C07605630B2C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A13" authorId="0" shapeId="0" xr:uid="{8759E221-63ED-49BC-BA16-4481DFCAAB93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 xr:uid="{887A7B07-A234-4BA8-B01C-6A566733187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 xr:uid="{08988C77-DC84-484E-94CD-1CF182AAD04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 xr:uid="{4DF949C9-DF7B-46AD-A51E-91C73C7BF59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11" authorId="0" shapeId="0" xr:uid="{537C59F7-2968-497A-8B68-B4256821203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 xr:uid="{010939E3-D0B3-43ED-A631-A642480443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9D63D1C8-F118-48DF-ACE7-8A4FC713B4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 xr:uid="{757EE94A-38BE-4A95-8BA8-9A1F5649300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 xr:uid="{1F348614-A98D-48D3-85FC-8C35E3AD4BB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 xr:uid="{8276DE45-8E7E-41A2-A460-E76BCDACD96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 xr:uid="{452AAB00-AB77-4547-94A8-ECFD2705B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 xr:uid="{385CDCA4-09D7-4689-95A1-52BAC596F1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 xr:uid="{225A5E8C-994A-4A38-98D1-14F10B0495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 xr:uid="{4FD8578F-5F43-41DE-B984-1266E1851E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 xr:uid="{9952BE66-671A-4798-88CF-BAC2267377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 xr:uid="{8AE65560-2B09-4398-BE0E-8FFEDD251F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 xr:uid="{57AD2240-4369-43BC-A92F-57E3C99D02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 xr:uid="{20709F0F-E1E4-43C1-A548-4523DA5F48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 xr:uid="{38B8035A-42FD-4E71-9681-0432464988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 xr:uid="{B5533454-263D-47F9-A801-93232D8FF4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2" authorId="0" shapeId="0" xr:uid="{170A1ADE-1C96-412B-B6A5-BFC33E96D7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 xr:uid="{3F480C2F-FF8C-47D7-B72E-6313FC36477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 xr:uid="{BE1526DE-9178-4F26-91B0-02BD22BE2B8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 xr:uid="{A526A92B-1794-4178-900C-67CE6E5E2D9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loian</author>
    <author>Author</author>
    <author>TT</author>
  </authors>
  <commentList>
    <comment ref="G175" authorId="0" shapeId="0" xr:uid="{A4E72772-F833-4357-8F94-A9F7334E47E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 xr:uid="{B8BC94B2-9BBB-4E86-A661-A187B653918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 xr:uid="{9D551DDE-655D-4685-937F-4AF42158BEB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 xr:uid="{7736AA3D-540A-4C6E-8AAD-EF9D5A137FB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 xr:uid="{5F112099-E595-4AC7-A863-CB4CC12D54A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 xr:uid="{1A0785DE-99CD-45B0-BD57-3B24C2DAF2CD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 xr:uid="{BF6E0656-0F7C-4B02-8B40-AC1097E62284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 xr:uid="{E6DFE0A7-CA5E-48CF-B542-A9B84005C2A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 xr:uid="{191F12EA-B25F-4EA9-A266-BF39E23E5C1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 xr:uid="{D4823448-C478-41DD-9226-30554BE6066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 xr:uid="{1F4A7F82-5EF1-4087-9DFF-4D16C9E165B8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TT</author>
    <author>loian</author>
  </authors>
  <commentList>
    <comment ref="O20" authorId="0" shapeId="0" xr:uid="{B83CE2AD-5501-49F8-B7C6-90634551A9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 xr:uid="{5E896608-159D-4ABB-94F4-C999FC418941}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 xr:uid="{BD18E62A-60EC-480E-A22A-12261041878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 xr:uid="{1BFF9A8E-D89B-4B34-9020-665EC2D7AFA9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 xr:uid="{C7C8572F-153E-4184-B945-767F684D09AA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 xr:uid="{91B24B98-6242-4050-808D-F42E419B424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 xr:uid="{4EC4E9B5-FB47-4AC6-B070-9F15FA2837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 xr:uid="{F30085CB-2AF1-4239-B17F-B887D5D609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 xr:uid="{0CEC85BB-191B-413F-B46B-7BEFBD18A9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 xr:uid="{F8869547-63FE-4EFF-9B20-22ADE2FF244E}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 xr:uid="{80C3CEC1-89BD-4405-8034-D24CECECEAA3}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 xr:uid="{9C80F24B-1F6A-4094-BD33-20B5E8043E6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 xr:uid="{3309A319-B3FF-4C63-AFB2-0421C17B08E9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 xr:uid="{12528B46-B176-4A98-9C5B-D60CE922276D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 xr:uid="{AB2CD0D3-B826-4DE4-8B4D-09A8A71B4CCC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 xr:uid="{1B61CC3B-3EA4-42D5-9C60-FBE0DB9EE70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 xr:uid="{8F010275-AC9E-4336-A70E-6F58C64C51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 xr:uid="{EC151BCC-0B1E-4156-9DBA-EAF6247619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 xr:uid="{342A03C3-1264-4D47-B92F-B50139E237E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 xr:uid="{25BC031E-1038-42C6-999D-2DE195B435C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 xr:uid="{0DF52BB2-0179-43B1-877B-37D94458B32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6" authorId="0" shapeId="0" xr:uid="{00F54E6B-6A30-4562-B1AE-CADF4272CCF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 xr:uid="{6FE4400A-E32B-43EC-8B73-78DBE46DFC2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 xr:uid="{2376CFE9-246C-4A3B-9184-98D512EB9B7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 xr:uid="{108BFE3A-35A5-4457-8449-D7140FB316E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 xr:uid="{35CD48E3-447C-43C9-B8D7-0803F9A4AF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 xr:uid="{50F70AC2-84CE-4964-8225-CC082CFBD1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 xr:uid="{AFA1B2C0-4DBE-4205-879C-A65B34046CB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 xr:uid="{1E88E753-817F-47F7-B600-B60D8DE749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 xr:uid="{DFAE799A-8B73-4428-9964-6CBEBB3A03CB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 xr:uid="{3A09B88D-3F15-48E1-9911-28D9619C2BE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 xr:uid="{7CD89433-6ED2-44E3-A063-B42FC87F8D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 xr:uid="{2BD11607-01E4-468C-8B35-19A4AE35EA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 xr:uid="{20A3EA70-5481-4E40-AC33-A471B0BB95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 xr:uid="{8A8C5FC6-CCF0-4621-8578-2C2F87AFB7AF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 xr:uid="{E99BB11E-648C-4C45-B31E-A379C32C9F2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 xr:uid="{95288C3E-06F4-4C57-B923-2BF27C7588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 xr:uid="{9782F891-465D-4BCA-8291-74B5E5F29A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 xr:uid="{B33D92DF-5A50-4EDC-A8D7-8969C4C730E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 xr:uid="{05F17842-CDDD-4057-B56A-377BA6B4C6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 xr:uid="{6CE0BAED-F523-4CAE-9D99-6EB3D9C590E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 xr:uid="{35B2563E-69A2-424A-999B-AAC722FE54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 xr:uid="{D59086E7-6213-4171-9BFE-CC6BE62B8D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 xr:uid="{70D6C001-B698-40AC-878C-C2F7D4E571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 xr:uid="{1C81AA4A-1E05-47A6-8954-BF4AF1FB08F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 xr:uid="{F7C2C1DC-9AC6-4E64-8C09-7770884040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 xr:uid="{A3849DA5-08DE-4779-81DC-90A320B68B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 xr:uid="{51D952F7-2FF6-4CE1-AB4D-67D862C4A1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 xr:uid="{88FF11F3-3E5E-47A0-8359-2AAA6579E6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 xr:uid="{C5B9A475-D8F7-47D7-806A-3A9F9EB6EC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 xr:uid="{8FCAA262-23EE-42B2-9C95-07927A08E5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 xr:uid="{EB086218-1BC5-41AC-AC24-20A4923304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 xr:uid="{E0BD2422-B0C9-4605-9C80-A76A633270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 xr:uid="{24A2D2BC-CDFC-4A56-B7E5-E671C29B9B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 xr:uid="{8DDC5DCF-71FF-4D05-841E-FB60ADAA5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 xr:uid="{11408A7D-2425-49DE-AC1C-2B5E7D1A29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<sst xmlns="http://schemas.openxmlformats.org/spreadsheetml/2006/main" count="38813" uniqueCount="2757">
  <si>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</si>
  <si>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</si>
  <si>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</si>
  <si>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</si>
  <si>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</si>
  <si>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</si>
  <si>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</si>
  <si>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</si>
  <si>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</si>
  <si>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</si>
  <si>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</si>
  <si>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</si>
  <si>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</si>
  <si>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</si>
  <si>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</si>
  <si>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</si>
  <si>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</si>
  <si>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</si>
  <si>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</si>
  <si>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</si>
  <si>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</si>
  <si>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</si>
  <si>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</si>
  <si>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</si>
  <si>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</si>
  <si>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</si>
  <si>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</si>
  <si>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</si>
  <si>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</si>
  <si>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</si>
  <si>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</si>
  <si>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</si>
  <si>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</si>
  <si>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</si>
  <si>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</si>
  <si>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</si>
  <si>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</si>
  <si>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</si>
  <si>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</si>
  <si>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</si>
  <si>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</si>
  <si>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</si>
  <si>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</si>
  <si>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</si>
  <si>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</si>
  <si>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</si>
  <si>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</si>
  <si>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</si>
  <si>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</si>
  <si>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</si>
  <si>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</si>
  <si>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</si>
  <si>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</si>
  <si>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</si>
  <si>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</si>
  <si>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</si>
  <si>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</si>
  <si>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</si>
  <si>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</si>
  <si>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</si>
  <si>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</si>
  <si>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</si>
  <si>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</si>
  <si>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</si>
  <si>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</si>
  <si>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</si>
  <si>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</si>
  <si>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</si>
  <si>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</si>
  <si>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</si>
  <si>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</si>
  <si>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</si>
  <si>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</si>
  <si>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</si>
  <si>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</si>
  <si>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</si>
  <si>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</si>
  <si>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</si>
  <si>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</si>
  <si>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</si>
  <si>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</si>
  <si>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</si>
  <si>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</si>
  <si>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</si>
  <si>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</si>
  <si>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</si>
  <si>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</si>
  <si>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</si>
  <si>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</si>
  <si>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</si>
  <si>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</si>
  <si>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</si>
  <si>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</si>
  <si>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</si>
  <si>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</si>
  <si>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</si>
  <si>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</si>
  <si>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</si>
  <si>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</si>
  <si>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</si>
  <si>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</si>
  <si>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</si>
  <si>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</si>
  <si>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</si>
  <si>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</si>
  <si>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</si>
  <si>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</si>
  <si>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</si>
  <si>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</si>
  <si>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</si>
  <si>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</si>
  <si>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</si>
  <si>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</si>
  <si>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</si>
  <si>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</si>
  <si>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</si>
  <si>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</si>
  <si>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</si>
  <si>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</si>
  <si>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</si>
  <si>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</si>
  <si>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</si>
  <si>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</si>
  <si>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</si>
  <si>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</si>
  <si>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</si>
  <si>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</si>
  <si>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</si>
  <si>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</si>
  <si>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</si>
  <si>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</si>
  <si>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</si>
  <si>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</si>
  <si>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</si>
  <si>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</si>
  <si>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</si>
  <si>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</si>
  <si>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</si>
  <si>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</si>
  <si>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</si>
  <si>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</si>
  <si>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</si>
  <si>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</si>
  <si>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</si>
  <si>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</si>
  <si>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</si>
  <si>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</si>
  <si>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</si>
  <si>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</si>
  <si>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</si>
  <si>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</si>
  <si>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</si>
  <si>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</si>
  <si>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</si>
  <si>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</si>
  <si>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</si>
  <si>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</si>
  <si>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</si>
  <si>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</si>
  <si>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</si>
  <si>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</si>
  <si>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</si>
  <si>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</si>
  <si>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</si>
  <si>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</si>
  <si>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</si>
  <si>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</si>
  <si>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</si>
  <si>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</si>
  <si>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</si>
  <si>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</si>
  <si>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</si>
  <si>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</si>
  <si>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</si>
  <si>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</si>
  <si>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</si>
  <si>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</si>
  <si>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</si>
  <si>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</si>
  <si>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</si>
  <si>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</si>
  <si>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</si>
  <si>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</si>
  <si>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</si>
  <si>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</si>
  <si>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</si>
  <si>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</si>
  <si>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</si>
  <si>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</si>
  <si>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</si>
  <si>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</si>
  <si>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</si>
  <si>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</si>
  <si>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</si>
  <si>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</si>
  <si>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</si>
  <si>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</si>
  <si>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</si>
  <si>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</si>
  <si>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</si>
  <si>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</si>
  <si>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</si>
  <si>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</si>
  <si>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</si>
  <si>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</si>
  <si>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</si>
  <si>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</si>
  <si>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</si>
  <si>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</si>
  <si>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</si>
  <si>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</si>
  <si>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</si>
  <si>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</si>
  <si>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</si>
  <si>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</si>
  <si>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</si>
  <si>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</si>
  <si>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</si>
  <si>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</si>
  <si>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</si>
  <si>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</si>
  <si>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</si>
  <si>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</si>
  <si>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</si>
  <si>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</si>
  <si>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</si>
  <si>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</si>
  <si>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</si>
  <si>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</si>
  <si>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</si>
  <si>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</si>
  <si>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</si>
  <si>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</si>
  <si>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</si>
  <si>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</si>
  <si>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</si>
  <si>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</si>
  <si>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</si>
  <si>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</si>
  <si>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</si>
  <si>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</si>
  <si>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</si>
  <si>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</si>
  <si>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</si>
  <si>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</si>
  <si>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</si>
  <si>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</si>
  <si>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</si>
  <si>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</si>
  <si>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</si>
  <si>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</si>
  <si>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</si>
  <si>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</si>
  <si>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</si>
  <si>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</si>
  <si>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</si>
  <si>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</si>
  <si>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</si>
  <si>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</si>
  <si>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</si>
  <si>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</si>
  <si>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</si>
  <si>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</si>
  <si>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</si>
  <si>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</si>
  <si>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</si>
  <si>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</si>
  <si>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</si>
  <si>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</si>
  <si>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</si>
  <si>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</si>
  <si>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</si>
  <si>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</si>
  <si>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</si>
  <si>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</si>
  <si>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</si>
  <si>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</si>
  <si>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</si>
  <si>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</si>
  <si>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</si>
  <si>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</si>
  <si>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</si>
  <si>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</si>
  <si>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</si>
  <si>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</si>
  <si>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</si>
  <si>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</si>
  <si>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</si>
  <si>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</si>
  <si>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</si>
  <si>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</si>
  <si>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</si>
  <si>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</si>
  <si>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</si>
  <si>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</si>
  <si>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</si>
  <si>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</si>
  <si>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</si>
  <si>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</si>
  <si>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</si>
  <si>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</si>
  <si>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</si>
  <si>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</si>
  <si>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</si>
  <si>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</si>
  <si>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</si>
  <si>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</si>
  <si>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</si>
  <si>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</si>
  <si>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</si>
  <si>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</si>
  <si>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</si>
  <si>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</si>
  <si>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</si>
  <si>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</si>
  <si>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</si>
  <si>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</si>
  <si>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</si>
  <si>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</si>
  <si>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</si>
  <si>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</si>
  <si>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</si>
  <si>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</si>
  <si>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</si>
  <si>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</si>
  <si>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</si>
  <si>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</si>
  <si>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</si>
  <si>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</si>
  <si>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</si>
  <si>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</si>
  <si>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</si>
  <si>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</si>
  <si>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</si>
  <si>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</si>
  <si>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</si>
  <si>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</si>
  <si>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</si>
  <si>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</si>
  <si>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</si>
  <si>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</si>
  <si>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</si>
  <si>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</si>
  <si>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</si>
  <si>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</si>
  <si>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</si>
  <si>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</si>
  <si>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</si>
  <si>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</si>
  <si>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</si>
  <si>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</si>
  <si>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</si>
  <si>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</si>
  <si>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</si>
  <si>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</si>
  <si>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</si>
  <si>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</si>
  <si>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</si>
  <si>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</si>
  <si>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</si>
  <si>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</si>
  <si>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</si>
  <si>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</si>
  <si>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</si>
  <si>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</si>
  <si>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</si>
  <si>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</si>
  <si>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</si>
  <si>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</si>
  <si>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</si>
  <si>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</si>
  <si>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</si>
  <si>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</si>
  <si>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</si>
  <si>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</si>
  <si>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</si>
  <si>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</si>
  <si>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</si>
  <si>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</si>
  <si>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</si>
  <si>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</si>
  <si>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</si>
  <si>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</si>
  <si>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</si>
  <si>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</si>
  <si>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</si>
  <si>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</si>
  <si>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</si>
  <si>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</si>
  <si>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</si>
  <si>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</si>
  <si>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</si>
  <si>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</si>
  <si>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</si>
  <si>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</si>
  <si>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</si>
  <si>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</si>
  <si>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</si>
  <si>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</si>
  <si>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</si>
  <si>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</si>
  <si>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</si>
  <si>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</si>
  <si>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</si>
  <si>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</si>
  <si>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</si>
  <si>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</si>
  <si>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</si>
  <si>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</si>
  <si>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</si>
  <si>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</si>
  <si>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</si>
  <si>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</si>
  <si>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</si>
  <si>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</si>
  <si>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</si>
  <si>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</si>
  <si>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</si>
  <si>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</si>
  <si>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</si>
  <si>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</si>
  <si>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</si>
  <si>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</si>
  <si>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</si>
  <si>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</si>
  <si>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</si>
  <si>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</si>
  <si>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</si>
  <si>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</si>
  <si>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</si>
  <si>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</si>
  <si>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</si>
  <si>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</si>
  <si>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</si>
  <si>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</si>
  <si>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</si>
  <si>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</si>
  <si>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</si>
  <si>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</si>
  <si>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</si>
  <si>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</si>
  <si>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</si>
  <si>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</si>
  <si>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</si>
  <si>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</si>
  <si>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</si>
  <si>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</si>
  <si>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</si>
  <si>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</si>
  <si>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</si>
  <si>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</si>
  <si>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</si>
  <si>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</si>
  <si>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</si>
  <si>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</si>
  <si>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</si>
  <si>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</si>
  <si>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</si>
  <si>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</si>
  <si>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</si>
  <si>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</si>
  <si>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</si>
  <si>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</si>
  <si>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</si>
  <si>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</si>
  <si>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</si>
  <si>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</si>
  <si>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</si>
  <si>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</si>
  <si>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</si>
  <si>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</si>
  <si>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</si>
  <si>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</si>
  <si>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</si>
  <si>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</si>
  <si>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</si>
  <si>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</si>
  <si>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</si>
  <si>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</si>
  <si>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</si>
  <si>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</si>
  <si>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</si>
  <si>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</si>
  <si>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</si>
  <si>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</si>
  <si>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</si>
  <si>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</si>
  <si>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</si>
  <si>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</si>
  <si>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</si>
  <si>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</si>
  <si>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</si>
  <si>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</si>
  <si>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</si>
  <si>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</si>
  <si>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</si>
  <si>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</si>
  <si>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</si>
  <si>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</si>
  <si>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</si>
  <si>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</si>
  <si>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</si>
  <si>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</si>
  <si>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</si>
  <si>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</si>
  <si>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</si>
  <si>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</si>
  <si>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</si>
  <si>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</si>
  <si>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</si>
  <si>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</si>
  <si>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</si>
  <si>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</si>
  <si>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</si>
  <si>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</si>
  <si>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</si>
  <si>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</si>
  <si>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</si>
  <si>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</si>
  <si>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</si>
  <si>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</si>
  <si>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</si>
  <si>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</si>
  <si>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</si>
  <si>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</si>
  <si>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</si>
  <si>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</si>
  <si>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</si>
  <si>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</si>
  <si>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</si>
  <si>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</si>
  <si>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</si>
  <si>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</si>
  <si>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</si>
  <si>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</si>
  <si>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</si>
  <si>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</si>
  <si>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</si>
  <si>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</si>
  <si>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</si>
  <si>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</si>
  <si>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</si>
  <si>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</si>
  <si>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</si>
  <si>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</si>
  <si>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</si>
  <si>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</si>
  <si>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</si>
  <si>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</si>
  <si>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</si>
  <si>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</si>
  <si>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</si>
  <si>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</si>
  <si>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</si>
  <si>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</si>
  <si>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</si>
  <si>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</si>
  <si>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</si>
  <si>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</si>
  <si>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</si>
  <si>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</si>
  <si>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</si>
  <si>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</si>
  <si>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</si>
  <si>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</si>
  <si>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</si>
  <si>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</si>
  <si>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</si>
  <si>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</si>
  <si>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</si>
  <si>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</si>
  <si>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</si>
  <si>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</si>
  <si>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</si>
  <si>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</si>
  <si>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</si>
  <si>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</si>
  <si>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</si>
  <si>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</si>
  <si>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</si>
  <si>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</si>
  <si>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</si>
  <si>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</si>
  <si>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</si>
  <si>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</si>
  <si>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</si>
  <si>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</si>
  <si>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</si>
  <si>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</si>
  <si>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</si>
  <si>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</si>
  <si>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</si>
  <si>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</si>
  <si>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</si>
  <si>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</si>
  <si>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</si>
  <si>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</si>
  <si>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</si>
  <si>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</si>
  <si>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</si>
  <si>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</si>
  <si>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</si>
  <si>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</si>
  <si>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</si>
  <si>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</si>
  <si>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</si>
  <si>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</si>
  <si>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</si>
  <si>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</si>
  <si>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</si>
  <si>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</si>
  <si>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</si>
  <si>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</si>
  <si>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</si>
  <si>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</si>
  <si>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</si>
  <si>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</si>
  <si>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</si>
  <si>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</si>
  <si>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</si>
  <si>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</si>
  <si>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</si>
  <si>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</si>
  <si>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</si>
  <si>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</si>
  <si>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</si>
  <si>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</si>
  <si>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</si>
  <si>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</si>
  <si>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</si>
  <si>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</si>
  <si>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</si>
  <si>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</si>
  <si>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</si>
  <si>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</si>
  <si>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</si>
  <si>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</si>
  <si>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</si>
  <si>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</si>
  <si>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</si>
  <si>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</si>
  <si>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</si>
  <si>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</si>
  <si>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</si>
  <si>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</si>
  <si>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</si>
  <si>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</si>
  <si>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</si>
  <si>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</si>
  <si>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</si>
  <si>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</si>
  <si>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</si>
  <si>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</si>
  <si>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</si>
  <si>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</si>
  <si>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</si>
  <si>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</si>
  <si>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</si>
  <si>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</si>
  <si>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</si>
  <si>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</si>
  <si>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</si>
  <si>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</si>
  <si>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</si>
  <si>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</si>
  <si>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</si>
  <si>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</si>
  <si>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</si>
  <si>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</si>
  <si>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</si>
  <si>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</si>
  <si>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</si>
  <si>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</si>
  <si>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</si>
  <si>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</si>
  <si>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</si>
  <si>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</si>
  <si>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</si>
  <si>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</si>
  <si>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</si>
  <si>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</si>
  <si>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</si>
  <si>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</si>
  <si>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</si>
  <si>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</si>
  <si>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</si>
  <si>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</si>
  <si>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</si>
  <si>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</si>
  <si>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</si>
  <si>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</si>
  <si>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</si>
  <si>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</si>
  <si>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</si>
  <si>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</si>
  <si>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</si>
  <si>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</si>
  <si>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</si>
  <si>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</si>
  <si>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</si>
  <si>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</si>
  <si>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</si>
  <si>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</si>
  <si>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</si>
  <si>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</si>
  <si>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</si>
  <si>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</si>
  <si>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</si>
  <si>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</si>
  <si>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</si>
  <si>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</si>
  <si>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</si>
  <si>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</si>
  <si>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</si>
  <si>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</si>
  <si>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</si>
  <si>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</si>
  <si>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</si>
  <si>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</si>
  <si>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</si>
  <si>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</si>
  <si>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</si>
  <si>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</si>
  <si>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</si>
  <si>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</si>
  <si>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</si>
  <si>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</si>
  <si>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</si>
  <si>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</si>
  <si>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</si>
  <si>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</si>
  <si>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</si>
  <si>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</si>
  <si>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</si>
  <si>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</si>
  <si>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</si>
  <si>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</si>
  <si>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</si>
  <si>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</si>
  <si>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</si>
  <si>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</si>
  <si>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</si>
  <si>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</si>
  <si>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</si>
  <si>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</si>
  <si>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</si>
  <si>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</si>
  <si>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</si>
  <si>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</si>
  <si>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</si>
  <si>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</si>
  <si>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</si>
  <si>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</si>
  <si>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</si>
  <si>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</si>
  <si>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</si>
  <si>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</si>
  <si>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</si>
  <si>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</si>
  <si>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</si>
  <si>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</si>
  <si>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</si>
  <si>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</si>
  <si>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</si>
  <si>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</si>
  <si>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</si>
  <si>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</si>
  <si>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</si>
  <si>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</si>
  <si>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</si>
  <si>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</si>
  <si>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</si>
  <si>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</si>
  <si>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</si>
  <si>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</si>
  <si>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</si>
  <si>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</si>
  <si>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</si>
  <si>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</si>
  <si>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</si>
  <si>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</si>
  <si>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</si>
  <si>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</si>
  <si>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</si>
  <si>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</si>
  <si>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</si>
  <si>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</si>
  <si>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</si>
  <si>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</si>
  <si>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</si>
  <si>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</si>
  <si>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</si>
  <si>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</si>
  <si>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</si>
  <si>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</si>
  <si>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</si>
  <si>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</si>
  <si>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</si>
  <si>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</si>
  <si>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</si>
  <si>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</si>
  <si>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</si>
  <si>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</si>
  <si>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</si>
  <si>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</si>
  <si>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</si>
  <si>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</si>
  <si>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</si>
  <si>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</si>
  <si>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</si>
  <si>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</si>
  <si>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</si>
  <si>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</si>
  <si>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</si>
  <si>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</si>
  <si>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</si>
  <si>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</si>
  <si>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</si>
  <si>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</si>
  <si>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</si>
  <si>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</si>
  <si>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</si>
  <si>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</si>
  <si>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</si>
  <si>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</si>
  <si>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</si>
  <si>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</si>
  <si>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</si>
  <si>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</si>
  <si>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</si>
  <si>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</si>
  <si>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</si>
  <si>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</si>
  <si>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</si>
  <si>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</si>
  <si>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</si>
  <si>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</si>
  <si>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</si>
  <si>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</si>
  <si>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</si>
  <si>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</si>
  <si>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</si>
  <si>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</si>
  <si>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</si>
  <si>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</si>
  <si>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</si>
  <si>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</si>
  <si>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</si>
  <si>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</si>
  <si>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</si>
  <si>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</si>
  <si>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</si>
  <si>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</si>
  <si>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</si>
  <si>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</si>
  <si>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</si>
  <si>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</si>
  <si>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</si>
  <si>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</si>
  <si>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</si>
  <si>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</si>
  <si>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</si>
  <si>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</si>
  <si>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</si>
  <si>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</si>
  <si>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</si>
  <si>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</si>
  <si>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</si>
  <si>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</si>
  <si>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</si>
  <si>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</si>
  <si>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</si>
  <si>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</si>
  <si>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</si>
  <si>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</si>
  <si>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</si>
  <si>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</si>
  <si>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</si>
  <si>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</si>
  <si>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</si>
  <si>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</si>
  <si>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</si>
  <si>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</si>
  <si>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</si>
  <si>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</si>
  <si>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</si>
  <si>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</si>
  <si>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</si>
  <si>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</si>
  <si>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</si>
  <si>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</si>
  <si>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</si>
  <si>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</si>
  <si>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</si>
  <si>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</si>
  <si>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</si>
  <si>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</si>
  <si>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</si>
  <si>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</si>
  <si>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</si>
  <si>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</si>
  <si>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</si>
  <si>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</si>
  <si>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</si>
  <si>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</si>
  <si>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</si>
  <si>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</si>
  <si>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</si>
  <si>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</si>
  <si>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</si>
  <si>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</si>
  <si>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</si>
  <si>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</si>
  <si>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</si>
  <si>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</si>
  <si>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</si>
  <si>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</si>
  <si>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</si>
  <si>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</si>
  <si>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</si>
  <si>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</si>
  <si>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</si>
  <si>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</si>
  <si>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</si>
  <si>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</si>
  <si>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</si>
  <si>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</si>
  <si>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</si>
  <si>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</si>
  <si>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</si>
  <si>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</si>
  <si>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</si>
  <si>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</si>
  <si>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</si>
  <si>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</si>
  <si>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</si>
  <si>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</si>
  <si>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</si>
  <si>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</si>
  <si>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</si>
  <si>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</si>
  <si>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</si>
  <si>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</si>
  <si>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</si>
  <si>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</si>
  <si>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</si>
  <si>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</si>
  <si>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</si>
  <si>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</si>
  <si>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</si>
  <si>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</si>
  <si>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</si>
  <si>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</si>
  <si>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</si>
  <si>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</si>
  <si>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</si>
  <si>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</si>
  <si>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</si>
  <si>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</si>
  <si>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</si>
  <si>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</si>
  <si>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</si>
  <si>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</si>
  <si>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</si>
  <si>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</si>
  <si>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</si>
  <si>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</si>
  <si>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</si>
  <si>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</si>
  <si>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</si>
  <si>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</si>
  <si>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</si>
  <si>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</si>
  <si>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</si>
  <si>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</si>
  <si>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</si>
  <si>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</si>
  <si>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</si>
  <si>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</si>
  <si>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</si>
  <si>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</si>
  <si>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</si>
  <si>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</si>
  <si>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</si>
  <si>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</si>
  <si>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</si>
  <si>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</si>
  <si>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</si>
  <si>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</si>
  <si>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</si>
  <si>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</si>
  <si>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</si>
  <si>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</si>
  <si>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</si>
  <si>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</si>
  <si>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</si>
  <si>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</si>
  <si>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</si>
  <si>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</si>
  <si>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</si>
  <si>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</si>
  <si>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</si>
  <si>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</si>
  <si>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</si>
  <si>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</si>
  <si>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</si>
  <si>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</si>
  <si>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</si>
  <si>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</si>
  <si>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</si>
  <si>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</si>
  <si>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</si>
  <si>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</si>
  <si>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</si>
  <si>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</si>
  <si>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</si>
  <si>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</si>
  <si>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</si>
  <si>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</si>
  <si>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</si>
  <si>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</si>
  <si>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</si>
  <si>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</si>
  <si>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</si>
  <si>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</si>
  <si>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</si>
  <si>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</si>
  <si>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</si>
  <si>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</si>
  <si>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</si>
  <si>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</si>
  <si>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</si>
  <si>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</si>
  <si>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</si>
  <si>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</si>
  <si>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</si>
  <si>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</si>
  <si>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</si>
  <si>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</si>
  <si>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</si>
  <si>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</si>
  <si>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</si>
  <si>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</si>
  <si>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</si>
  <si>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</si>
  <si>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</si>
  <si>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</si>
  <si>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</si>
  <si>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</si>
  <si>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</si>
  <si>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</si>
  <si>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</si>
  <si>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</si>
  <si>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</si>
  <si>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</si>
  <si>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</si>
  <si>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</si>
  <si>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</si>
  <si>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</si>
  <si>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</si>
  <si>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</si>
  <si>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</si>
  <si>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</si>
  <si>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</si>
  <si>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</si>
  <si>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</si>
  <si>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</si>
  <si>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</si>
  <si>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</si>
  <si>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</si>
  <si>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</si>
  <si>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</si>
  <si>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</si>
  <si>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</si>
  <si>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</si>
  <si>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</si>
  <si>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</si>
  <si>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</si>
  <si>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</si>
  <si>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</si>
  <si>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</si>
  <si>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</si>
  <si>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</si>
  <si>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</si>
  <si>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</si>
  <si>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</si>
  <si>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</si>
  <si>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</si>
  <si>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</si>
  <si>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</si>
  <si>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</si>
  <si>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</si>
  <si>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</si>
  <si>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</si>
  <si>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</si>
  <si>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</si>
  <si>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</si>
  <si>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</si>
  <si>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</si>
  <si>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</si>
  <si>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</si>
  <si>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</si>
  <si>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</si>
  <si>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</si>
  <si>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</si>
  <si>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</si>
  <si>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</si>
  <si>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</si>
  <si>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</si>
  <si>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</si>
  <si>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</si>
  <si>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</si>
  <si>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</si>
  <si>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</si>
  <si>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</si>
  <si>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</si>
  <si>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</si>
  <si>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</si>
  <si>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</si>
  <si>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</si>
  <si>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</si>
  <si>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</si>
  <si>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</si>
  <si>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</si>
  <si>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</si>
  <si>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</si>
  <si>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</si>
  <si>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</si>
  <si>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</si>
  <si>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</si>
  <si>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</si>
  <si>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</si>
  <si>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</si>
  <si>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</si>
  <si>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</si>
  <si>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</si>
  <si>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</si>
  <si>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</si>
  <si>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</si>
  <si>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</si>
  <si>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</si>
  <si>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</si>
  <si>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</si>
  <si>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</si>
  <si>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</si>
  <si>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</si>
  <si>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</si>
  <si>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</si>
  <si>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</si>
  <si>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</si>
  <si>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</si>
  <si>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</si>
  <si>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</si>
  <si>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</si>
  <si>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</si>
  <si>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</si>
  <si>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</si>
  <si>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</si>
  <si>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</si>
  <si>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</si>
  <si>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</si>
  <si>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</si>
  <si>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</si>
  <si>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</si>
  <si>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</si>
  <si>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</si>
  <si>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</si>
  <si>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</si>
  <si>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</si>
  <si>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</si>
  <si>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</si>
  <si>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</si>
  <si>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</si>
  <si>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</si>
  <si>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</si>
  <si>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</si>
  <si>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</si>
  <si>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</si>
  <si>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</si>
  <si>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</si>
  <si>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</si>
  <si>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</si>
  <si>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</si>
  <si>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</si>
  <si>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</si>
  <si>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</si>
  <si>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</si>
  <si>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</si>
  <si>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</si>
  <si>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</si>
  <si>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</si>
  <si>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</si>
  <si>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</si>
  <si>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</si>
  <si>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</si>
  <si>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</si>
  <si>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</si>
  <si>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</si>
  <si>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</si>
  <si>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</si>
  <si>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</si>
  <si>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</si>
  <si>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</si>
  <si>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</si>
  <si>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</si>
  <si>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</si>
  <si>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</si>
  <si>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</si>
  <si>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</si>
  <si>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</si>
  <si>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</si>
  <si>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</si>
  <si>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</si>
  <si>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</si>
  <si>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</si>
  <si>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</si>
  <si>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</si>
  <si>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</si>
  <si>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</si>
  <si>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</si>
  <si>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</si>
  <si>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</si>
  <si>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</si>
  <si>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</si>
  <si>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</si>
  <si>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</si>
  <si>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</si>
  <si>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</si>
  <si>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</si>
  <si>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</si>
  <si>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</si>
  <si>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</si>
  <si>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</si>
  <si>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</si>
  <si>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</si>
  <si>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</si>
  <si>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</si>
  <si>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</si>
  <si>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</si>
  <si>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</si>
  <si>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</si>
  <si>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</si>
  <si>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</si>
  <si>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</si>
  <si>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</si>
  <si>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</si>
  <si>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</si>
  <si>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</si>
  <si>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</si>
  <si>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</si>
  <si>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</si>
  <si>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</si>
  <si>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</si>
  <si>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</si>
  <si>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</si>
  <si>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</si>
  <si>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</si>
  <si>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</si>
  <si>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</si>
  <si>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</si>
  <si>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</si>
  <si>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</si>
  <si>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</si>
  <si>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</si>
  <si>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</si>
  <si>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</si>
  <si>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</si>
  <si>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</si>
  <si>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</si>
  <si>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</si>
  <si>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</si>
  <si>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</si>
  <si>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</si>
  <si>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</si>
  <si>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</si>
  <si>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</si>
  <si>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</si>
  <si>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</si>
  <si>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</si>
  <si>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</si>
  <si>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</si>
  <si>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</si>
  <si>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</si>
  <si>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</si>
  <si>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</si>
  <si>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</si>
  <si>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</si>
  <si>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</si>
  <si>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</si>
  <si>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</si>
  <si>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</si>
  <si>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</si>
  <si>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</si>
  <si>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</si>
  <si>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</si>
  <si>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</si>
  <si>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</si>
  <si>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</si>
  <si>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</si>
  <si>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</si>
  <si>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</si>
  <si>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</si>
  <si>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</si>
  <si>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</si>
  <si>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</si>
  <si>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</si>
  <si>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</si>
  <si>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</si>
  <si>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</si>
  <si>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</si>
  <si>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</si>
  <si>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</si>
  <si>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</si>
  <si>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</si>
  <si>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</si>
  <si>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</si>
  <si>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</si>
  <si>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</si>
  <si>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</si>
  <si>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</si>
  <si>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</si>
  <si>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</si>
  <si>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</si>
  <si>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</si>
  <si>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</si>
  <si>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</si>
  <si>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</si>
  <si>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</si>
  <si>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</si>
  <si>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</si>
  <si>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</si>
  <si>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</si>
  <si>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</si>
  <si>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</si>
  <si>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</si>
  <si>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</si>
  <si>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</si>
  <si>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</si>
  <si>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</si>
  <si>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</si>
  <si>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</si>
  <si>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</si>
  <si>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</si>
  <si>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</si>
  <si>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</si>
  <si>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</si>
  <si>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</si>
  <si>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</si>
  <si>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</si>
  <si>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</si>
  <si>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</si>
  <si>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</si>
  <si>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</si>
  <si>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</si>
  <si>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</si>
  <si>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</si>
  <si>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</si>
  <si>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</si>
  <si>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</si>
  <si>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</si>
  <si>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</si>
  <si>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</si>
  <si>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</si>
  <si>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</si>
  <si>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</si>
  <si>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</si>
  <si>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</si>
  <si>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</si>
  <si>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</si>
  <si>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</si>
  <si>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</si>
  <si>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</si>
  <si>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</si>
  <si>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</si>
  <si>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</si>
  <si>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</si>
  <si>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</si>
  <si>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</si>
  <si>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</si>
  <si>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</si>
  <si>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</si>
  <si>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</si>
  <si>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</si>
  <si>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</si>
  <si>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</si>
  <si>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</si>
  <si>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</si>
  <si>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</si>
  <si>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</si>
  <si>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</si>
  <si>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</si>
  <si>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</si>
  <si>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</si>
  <si>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</si>
  <si>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</si>
  <si>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</si>
  <si>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</si>
  <si>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</si>
  <si>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</si>
  <si>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</si>
  <si>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</si>
  <si>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</si>
  <si>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</si>
  <si>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</si>
  <si>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</si>
  <si>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</si>
  <si>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</si>
  <si>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</si>
  <si>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</si>
  <si>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</si>
  <si>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</si>
  <si>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</si>
  <si>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</si>
  <si>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</si>
  <si>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</si>
  <si>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</si>
  <si>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</si>
  <si>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</si>
  <si>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</si>
  <si>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</si>
  <si>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</si>
  <si>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</si>
  <si>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</si>
  <si>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</si>
  <si>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</si>
  <si>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</si>
  <si>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</si>
  <si>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</si>
  <si>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</si>
  <si>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</si>
  <si>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</si>
  <si>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</si>
  <si>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</si>
  <si>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</si>
  <si>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</si>
  <si>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</si>
  <si>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</si>
  <si>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</si>
  <si>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</si>
  <si>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</si>
  <si>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</si>
  <si>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</si>
  <si>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</si>
  <si>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</si>
  <si>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</si>
  <si>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</si>
  <si>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</si>
  <si>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</si>
  <si>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</si>
  <si>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</si>
  <si>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</si>
  <si>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</si>
  <si>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</si>
  <si>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</si>
  <si>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</si>
  <si>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</si>
  <si>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</si>
  <si>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</si>
  <si>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</si>
  <si>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</si>
  <si>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</si>
  <si>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</si>
  <si>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</si>
  <si>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</si>
  <si>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</si>
  <si>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</si>
  <si>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</si>
  <si>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</si>
  <si>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</si>
  <si>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</si>
  <si>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</si>
  <si>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</si>
  <si>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</si>
  <si>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</si>
  <si>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</si>
  <si>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</si>
  <si>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</si>
  <si>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</si>
  <si>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</si>
  <si>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</si>
  <si>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</si>
  <si>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</si>
  <si>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</si>
  <si>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</si>
  <si>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</si>
  <si>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</si>
  <si>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</si>
  <si>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</si>
  <si>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</si>
  <si>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</si>
  <si>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</si>
  <si>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</si>
  <si>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</si>
  <si>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</si>
  <si>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</si>
  <si>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</si>
  <si>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</si>
  <si>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</si>
  <si>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</si>
  <si>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</si>
  <si>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</si>
  <si>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</si>
  <si>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</si>
  <si>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</si>
  <si>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</si>
  <si>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</si>
  <si>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</si>
  <si>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</si>
  <si>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</si>
  <si>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</si>
  <si>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</si>
  <si>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</si>
  <si>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</si>
  <si>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</si>
  <si>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</si>
  <si>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</si>
  <si>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</si>
  <si>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</si>
  <si>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</si>
  <si>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</si>
  <si>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</si>
  <si>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</si>
  <si>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</si>
  <si>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</si>
  <si>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</si>
  <si>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</si>
  <si>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</si>
  <si>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</si>
  <si>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</si>
  <si>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</si>
  <si>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</si>
  <si>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</si>
  <si>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</si>
  <si>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</si>
  <si>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</si>
  <si>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</si>
  <si>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</si>
  <si>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</si>
  <si>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</si>
  <si>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</si>
  <si>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</si>
  <si>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</si>
  <si>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</si>
  <si>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</si>
  <si>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</si>
  <si>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</si>
  <si>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</si>
  <si>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</si>
  <si>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</si>
  <si>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</si>
  <si>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</si>
  <si>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</si>
  <si>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</si>
  <si>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</si>
  <si>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</si>
  <si>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</si>
  <si>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</si>
  <si>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</si>
  <si>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</si>
  <si>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</si>
  <si>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</si>
  <si>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</si>
  <si>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</si>
  <si>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</si>
  <si>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</si>
  <si>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</si>
  <si>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</si>
  <si>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</si>
  <si>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</si>
  <si>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</si>
  <si>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</si>
  <si>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</si>
  <si>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</si>
  <si>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</si>
  <si>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</si>
  <si>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</si>
  <si>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</si>
  <si>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</si>
  <si>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</si>
  <si>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</si>
  <si>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</si>
  <si>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</si>
  <si>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</si>
  <si>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</si>
  <si>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</si>
  <si>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</si>
  <si>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</si>
  <si>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</si>
  <si>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</si>
  <si>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</si>
  <si>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</si>
  <si>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</si>
  <si>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</si>
  <si>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</si>
  <si>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</si>
  <si>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</si>
  <si>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</si>
  <si>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</si>
  <si>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</si>
  <si>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</si>
  <si>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</si>
  <si>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</si>
  <si>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</si>
  <si>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</si>
  <si>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</si>
  <si>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</si>
  <si>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</si>
  <si>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</si>
  <si>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</si>
  <si>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</si>
  <si>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</si>
  <si>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</si>
  <si>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</si>
  <si>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</si>
  <si>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</si>
  <si>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</si>
  <si>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</si>
  <si>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</si>
  <si>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</si>
  <si>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</si>
  <si>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</si>
  <si>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</si>
  <si>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</si>
  <si>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</si>
  <si>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</si>
  <si>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</si>
  <si>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</si>
  <si>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</si>
  <si>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</si>
  <si>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</si>
  <si>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</si>
  <si>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</si>
  <si>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</si>
  <si>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</si>
  <si>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</si>
  <si>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</si>
  <si>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</si>
  <si>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</si>
  <si>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</si>
  <si>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</si>
  <si>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</si>
  <si>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</si>
  <si>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</si>
  <si>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</si>
  <si>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</si>
  <si>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</si>
  <si>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</si>
  <si>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</si>
  <si>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</si>
  <si>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</si>
  <si>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</si>
  <si>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</si>
  <si>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</si>
  <si>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</si>
  <si>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</si>
  <si>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</si>
  <si>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</si>
  <si>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</si>
  <si>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</si>
  <si>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</si>
  <si>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</si>
  <si>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</si>
  <si>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</si>
  <si>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</si>
  <si>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</si>
  <si>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</si>
  <si>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</si>
  <si>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</si>
  <si>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</si>
  <si>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</si>
  <si>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</si>
  <si>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</si>
  <si>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</si>
  <si>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</si>
  <si>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</si>
  <si>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</si>
  <si>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</si>
  <si>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</si>
  <si>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</si>
  <si>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</si>
  <si>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</si>
  <si>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</si>
  <si>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</si>
  <si>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</si>
  <si>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</si>
  <si>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</si>
  <si>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</si>
  <si>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</si>
  <si>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</si>
  <si>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</si>
  <si>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</si>
  <si>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</si>
  <si>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</si>
  <si>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</si>
  <si>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</si>
  <si>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</si>
  <si>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</si>
  <si>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</si>
  <si>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</si>
  <si>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</si>
  <si>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</si>
  <si>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</si>
  <si>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</si>
  <si>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</si>
  <si>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</si>
  <si>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</si>
  <si>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</si>
  <si>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</si>
  <si>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</si>
  <si>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</si>
  <si>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</si>
  <si>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</si>
  <si>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</si>
  <si>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</si>
  <si>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</si>
  <si>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</si>
  <si>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</si>
  <si>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</si>
  <si>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</si>
  <si>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</si>
  <si>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</si>
  <si>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</si>
  <si>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</si>
  <si>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</si>
  <si>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</si>
  <si>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</si>
  <si>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</si>
  <si>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</si>
  <si>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</si>
  <si>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</si>
  <si>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</si>
  <si>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</si>
  <si>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</si>
  <si>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</si>
  <si>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</si>
  <si>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</si>
  <si>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</si>
  <si>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</si>
  <si>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</si>
  <si>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</si>
  <si>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</si>
  <si>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</si>
  <si>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</si>
  <si>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</si>
  <si>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</si>
  <si>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</si>
  <si>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</si>
  <si>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</si>
  <si>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</si>
  <si>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</si>
  <si>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</si>
  <si>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</si>
  <si>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</si>
  <si>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</si>
  <si>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</si>
  <si>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</si>
  <si>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</si>
  <si>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</si>
  <si>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</si>
  <si>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</si>
  <si>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</si>
  <si>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</si>
  <si>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</si>
  <si>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</si>
  <si>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</si>
  <si>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</si>
  <si>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</si>
  <si>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</si>
  <si>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</si>
  <si>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</si>
  <si>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</si>
  <si>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</si>
  <si>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</si>
  <si>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</si>
  <si>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</si>
  <si>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</si>
  <si>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</si>
  <si>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</si>
  <si>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</si>
  <si>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</si>
  <si>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</si>
  <si>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</si>
  <si>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</si>
  <si>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</si>
  <si>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</si>
  <si>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</si>
  <si>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</si>
  <si>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</si>
  <si>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</si>
  <si>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</si>
  <si>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</si>
  <si>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</si>
  <si>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</si>
  <si>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</si>
  <si>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</si>
  <si>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</si>
  <si>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</si>
  <si>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</si>
  <si>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</si>
  <si>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</si>
  <si>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</si>
  <si>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</si>
  <si>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</si>
  <si>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</si>
  <si>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</si>
  <si>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</si>
  <si>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</si>
  <si>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</si>
  <si>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</si>
  <si>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</si>
  <si>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</si>
  <si>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</si>
  <si>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</si>
  <si>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</si>
  <si>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</si>
  <si>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</si>
  <si>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</si>
  <si>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</si>
  <si>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</si>
  <si>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</si>
  <si>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</si>
  <si>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</si>
  <si>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</si>
  <si>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</si>
  <si>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</si>
  <si>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</si>
  <si>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</si>
  <si>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</si>
  <si>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</si>
  <si>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</si>
  <si>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</si>
  <si>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</si>
  <si>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</si>
  <si>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</si>
  <si>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</si>
  <si>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</si>
  <si>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</si>
  <si>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</si>
  <si>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</si>
  <si>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</si>
  <si>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</si>
  <si>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</si>
  <si>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</si>
  <si>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</si>
  <si>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</si>
  <si>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</si>
  <si>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</si>
  <si>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</si>
  <si>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</si>
  <si>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</si>
  <si>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</si>
  <si>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</si>
  <si>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</si>
  <si>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</si>
  <si>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</si>
  <si>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</si>
  <si>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</si>
  <si>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</si>
  <si>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</si>
  <si>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</si>
  <si>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</si>
  <si>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</si>
  <si>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</si>
  <si>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</si>
  <si>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</si>
  <si>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</si>
  <si>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</si>
  <si>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</si>
  <si>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</si>
  <si>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</si>
  <si>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</si>
  <si>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</si>
  <si>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</si>
  <si>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</si>
  <si>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</si>
  <si>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</si>
  <si>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</si>
  <si>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</si>
  <si>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</si>
  <si>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</si>
  <si>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</si>
  <si>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</si>
  <si>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</si>
  <si>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</si>
  <si>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</si>
  <si>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</si>
  <si>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</si>
  <si>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</si>
  <si>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</si>
  <si>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</si>
  <si>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</si>
  <si>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</si>
  <si>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</si>
  <si>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</si>
  <si>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</si>
  <si>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</si>
  <si>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</si>
  <si>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</si>
  <si>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</si>
  <si>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</si>
  <si>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</si>
  <si>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</si>
  <si>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</si>
  <si>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</si>
  <si>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</si>
  <si>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</si>
  <si>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</si>
  <si>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</si>
  <si>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</si>
  <si>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</si>
  <si>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</si>
  <si>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</si>
  <si>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</si>
  <si>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</si>
  <si>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</si>
  <si>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</si>
  <si>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</si>
  <si>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</si>
  <si>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</si>
  <si>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</si>
  <si>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</si>
  <si>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</si>
  <si>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</si>
  <si>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</si>
  <si>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</si>
  <si>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</si>
  <si>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</si>
  <si>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</si>
  <si>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</si>
  <si>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</si>
  <si>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</si>
  <si>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</si>
  <si>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</si>
  <si>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</si>
  <si>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</si>
  <si>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</si>
  <si>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</si>
  <si>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</si>
  <si>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</si>
  <si>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</si>
  <si>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</si>
  <si>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</si>
  <si>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</si>
  <si>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</si>
  <si>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</si>
  <si>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</si>
  <si>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</si>
  <si>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</si>
  <si>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</si>
  <si>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</si>
  <si>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</si>
  <si>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</si>
  <si>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</si>
  <si>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</si>
  <si>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</si>
  <si>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</si>
  <si>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</si>
  <si>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</si>
  <si>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</si>
  <si>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</si>
  <si>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</si>
  <si>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</si>
  <si>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</si>
  <si>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</si>
  <si>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</si>
  <si>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</si>
  <si>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</si>
  <si>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</si>
  <si>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</si>
  <si>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</si>
  <si>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</si>
  <si>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</si>
  <si>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</si>
  <si>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</si>
  <si>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</si>
  <si>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</si>
  <si>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</si>
  <si>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</si>
  <si>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</si>
  <si>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</si>
  <si>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</si>
  <si>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</si>
  <si>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</si>
  <si>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</si>
  <si>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</si>
  <si>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</si>
  <si>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</si>
  <si>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</si>
  <si>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</si>
  <si>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</si>
  <si>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</si>
  <si>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</si>
  <si>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</si>
  <si>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</si>
  <si>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</si>
  <si>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</si>
  <si>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</si>
  <si>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</si>
  <si>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</si>
  <si>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</si>
  <si>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</si>
  <si>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</si>
  <si>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</si>
  <si>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</si>
  <si>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</si>
  <si>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</si>
  <si>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</si>
  <si>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</si>
  <si>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</si>
  <si>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</si>
  <si>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</si>
  <si>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</si>
  <si>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</si>
  <si>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</si>
  <si>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</si>
  <si>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</si>
  <si>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</si>
  <si>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</si>
  <si>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</si>
  <si>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</si>
  <si>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</si>
  <si>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</si>
  <si>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</si>
  <si>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</si>
  <si>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</si>
  <si>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</si>
  <si>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</si>
  <si>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</si>
  <si>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</si>
  <si>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</si>
  <si>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</si>
  <si>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</si>
  <si>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</si>
  <si>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</si>
  <si>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</si>
  <si>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</si>
  <si>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</si>
  <si>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</si>
  <si>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</si>
  <si>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</si>
  <si>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</si>
  <si>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</si>
  <si>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</si>
  <si>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</si>
  <si>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</si>
  <si>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</si>
  <si>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</si>
  <si>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</si>
  <si>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</si>
  <si>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</si>
  <si>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</si>
  <si>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</si>
  <si>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</si>
  <si>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</si>
  <si>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</si>
  <si>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</si>
  <si>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</si>
  <si>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</si>
  <si>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</si>
  <si>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</si>
  <si>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</si>
  <si>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</si>
  <si>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</si>
  <si>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</si>
  <si>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</si>
  <si>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</si>
  <si>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</si>
  <si>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</si>
  <si>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</si>
  <si>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</si>
  <si>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</si>
  <si>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</si>
  <si>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</si>
  <si>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</si>
  <si>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</si>
  <si>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</si>
  <si>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</si>
  <si>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</si>
  <si>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</si>
  <si>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</si>
  <si>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</si>
  <si>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</si>
  <si>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</si>
  <si>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</si>
  <si>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</si>
  <si>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</si>
  <si>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</si>
  <si>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</si>
  <si>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</si>
  <si>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</si>
  <si>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</si>
  <si>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</si>
  <si>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</si>
  <si>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</si>
  <si>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</si>
  <si>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</si>
  <si>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</si>
  <si>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</si>
  <si>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</si>
  <si>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</si>
  <si>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</si>
  <si>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</si>
  <si>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</si>
  <si>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</si>
  <si>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</si>
  <si>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</si>
  <si>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</si>
  <si>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</si>
  <si>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</si>
  <si>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</si>
  <si>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</si>
  <si>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</si>
  <si>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</si>
  <si>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</si>
  <si>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</si>
  <si>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</si>
  <si>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</si>
  <si>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</si>
  <si>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</si>
  <si>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</si>
  <si>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</si>
  <si>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</si>
  <si>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</si>
  <si>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</si>
  <si>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</si>
  <si>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</si>
  <si>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</si>
  <si>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</si>
  <si>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</si>
  <si>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</si>
  <si>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</si>
  <si>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</si>
  <si>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</si>
  <si>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</si>
  <si>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</si>
  <si>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</si>
  <si>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</si>
  <si>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</si>
  <si>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</si>
  <si>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</si>
  <si>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</si>
  <si>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</si>
  <si>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</si>
  <si>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</si>
  <si>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</si>
  <si>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</si>
  <si>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</si>
  <si>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</si>
  <si>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</si>
  <si>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</si>
  <si>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</si>
  <si>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</si>
  <si>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</si>
  <si>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</si>
  <si>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</si>
  <si>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</si>
  <si>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</si>
  <si>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</si>
  <si>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</si>
  <si>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</si>
  <si>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</si>
  <si>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</si>
  <si>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</si>
  <si>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</si>
  <si>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</si>
  <si>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</si>
  <si>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</si>
  <si>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</si>
  <si>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</si>
  <si>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</si>
  <si>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</si>
  <si>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</si>
  <si>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</si>
  <si>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</si>
  <si>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</si>
  <si>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</si>
  <si>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</si>
  <si>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</si>
  <si>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</si>
  <si>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</si>
  <si>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</si>
  <si>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</si>
  <si>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</si>
  <si>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</si>
  <si>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</si>
  <si>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</si>
  <si>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</si>
  <si>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</si>
  <si>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</si>
  <si>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</si>
  <si>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</si>
  <si>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</si>
  <si>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</si>
  <si>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</si>
  <si>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</si>
  <si>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</si>
  <si>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</si>
  <si>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</si>
  <si>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</si>
  <si>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</si>
  <si>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</si>
  <si>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</si>
  <si>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</si>
  <si>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</si>
  <si>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</si>
  <si>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</si>
  <si>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</si>
  <si>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</si>
  <si>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</si>
  <si>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</si>
  <si>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</si>
  <si>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</si>
  <si>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</si>
  <si>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</si>
  <si>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</si>
  <si>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</si>
  <si>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</si>
  <si>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</si>
  <si>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</si>
  <si>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</si>
  <si>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</si>
  <si>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</si>
  <si>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</si>
  <si>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</si>
  <si>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</si>
  <si>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</si>
  <si>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</si>
  <si>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</si>
  <si>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</si>
  <si>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</si>
  <si>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</si>
  <si>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</si>
  <si>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</si>
  <si>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</si>
  <si>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</si>
  <si>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</si>
  <si>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</si>
  <si>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</si>
  <si>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</si>
  <si>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</si>
  <si>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</si>
  <si>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</si>
  <si>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</si>
  <si>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</si>
  <si>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</si>
  <si>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</si>
  <si>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</si>
  <si>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</si>
  <si>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</si>
  <si>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</si>
  <si>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</si>
  <si>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</si>
  <si>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</si>
  <si>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</si>
  <si>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</si>
  <si>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</si>
  <si>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</si>
  <si>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</si>
  <si>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</si>
  <si>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</si>
  <si>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</si>
  <si>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</si>
  <si>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</si>
  <si>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</si>
  <si>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</si>
  <si>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</si>
  <si>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</si>
  <si>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</si>
  <si>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</si>
  <si>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</si>
  <si>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</si>
  <si>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</si>
  <si>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</si>
  <si>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</si>
  <si>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</si>
  <si>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</si>
  <si>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</si>
  <si>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</si>
  <si>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</si>
  <si>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</si>
  <si>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</si>
  <si>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</si>
  <si>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</si>
  <si>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</si>
  <si>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</si>
  <si>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</si>
  <si>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</si>
  <si>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</si>
  <si>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</si>
  <si>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</si>
  <si>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</si>
  <si>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</si>
  <si>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</si>
  <si>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</si>
  <si>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</si>
  <si>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</si>
  <si>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</si>
  <si>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</si>
  <si>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</si>
  <si>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</si>
  <si>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</si>
  <si>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</si>
  <si>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</si>
  <si>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</si>
  <si>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</si>
  <si>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</si>
  <si>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</si>
  <si>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</si>
  <si>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</si>
  <si>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</si>
  <si>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</si>
  <si>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</si>
  <si>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</si>
  <si>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</si>
  <si>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</si>
  <si>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</si>
  <si>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</si>
  <si>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</si>
  <si>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</si>
  <si>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</si>
  <si>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</si>
  <si>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</si>
  <si>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</si>
  <si>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</si>
  <si>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</si>
  <si>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</si>
  <si>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</si>
  <si>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</si>
  <si>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</si>
  <si>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</si>
  <si>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</si>
  <si>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</si>
  <si>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</si>
  <si>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</si>
  <si>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</si>
  <si>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</si>
  <si>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</si>
  <si>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</si>
  <si>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</si>
  <si>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</si>
  <si>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</si>
  <si>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</si>
  <si>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</si>
  <si>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</si>
  <si>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</si>
  <si>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</si>
  <si>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</si>
  <si>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</si>
  <si>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</si>
  <si>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</si>
  <si>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</si>
  <si>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</si>
  <si>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</si>
  <si>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</si>
  <si>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</si>
  <si>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</si>
  <si>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</si>
  <si>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</si>
  <si>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</si>
  <si>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</si>
  <si>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</si>
  <si>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</si>
  <si>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</si>
  <si>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</si>
  <si>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</si>
  <si>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</si>
  <si>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</si>
  <si>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</si>
  <si>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</si>
  <si>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</si>
  <si>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</si>
  <si>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</si>
  <si>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</si>
  <si>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</si>
  <si>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</si>
  <si>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</si>
  <si>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</si>
  <si>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</si>
  <si>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</si>
  <si>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</si>
  <si>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</si>
  <si>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</si>
  <si>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</si>
  <si>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</si>
  <si>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</si>
  <si>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</si>
  <si>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</si>
  <si>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</si>
  <si>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</si>
  <si>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</si>
  <si>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</si>
  <si>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</si>
  <si>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</si>
  <si>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</si>
  <si>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</si>
  <si>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</si>
  <si>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</si>
  <si>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</si>
  <si>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</si>
  <si>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</si>
  <si>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</si>
  <si>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</si>
  <si>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</si>
  <si>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</si>
  <si>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</si>
  <si>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</si>
  <si>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</si>
  <si>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</si>
  <si>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</si>
  <si>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</si>
  <si>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</si>
  <si>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</si>
  <si>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</si>
  <si>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</si>
  <si>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</si>
  <si>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</si>
  <si>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</si>
  <si>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</si>
  <si>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</si>
  <si>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</si>
  <si>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</si>
  <si>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</si>
  <si>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</si>
  <si>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</si>
  <si>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</si>
  <si>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</si>
  <si>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</si>
  <si>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</si>
  <si>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</si>
  <si>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</si>
  <si>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</si>
  <si>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</si>
  <si>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</si>
  <si>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</si>
  <si>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</si>
  <si>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</si>
  <si>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</si>
  <si>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</si>
  <si>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</si>
  <si>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</si>
  <si>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</si>
  <si>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</si>
  <si>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</si>
  <si>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</si>
  <si>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</si>
  <si>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</si>
  <si>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</si>
  <si>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</si>
  <si>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</si>
  <si>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</si>
  <si>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</si>
  <si>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</si>
  <si>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</si>
  <si>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</si>
  <si>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</si>
  <si>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</si>
  <si>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</si>
  <si>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</si>
  <si>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</si>
  <si>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</si>
  <si>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</si>
  <si>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</si>
  <si>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</si>
  <si>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</si>
  <si>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</si>
  <si>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</si>
  <si>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</si>
  <si>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</si>
  <si>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</si>
  <si>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</si>
  <si>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</si>
  <si>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</si>
  <si>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</si>
  <si>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</si>
  <si>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</si>
  <si>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</si>
  <si>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</si>
  <si>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</si>
  <si>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</si>
  <si>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</si>
  <si>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</si>
  <si>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</si>
  <si>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</si>
  <si>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</si>
  <si>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</si>
  <si>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</si>
  <si>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</si>
  <si>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</si>
  <si>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</si>
  <si>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</si>
  <si>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</si>
  <si>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</si>
  <si>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</si>
  <si>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</si>
  <si>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</si>
  <si>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</si>
  <si>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</si>
  <si>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</si>
  <si>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</si>
  <si>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</si>
  <si>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</si>
  <si>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</si>
  <si>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</si>
  <si>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</si>
  <si>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</si>
  <si>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</si>
  <si>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</si>
  <si>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</si>
  <si>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</si>
  <si>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</si>
  <si>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</si>
  <si>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</si>
  <si>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</si>
  <si>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</si>
  <si>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</si>
  <si>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</si>
  <si>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</si>
  <si>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</si>
  <si>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</si>
  <si>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</si>
  <si>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</si>
  <si>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</si>
  <si>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</si>
  <si>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</si>
  <si>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</si>
  <si>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</si>
  <si>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</si>
  <si>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</si>
  <si>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</si>
  <si>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</si>
  <si>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</si>
  <si>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</si>
  <si>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</si>
  <si>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</si>
  <si>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</si>
  <si>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</si>
  <si>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</si>
  <si>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</si>
  <si>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</si>
  <si>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</si>
  <si>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</si>
  <si>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</si>
  <si>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</si>
  <si>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</si>
  <si>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</si>
  <si>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</si>
  <si>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</si>
  <si>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</si>
  <si>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</si>
  <si>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</si>
  <si>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</si>
  <si>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</si>
  <si>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</si>
  <si>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</si>
  <si>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</si>
  <si>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</si>
  <si>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</si>
  <si>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</si>
  <si>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</si>
  <si>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</si>
  <si>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</si>
  <si>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</si>
  <si>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</si>
  <si>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</si>
  <si>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</si>
  <si>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</si>
  <si>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</si>
  <si>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</si>
  <si>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</si>
  <si>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</si>
  <si>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</si>
  <si>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</si>
  <si>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</si>
  <si>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</si>
  <si>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</si>
  <si>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</si>
  <si>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</si>
  <si>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</si>
  <si>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</si>
  <si>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</si>
  <si>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</si>
  <si>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</si>
  <si>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</si>
  <si>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</si>
  <si>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</si>
  <si>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</si>
  <si>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</si>
  <si>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</si>
  <si>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</si>
  <si>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</si>
  <si>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</si>
  <si>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</si>
  <si>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</si>
  <si>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</si>
  <si>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</si>
  <si>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</si>
  <si>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</si>
  <si>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</si>
  <si>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</si>
  <si>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</si>
  <si>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</si>
  <si>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</si>
  <si>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</si>
  <si>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</si>
  <si>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</si>
  <si>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</si>
  <si>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</si>
  <si>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</si>
  <si>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</si>
  <si>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</si>
  <si>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</si>
  <si>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</si>
  <si>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</si>
  <si>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</si>
  <si>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</si>
  <si>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</si>
  <si>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</si>
  <si>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</si>
  <si>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</si>
  <si>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</si>
  <si>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</si>
  <si>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</si>
  <si>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</si>
  <si>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</si>
  <si>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</si>
  <si>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</si>
  <si>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</si>
  <si>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</si>
  <si>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</si>
  <si>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</si>
  <si>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</si>
  <si>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</si>
  <si>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</si>
  <si>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</si>
  <si>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</si>
  <si>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</si>
  <si>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</si>
  <si>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</si>
  <si>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</si>
  <si>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</si>
  <si>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</si>
  <si>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</si>
  <si>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</si>
  <si>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</si>
  <si>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</si>
  <si>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</si>
  <si>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</si>
  <si>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</si>
  <si>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</si>
  <si>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</si>
  <si>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</si>
  <si>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</si>
  <si>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</si>
  <si>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</si>
  <si>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</si>
  <si>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</si>
  <si>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</si>
  <si>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</si>
  <si>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</si>
  <si>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</si>
  <si>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</si>
  <si>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</si>
  <si>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</si>
  <si>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</si>
  <si>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</si>
  <si>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</si>
  <si>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</si>
  <si>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</si>
  <si>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</si>
  <si>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</si>
  <si>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</si>
  <si>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</si>
  <si>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</si>
  <si>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</si>
  <si>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</si>
  <si>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</si>
  <si>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</si>
  <si>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</si>
  <si>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</si>
  <si>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</si>
  <si>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</si>
  <si>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</si>
  <si>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</si>
  <si>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</si>
  <si>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</si>
  <si>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</si>
  <si>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</si>
  <si>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</si>
  <si>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</si>
  <si>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</si>
  <si>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</si>
  <si>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</si>
  <si>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</si>
  <si>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</si>
  <si>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</si>
  <si>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</si>
  <si>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</si>
  <si>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</si>
  <si>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</si>
  <si>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</si>
  <si>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</si>
  <si>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</si>
  <si>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</si>
  <si>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</si>
  <si>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</si>
  <si>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</si>
  <si>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</si>
  <si>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</si>
  <si>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</si>
  <si>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</si>
  <si>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</si>
  <si>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</si>
  <si>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</si>
  <si>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</si>
  <si>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</si>
  <si>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</si>
  <si>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</si>
  <si>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</si>
  <si>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</si>
  <si>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</si>
  <si>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</si>
  <si>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</si>
  <si>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</si>
  <si>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</si>
  <si>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</si>
  <si>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</si>
  <si>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</si>
  <si>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</si>
  <si>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</si>
  <si>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NP-ĐBTH240622N2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</si>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</sst>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50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1" fillId="0" borderId="2" xfId="2" applyNumberFormat="1" applyFont="1" applyBorder="1" applyAlignment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1" fillId="0" borderId="29" xfId="2" applyNumberFormat="1" applyFont="1" applyBorder="1" applyAlignment="1"/>
    <xf numFmtId="168" fontId="1" fillId="0" borderId="8" xfId="2" applyNumberFormat="1" applyFont="1" applyBorder="1" applyAlignment="1"/>
    <xf numFmtId="0" fontId="1" fillId="0" borderId="30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 xr:uid="{EA519BF7-2A5F-4A5E-9819-25B0F2FB4F55}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" refreshedDate="44671.393398958331" createdVersion="7" refreshedVersion="7" minRefreshableVersion="3" recordCount="4867" xr:uid="{76438AE4-F675-4645-BF30-6551F68F0634}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C0C5A-C884-4B3F-9358-F7ED79F052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F3DF08-3453-4110-8946-09CD1155608B}" name="Table1" displayName="Table1" ref="A3:O4633" totalsRowShown="0" headerRowDxfId="157" headerRowBorderDxfId="156" tableBorderDxfId="155" totalsRowBorderDxfId="154" headerRowCellStyle="Normal 2">
  <autoFilter ref="A3:O4633" xr:uid="{B5F7AB0A-D798-4B50-A6B4-A3FCAA939DA6}">
    <filterColumn colId="7">
      <customFilters>
        <customFilter operator="notEqual" val=" "/>
      </customFilters>
    </filterColumn>
    <filterColumn colId="14">
      <filters blank="1"/>
    </filterColumn>
  </autoFilter>
  <sortState xmlns:xlrd2="http://schemas.microsoft.com/office/spreadsheetml/2017/richdata2" ref="A1294:O4633">
    <sortCondition ref="B3:B4633"/>
  </sortState>
  <tableColumns count="15">
    <tableColumn id="1" xr3:uid="{9DA8306D-B0D3-412B-85FA-5EDC77EC2DE7}" name="Mã đơn hàng" dataDxfId="153" dataCellStyle="Normal 2"/>
    <tableColumn id="2" xr3:uid="{137053A6-7C5B-4D43-B651-5312746B7B4F}" name="Mã hàng" dataDxfId="152" dataCellStyle="Normal 2"/>
    <tableColumn id="3" xr3:uid="{9A85FA3C-FECB-439F-8DED-8EB7997B62AB}" name="Ngày đặt" dataDxfId="151" dataCellStyle="Normal 2"/>
    <tableColumn id="4" xr3:uid="{A916A141-2634-4678-B2AB-90282A322019}" name="Ngày Dệt Xong" dataDxfId="150" dataCellStyle="Normal 2"/>
    <tableColumn id="5" xr3:uid="{1F57846E-ECD5-464E-9C4B-2C199FE80E53}" name="Màu" dataDxfId="149" dataCellStyle="Normal 2"/>
    <tableColumn id="6" xr3:uid="{E33C1380-888A-4C07-8900-5EB8A02B3486}" name="SL Đặt" dataDxfId="148" dataCellStyle="Normal 2"/>
    <tableColumn id="7" xr3:uid="{9A372B89-A5FD-4A20-A7B0-BC3789F40C7E}" name="SL Dệt" dataDxfId="147" dataCellStyle="Normal 2"/>
    <tableColumn id="8" xr3:uid="{9D5A112F-036C-4773-BFF0-6BE65287F909}" name="Máy Chạy" dataDxfId="146" dataCellStyle="Normal 2"/>
    <tableColumn id="9" xr3:uid="{3A820662-4BD5-4719-806E-41A6203EB316}" name="Tình trạng" dataDxfId="145" dataCellStyle="Normal 2"/>
    <tableColumn id="10" xr3:uid="{C2B483C6-6CCC-4B8B-AD89-A9E0390277FA}" name="Time" dataDxfId="144" dataCellStyle="Normal 2"/>
    <tableColumn id="11" xr3:uid="{2CA785F7-1154-48D6-BF4A-56100079AB0C}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xr3:uid="{4567525B-E183-4F6F-96D3-1E85B9384695}" name="TG Dệt" dataDxfId="142" dataCellStyle="Normal 2"/>
    <tableColumn id="13" xr3:uid="{8561950E-0A2D-4C93-9547-04754A4DE76B}" name="TG Còn lại" dataDxfId="141" dataCellStyle="Normal 2"/>
    <tableColumn id="14" xr3:uid="{28D8C20F-F8FC-454F-85EA-D12266BF0494}" name="Thay mẫu" dataDxfId="140" dataCellStyle="Normal 2"/>
    <tableColumn id="15" xr3:uid="{3D468B0A-2D88-4638-A3EC-E41E1C701A41}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B91059-B3C3-410C-B3EE-DBE7FC973FE3}" name="Table3" displayName="Table3" ref="A1:Q5708" totalsRowShown="0" headerRowDxfId="131" tableBorderDxfId="130">
  <autoFilter ref="A1:Q5708" xr:uid="{BACCA24A-207D-4271-ACBF-3CBB3CA2BE17}">
    <filterColumn colId="8">
      <filters blank="1"/>
    </filterColumn>
  </autoFilter>
  <sortState xmlns:xlrd2="http://schemas.microsoft.com/office/spreadsheetml/2017/richdata2" ref="A5619:Q5708">
    <sortCondition ref="A1:A5708"/>
  </sortState>
  <tableColumns count="17">
    <tableColumn id="1" xr3:uid="{546DE639-28BC-4DF5-B82B-C97B3484EC93}" name="Máy" dataDxfId="129"/>
    <tableColumn id="2" xr3:uid="{DC116F9E-1B50-4D00-8056-C088AC308B14}" name="Mã Hàng " dataDxfId="128"/>
    <tableColumn id="3" xr3:uid="{DD7E387A-A30E-4ED6-A1F3-BC0830D046BB}" name="Màu " dataDxfId="127"/>
    <tableColumn id="4" xr3:uid="{104AD381-51FE-44F1-8F15-C0B439DA48F4}" name="Thời gian" dataDxfId="126"/>
    <tableColumn id="5" xr3:uid="{D0CA8E48-83FA-49C7-A984-4131F6A5BA15}" name="Ngày đặt " dataDxfId="125"/>
    <tableColumn id="6" xr3:uid="{F24E71CD-4717-4C75-A3D4-BE15D4D44CA4}" name="Tổng SL Dệt" dataDxfId="124">
      <calculatedColumnFormula>SUM(J2:L2)</calculatedColumnFormula>
    </tableColumn>
    <tableColumn id="19" xr3:uid="{7F3EB0AB-9F17-4E1E-A62D-783AB2B943FF}" name="Tổng Kim hư" dataDxfId="123">
      <calculatedColumnFormula>SUM(Table3[[#This Row],[Kim Dệt Ngày]:[Kim Khác Đêm]])</calculatedColumnFormula>
    </tableColumn>
    <tableColumn id="7" xr3:uid="{562BC06D-77DD-4BB9-8FDE-5139CDDDDD53}" name="Ngày chạy" dataDxfId="122"/>
    <tableColumn id="8" xr3:uid="{C2C9A0D1-CC7F-4DC6-87E4-08B9C3B68F28}" name="Ngưng ngày" dataDxfId="121"/>
    <tableColumn id="9" xr3:uid="{5723F077-3844-4000-8B82-6CCED0BB59AE}" name="Ngày " dataDxfId="120"/>
    <tableColumn id="10" xr3:uid="{2960084C-4226-497B-8031-0DA3DCB9CBAB}" name="Tăng ca" dataDxfId="119"/>
    <tableColumn id="11" xr3:uid="{08D106B7-2F7A-4407-BDD0-83DA10644BF1}" name="Đêm" dataDxfId="118"/>
    <tableColumn id="12" xr3:uid="{84E9729D-ECAB-4B0C-B143-545F8C92FD54}" name="Kim Dệt Ngày" dataDxfId="117"/>
    <tableColumn id="13" xr3:uid="{6B2A2157-1CD8-4844-998B-6A1E2D5FBD5F}" name="Kim Khác Ngày" dataDxfId="116"/>
    <tableColumn id="14" xr3:uid="{35E0F854-0E25-45C6-AD7C-806130B06C1E}" name="Kim Dệt Đêm" dataDxfId="115"/>
    <tableColumn id="15" xr3:uid="{BD22415F-8F00-4A41-BCF0-14FF038A5BD6}" name="Kim Khác Đêm" dataDxfId="114"/>
    <tableColumn id="16" xr3:uid="{B96FE139-E995-47BE-A5DA-C3DA93A50134}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522FE27-1003-4BCD-B511-ABC248E84FDB}" name="Table316" displayName="Table316" ref="N1:V207" totalsRowShown="0" headerRowDxfId="112" headerRowBorderDxfId="111" tableBorderDxfId="110" totalsRowBorderDxfId="109">
  <autoFilter ref="N1:V207" xr:uid="{4BC87DEA-6DE7-4CE4-8166-C161EA8F3988}"/>
  <tableColumns count="9">
    <tableColumn id="1" xr3:uid="{0624DC61-05F7-47E9-9AE0-20D3A5935033}" name="Mã hàng" dataDxfId="108"/>
    <tableColumn id="2" xr3:uid="{B6E8CBEF-C1A6-4EAA-A126-7839D257046C}" name="Ngang su" dataDxfId="107"/>
    <tableColumn id="3" xr3:uid="{23317A53-CEF8-404A-9D60-C501624095C0}" name="Cao su" dataDxfId="106"/>
    <tableColumn id="4" xr3:uid="{5327CFAD-6C50-42B9-82E8-BC587D848F9B}" name="Ống" dataDxfId="105"/>
    <tableColumn id="8" xr3:uid="{F1799E69-FD59-44C6-83FA-F3AE5321E75C}" name="Giãn ống" dataDxfId="104"/>
    <tableColumn id="5" xr3:uid="{1D0DCAA9-4E6B-468B-A7A9-9488998D6FD2}" name="Bàn" dataDxfId="103"/>
    <tableColumn id="6" xr3:uid="{3BADDC49-5323-4E95-9373-65F0BB06ED23}" name="Giãn Bàn" dataDxfId="102"/>
    <tableColumn id="9" xr3:uid="{D3DF7A41-77E9-4996-8EE1-D2EB874B21C4}" name="Cân nặng" dataDxfId="101"/>
    <tableColumn id="7" xr3:uid="{E6319007-8CC6-455F-8B51-0B034F453AFF}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DBE298-4BCE-4C2C-A9B6-CD45CD51E6D0}" name="Table85" displayName="Table85" ref="Z16:AC21" totalsRowShown="0" headerRowDxfId="99" dataDxfId="97" headerRowBorderDxfId="98" tableBorderDxfId="96" totalsRowBorderDxfId="95">
  <autoFilter ref="Z16:AC21" xr:uid="{B5F91A57-88A6-4EFB-909A-64CFE69E6C83}"/>
  <sortState xmlns:xlrd2="http://schemas.microsoft.com/office/spreadsheetml/2017/richdata2" ref="Z17:AC21">
    <sortCondition descending="1" ref="Z16:Z21"/>
  </sortState>
  <tableColumns count="4">
    <tableColumn id="1" xr3:uid="{0800A4F4-2E9E-4AB7-AC3F-A7071313965A}" name="Máy" dataDxfId="94"/>
    <tableColumn id="3" xr3:uid="{F1843478-F5DC-4AEC-BC31-EA57A58DD9E0}" name="Kim" dataDxfId="93"/>
    <tableColumn id="5" xr3:uid="{B757F4AB-DB7F-44D7-BB08-13EAFE5A379D}" name="Mã hàng" dataDxfId="92"/>
    <tableColumn id="2" xr3:uid="{F4D7EFA7-5ACA-443D-9ACE-93EF7F7DA515}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BF6F61-3BE0-4127-AD2B-67CC4713BD6A}" name="Table15106" displayName="Table15106" ref="F6:I18" totalsRowShown="0" headerRowDxfId="90" dataDxfId="88" headerRowBorderDxfId="89" tableBorderDxfId="87" totalsRowBorderDxfId="86">
  <autoFilter ref="F6:I18" xr:uid="{EFAC8252-F33E-4C78-9A59-1632846B28A6}"/>
  <sortState xmlns:xlrd2="http://schemas.microsoft.com/office/spreadsheetml/2017/richdata2" ref="F7:I18">
    <sortCondition descending="1" ref="F6:F18"/>
  </sortState>
  <tableColumns count="4">
    <tableColumn id="1" xr3:uid="{2DBB1E79-C079-4DEE-8B4F-542058A38C60}" name="Kim" dataDxfId="85"/>
    <tableColumn id="3" xr3:uid="{6EC15B18-FBE1-4780-8A00-6677181BEB5A}" name="Máy" dataDxfId="84"/>
    <tableColumn id="5" xr3:uid="{3BF41ED2-7211-4DD6-A2D6-61A16F116BE8}" name="Mã hàng" dataDxfId="83"/>
    <tableColumn id="2" xr3:uid="{9A54C2FA-3608-4A02-AE41-29D33CF9BF4D}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3B7155-58CC-496F-91AF-2081E4923E66}" name="Table5117" displayName="Table5117" ref="K6:N20" totalsRowShown="0" headerRowDxfId="81" dataDxfId="79" headerRowBorderDxfId="80" tableBorderDxfId="78" totalsRowBorderDxfId="77">
  <autoFilter ref="K6:N20" xr:uid="{B997456E-310B-45AA-82EF-45858EA5133E}"/>
  <tableColumns count="4">
    <tableColumn id="1" xr3:uid="{347F51E6-C851-4785-9A60-D1E047568EA3}" name="Màu" dataDxfId="76"/>
    <tableColumn id="5" xr3:uid="{BDF059AA-5E1A-4BB2-A7DE-1C853CA8D8D8}" name="Mã hàng" dataDxfId="75"/>
    <tableColumn id="4" xr3:uid="{0AF84C1E-A851-425E-A4C2-A950DCC10D9B}" name="Máy" dataDxfId="74"/>
    <tableColumn id="3" xr3:uid="{12027A54-D7F5-42B2-A74D-E664A5E84CA1}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D51955A-7C54-4EE6-A243-C7DF901A7556}" name="Table6128" displayName="Table6128" ref="P6:S21" totalsRowShown="0" headerRowDxfId="72" dataDxfId="70" headerRowBorderDxfId="71" tableBorderDxfId="69" totalsRowBorderDxfId="68">
  <autoFilter ref="P6:S21" xr:uid="{442E8961-BB78-4B5C-8D94-8B453431A04C}"/>
  <sortState xmlns:xlrd2="http://schemas.microsoft.com/office/spreadsheetml/2017/richdata2" ref="P7:S21">
    <sortCondition descending="1" ref="P6:P21"/>
  </sortState>
  <tableColumns count="4">
    <tableColumn id="1" xr3:uid="{295017CA-6299-4EB1-A346-8EB5AD641717}" name="Kim" dataDxfId="67"/>
    <tableColumn id="4" xr3:uid="{9C95F780-E521-4E1D-AA2A-6B9DA0B98E56}" name="Máy" dataDxfId="66"/>
    <tableColumn id="5" xr3:uid="{41ABB230-EC4A-4C1D-B159-C00499E0DFE4}" name="Mã hàng" dataDxfId="65"/>
    <tableColumn id="2" xr3:uid="{4DB4169B-73C6-4DB8-B07F-5C7D7EAF3CEB}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E683798-609F-4B58-80BC-C5938EE768DA}" name="Table7720" displayName="Table7720" ref="U4:X21" totalsRowShown="0" headerRowDxfId="63" dataDxfId="62">
  <autoFilter ref="U4:X21" xr:uid="{83E96C8E-A22A-4C04-81B7-702EF3702EE2}"/>
  <sortState xmlns:xlrd2="http://schemas.microsoft.com/office/spreadsheetml/2017/richdata2" ref="U5:X19">
    <sortCondition descending="1" ref="U4:U19"/>
  </sortState>
  <tableColumns count="4">
    <tableColumn id="1" xr3:uid="{068FE2D7-C510-4E9A-B607-5041B09A0A74}" name="Kim" dataDxfId="61"/>
    <tableColumn id="4" xr3:uid="{E4539767-DC9A-45F9-AF2A-ABB3E8A96581}" name="Máy" dataDxfId="60"/>
    <tableColumn id="5" xr3:uid="{10AB35D0-BCAD-449B-9A42-F44CE8A0BD75}" name="Mã hàng"/>
    <tableColumn id="2" xr3:uid="{3817FB6D-0545-4094-81D8-CF7B5109E295}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01EF8D8-5141-4A49-A384-7538377CADB2}" name="Table1321" displayName="Table1321" ref="AG3:AJ34" totalsRowShown="0" headerRowDxfId="58" headerRowBorderDxfId="57" tableBorderDxfId="56" totalsRowBorderDxfId="55">
  <autoFilter ref="AG3:AJ34" xr:uid="{DDB841EB-1928-4CA4-8C85-ABAF9042A0DE}"/>
  <sortState xmlns:xlrd2="http://schemas.microsoft.com/office/spreadsheetml/2017/richdata2" ref="AG4:AJ34">
    <sortCondition ref="AH3:AH34"/>
  </sortState>
  <tableColumns count="4">
    <tableColumn id="1" xr3:uid="{BE2C10AA-EF60-411D-95DA-80E50EEA733D}" name="Kim" dataDxfId="54"/>
    <tableColumn id="2" xr3:uid="{610D2D83-B547-479F-9590-69658EB166B4}" name="Máy" dataDxfId="53"/>
    <tableColumn id="3" xr3:uid="{69058A9D-FEFC-4E91-9913-38B078163937}" name="Mã hàng" dataDxfId="52"/>
    <tableColumn id="5" xr3:uid="{8E3F77A8-78C1-4618-949A-68EF23AF9331}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3708493-4075-4091-A3ED-E710ECB0A987}" name="Table1422" displayName="Table1422" ref="AL3:AO21" totalsRowShown="0" headerRowDxfId="50" headerRowBorderDxfId="49" tableBorderDxfId="48" totalsRowBorderDxfId="47">
  <autoFilter ref="AL3:AO21" xr:uid="{8A079B57-349C-4C42-B332-A4C8524098EE}"/>
  <tableColumns count="4">
    <tableColumn id="1" xr3:uid="{7C9A1624-E44E-49BA-8637-5E9F8EFCB693}" name="Kim" dataDxfId="46"/>
    <tableColumn id="2" xr3:uid="{83606EEA-C8CB-4E13-AF52-74F48CFA48D3}" name="Máy" dataDxfId="45"/>
    <tableColumn id="3" xr3:uid="{7BC8B049-3161-4FA7-8826-145160ED6829}" name="Mã hàng" dataDxfId="44"/>
    <tableColumn id="6" xr3:uid="{1258243B-EE17-40CE-88D0-AF27590C980E}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D5BA845-A218-4B21-9224-740376C565AD}" name="Table1523" displayName="Table1523" ref="AQ3:AT6" totalsRowShown="0" headerRowDxfId="42" headerRowBorderDxfId="41" tableBorderDxfId="40" totalsRowBorderDxfId="39">
  <autoFilter ref="AQ3:AT6" xr:uid="{3BE4B036-6A51-4A96-95E7-608711396BA8}"/>
  <tableColumns count="4">
    <tableColumn id="1" xr3:uid="{819AE078-CB0B-4067-921F-7B0370B78758}" name="Kim" dataDxfId="38"/>
    <tableColumn id="2" xr3:uid="{F0CA00D8-80D5-4D8F-AB1A-1851A3F2DE62}" name="Máy" dataDxfId="37"/>
    <tableColumn id="3" xr3:uid="{782C3773-6497-47F5-AA97-BD73FBA5D9E4}" name="Mã hàng" dataDxfId="36"/>
    <tableColumn id="5" xr3:uid="{0F1BA1BF-EC15-43F3-967F-E4B20AF8A74F}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CD37D7A-1FC9-4E2D-8BE2-242B6C2EE5ED}" name="Table1624" displayName="Table1624" ref="AQ8:AT12" totalsRowShown="0" headerRowDxfId="34" headerRowBorderDxfId="33" tableBorderDxfId="32" totalsRowBorderDxfId="31">
  <autoFilter ref="AQ8:AT12" xr:uid="{D3E6180D-3F12-4CDF-8BCA-B1E52D7AC211}"/>
  <tableColumns count="4">
    <tableColumn id="1" xr3:uid="{CEEBC468-896F-413D-8EA7-AF91FC41F85D}" name="Kim" dataDxfId="30"/>
    <tableColumn id="2" xr3:uid="{F57415A9-EC5F-4CD0-AAF3-AD2B27F837AB}" name="Máy" dataDxfId="29"/>
    <tableColumn id="3" xr3:uid="{BCB8DFCF-48DB-4C3C-BDAA-8C18058138E4}" name="Mã hàng" dataDxfId="28"/>
    <tableColumn id="4" xr3:uid="{18EED17A-22C1-4237-B31E-E9D0558C027B}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C3C5BBC-378A-48F0-AC57-0654841CA28F}" name="Table1725" displayName="Table1725" ref="AQ14:AT16" totalsRowShown="0" headerRowDxfId="26" headerRowBorderDxfId="25" tableBorderDxfId="24" totalsRowBorderDxfId="23">
  <autoFilter ref="AQ14:AT16" xr:uid="{A3954514-0BC6-40B9-A1CA-9A4F0C70DE2A}"/>
  <tableColumns count="4">
    <tableColumn id="1" xr3:uid="{D55EAD5F-BD9A-43B5-9C02-2BE55CAF6A02}" name="Kim" dataDxfId="22"/>
    <tableColumn id="2" xr3:uid="{4E49B55B-594F-4E82-AEF2-1324AED46C2D}" name="Máy" dataDxfId="21"/>
    <tableColumn id="3" xr3:uid="{50643CD6-C474-4D9C-ACF7-BBA6C36445DB}" name="Mã hàng" dataDxfId="20"/>
    <tableColumn id="4" xr3:uid="{853E44C2-453B-4290-98BE-FBD7FFB5BE2B}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E7B1999-B202-4375-8FAC-F9587E71B30E}" name="Table1826" displayName="Table1826" ref="AQ18:AT20" totalsRowShown="0" headerRowDxfId="18" headerRowBorderDxfId="17" tableBorderDxfId="16" totalsRowBorderDxfId="15">
  <autoFilter ref="AQ18:AT20" xr:uid="{064F21E6-3A69-460E-9139-14B68C93FE15}"/>
  <tableColumns count="4">
    <tableColumn id="1" xr3:uid="{79F2B862-299B-46CB-9A4D-B6EF0701A507}" name="Kim" dataDxfId="14"/>
    <tableColumn id="2" xr3:uid="{F694666E-57C0-4D6F-B016-82C34563A263}" name="Máy" dataDxfId="13"/>
    <tableColumn id="3" xr3:uid="{040499BB-273B-46C3-BF2C-71DA47D441D2}" name="Mã hàng" dataDxfId="12"/>
    <tableColumn id="4" xr3:uid="{A734F1DF-80B7-41F8-BA78-4DD34E3B0C19}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26CC3EE-D994-4CC6-88E5-DEEB81A17058}" name="Table132128" displayName="Table132128" ref="AG40:AJ104" totalsRowShown="0" headerRowDxfId="10" headerRowBorderDxfId="9" tableBorderDxfId="8" totalsRowBorderDxfId="7">
  <autoFilter ref="AG40:AJ104" xr:uid="{B0BF04A3-1F99-427E-86E0-0E5D29C6637A}"/>
  <sortState xmlns:xlrd2="http://schemas.microsoft.com/office/spreadsheetml/2017/richdata2" ref="AG41:AJ104">
    <sortCondition ref="AG40:AG104"/>
  </sortState>
  <tableColumns count="4">
    <tableColumn id="1" xr3:uid="{84F5A657-8D03-43CF-B8DA-B43D39B094D7}" name="Kim" dataDxfId="6"/>
    <tableColumn id="2" xr3:uid="{A115BFFB-A1E8-4516-A2DB-F3943CEAE10E}" name="Máy" dataDxfId="5"/>
    <tableColumn id="3" xr3:uid="{B2761C53-4A3C-443D-A30B-6A16848D921A}" name="Mã hàng" dataDxfId="4"/>
    <tableColumn id="5" xr3:uid="{D8D7D089-5632-4F0E-B67B-D575CB93DFB8}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52905C-0534-4EB1-A65B-8C5748A508C1}" name="Table17" displayName="Table17" ref="G74:L130" totalsRowShown="0" headerRowDxfId="2">
  <autoFilter ref="G74:L130" xr:uid="{12BCD4CB-D878-4E58-9E39-613B594567D2}"/>
  <tableColumns count="6">
    <tableColumn id="1" xr3:uid="{7A446BB3-6A76-4829-AA84-5121DFFDC180}" name="Máy" dataDxfId="1"/>
    <tableColumn id="2" xr3:uid="{865CFEEF-26BA-45EF-AE9D-04824F522B92}" name="Hiệu Motor Servo" dataDxfId="0"/>
    <tableColumn id="3" xr3:uid="{4999739E-ADC9-49F7-88B1-C91CADA0791A}" name="Số hiệu"/>
    <tableColumn id="4" xr3:uid="{6C4FE633-1294-47D3-9F80-D35040FC0EBB}" name="Loại"/>
    <tableColumn id="5" xr3:uid="{41DEC861-675A-4557-906A-DBD5FCD886AF}" name="Column1"/>
    <tableColumn id="6" xr3:uid="{925CC75C-8FFB-4509-924C-B873A510B400}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99F88-32C7-4936-911F-7F3BCA411CE6}">
  <dimension ref="A1:O28"/>
  <sheetViews>
    <sheetView workbookViewId="0">
      <selection activeCell="H16" sqref="H16"/>
    </sheetView>
  </sheetViews>
  <sheetFormatPr defaultRowHeight="15" x14ac:dyDescent="0.25"/>
  <cols>
    <col min="8" max="8" width="10.7109375" bestFit="1" customWidth="1"/>
    <col min="14" max="14" width="12.28515625" customWidth="1"/>
  </cols>
  <sheetData>
    <row r="1" spans="1:15" x14ac:dyDescent="0.25">
      <c r="A1" t="s">
        <v>257</v>
      </c>
      <c r="I1" t="s">
        <v>892</v>
      </c>
      <c r="N1" t="s">
        <v>1093</v>
      </c>
    </row>
    <row r="2" spans="1:15" x14ac:dyDescent="0.2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25">
      <c r="B3" t="s">
        <v>263</v>
      </c>
    </row>
    <row r="4" spans="1:15" x14ac:dyDescent="0.25">
      <c r="B4" t="s">
        <v>259</v>
      </c>
      <c r="D4" t="s">
        <v>873</v>
      </c>
      <c r="M4" t="s">
        <v>2014</v>
      </c>
    </row>
    <row r="5" spans="1:15" x14ac:dyDescent="0.2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2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2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25">
      <c r="B8" t="s">
        <v>167</v>
      </c>
      <c r="F8">
        <f>32+46+217</f>
        <v>295</v>
      </c>
      <c r="O8" s="53"/>
    </row>
    <row r="9" spans="1:15" x14ac:dyDescent="0.25">
      <c r="D9" t="s">
        <v>872</v>
      </c>
    </row>
    <row r="10" spans="1:15" x14ac:dyDescent="0.25">
      <c r="A10" t="s">
        <v>857</v>
      </c>
    </row>
    <row r="11" spans="1:15" x14ac:dyDescent="0.25">
      <c r="B11" t="s">
        <v>861</v>
      </c>
      <c r="C11" t="s">
        <v>862</v>
      </c>
    </row>
    <row r="12" spans="1:15" x14ac:dyDescent="0.25">
      <c r="B12" t="s">
        <v>863</v>
      </c>
      <c r="C12" t="s">
        <v>860</v>
      </c>
    </row>
    <row r="15" spans="1:15" x14ac:dyDescent="0.25">
      <c r="A15" t="s">
        <v>858</v>
      </c>
    </row>
    <row r="16" spans="1:15" x14ac:dyDescent="0.25">
      <c r="B16" t="s">
        <v>861</v>
      </c>
      <c r="C16" t="s">
        <v>862</v>
      </c>
    </row>
    <row r="17" spans="1:4" x14ac:dyDescent="0.25">
      <c r="B17" t="s">
        <v>864</v>
      </c>
      <c r="C17" t="s">
        <v>859</v>
      </c>
    </row>
    <row r="19" spans="1:4" x14ac:dyDescent="0.25">
      <c r="A19" t="s">
        <v>875</v>
      </c>
    </row>
    <row r="20" spans="1:4" x14ac:dyDescent="0.25">
      <c r="A20" t="s">
        <v>880</v>
      </c>
      <c r="D20" t="s">
        <v>883</v>
      </c>
    </row>
    <row r="21" spans="1:4" x14ac:dyDescent="0.25">
      <c r="A21" t="s">
        <v>874</v>
      </c>
      <c r="D21" t="s">
        <v>881</v>
      </c>
    </row>
    <row r="22" spans="1:4" x14ac:dyDescent="0.25">
      <c r="A22" t="s">
        <v>884</v>
      </c>
      <c r="D22" t="s">
        <v>885</v>
      </c>
    </row>
    <row r="23" spans="1:4" x14ac:dyDescent="0.25">
      <c r="A23" t="s">
        <v>864</v>
      </c>
      <c r="D23" t="s">
        <v>882</v>
      </c>
    </row>
    <row r="24" spans="1:4" x14ac:dyDescent="0.25">
      <c r="A24" t="s">
        <v>876</v>
      </c>
      <c r="D24" t="s">
        <v>877</v>
      </c>
    </row>
    <row r="25" spans="1:4" x14ac:dyDescent="0.25">
      <c r="A25" t="s">
        <v>878</v>
      </c>
      <c r="D25" t="s">
        <v>879</v>
      </c>
    </row>
    <row r="26" spans="1:4" x14ac:dyDescent="0.25">
      <c r="A26" t="s">
        <v>886</v>
      </c>
      <c r="D26" t="s">
        <v>887</v>
      </c>
    </row>
    <row r="27" spans="1:4" x14ac:dyDescent="0.25">
      <c r="A27" t="s">
        <v>888</v>
      </c>
      <c r="D27" t="s">
        <v>889</v>
      </c>
    </row>
    <row r="28" spans="1:4" x14ac:dyDescent="0.2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250E1-5474-46C6-9C18-296E8D87DE83}">
  <sheetPr>
    <pageSetUpPr fitToPage="1"/>
  </sheetPr>
  <dimension ref="A1:O4633"/>
  <sheetViews>
    <sheetView tabSelected="1" zoomScaleNormal="100" workbookViewId="0">
      <selection activeCell="I3842" sqref="I3842"/>
    </sheetView>
  </sheetViews>
  <sheetFormatPr defaultRowHeight="15" x14ac:dyDescent="0.25"/>
  <cols>
    <col min="1" max="1" width="15" customWidth="1"/>
    <col min="2" max="2" width="24.7109375" bestFit="1" customWidth="1"/>
    <col min="3" max="3" width="8.42578125" customWidth="1"/>
    <col min="4" max="4" width="10.5703125" customWidth="1"/>
    <col min="5" max="5" width="19" bestFit="1" customWidth="1"/>
    <col min="8" max="8" width="5.7109375" customWidth="1"/>
    <col min="9" max="9" width="10.5703125" customWidth="1"/>
    <col min="10" max="10" width="6.28515625" customWidth="1"/>
    <col min="11" max="11" width="9.5703125" style="93" customWidth="1"/>
    <col min="12" max="12" width="9.140625" customWidth="1"/>
    <col min="13" max="13" width="12" customWidth="1"/>
    <col min="14" max="14" width="11.5703125" customWidth="1"/>
    <col min="15" max="15" width="9.85546875" customWidth="1"/>
  </cols>
  <sheetData>
    <row r="1" spans="1:15" x14ac:dyDescent="0.25">
      <c r="J1">
        <f>SUM(H:H)</f>
        <v>56</v>
      </c>
    </row>
    <row r="3" spans="1:15" x14ac:dyDescent="0.2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2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2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2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2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2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2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2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2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2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2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2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2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2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2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2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2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2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2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2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2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2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2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2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2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2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2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2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2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2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2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2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2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2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2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2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2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2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2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2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2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2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2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2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2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2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2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2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2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2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2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2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2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2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2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2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2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2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2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2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2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2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2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2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2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2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2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2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2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2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2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2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2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2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2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2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2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2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2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2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2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2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2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2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2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2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2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2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2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2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2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2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2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2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2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2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2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2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2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2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2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2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2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2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2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2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2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2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2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2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2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2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2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2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2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2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2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2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2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2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2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2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2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2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2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2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2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2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2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2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2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2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2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2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2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2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2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2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2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2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2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2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2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2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2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2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2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2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2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2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2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2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2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2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2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2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2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2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2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2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2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2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2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2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2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2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2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2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2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2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2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2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2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2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2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2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2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2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2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2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2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2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2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2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2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2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2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2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2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2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2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2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2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2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2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2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2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2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2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2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2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2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2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2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2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2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2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2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2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2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2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2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2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2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2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2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2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2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2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2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2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2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2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2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2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2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2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2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2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2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2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2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2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2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2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2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2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2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2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2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2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2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2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2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2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2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2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2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2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2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2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2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2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2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2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2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2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2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2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2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2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2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2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2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2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2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2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2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2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2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2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2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2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2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2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2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2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2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2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2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2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2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2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2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2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2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2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2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2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2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2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2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2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2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2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2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2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2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2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2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2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2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2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2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2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2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2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2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2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2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2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2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2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2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2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2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2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2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2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2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2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2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2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2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2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2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2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2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2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2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2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2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2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2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2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2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2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2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2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2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2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2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2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2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2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2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2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2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2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2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2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2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2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2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2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2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2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2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2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2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2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2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2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2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2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2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2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2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2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2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2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2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2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2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2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2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2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2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2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2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2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2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2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2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2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2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2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2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2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2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2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2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2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2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2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2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2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2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2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2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2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2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2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2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2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2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2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2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2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2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2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2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2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2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2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2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2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2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2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2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2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2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2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2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2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2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2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2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2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2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2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2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2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2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2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2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2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2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2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2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2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2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2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2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2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2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2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2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2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2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2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2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2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2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2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2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2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2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2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2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2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2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2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2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2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2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2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2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2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2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2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2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2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2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2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2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2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2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2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2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2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2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2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2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2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2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2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2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2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2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2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2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2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2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2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2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2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2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2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2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2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2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2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2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2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2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2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2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2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2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2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2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2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2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2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2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2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2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2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2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2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2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2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2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2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2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2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2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2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2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2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2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2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2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2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2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2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2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2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2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2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2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2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2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2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2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2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2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2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2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2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2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2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2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2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2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2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2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2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2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2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2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2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2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2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2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2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2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2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2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2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2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2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2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2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2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2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2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2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2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2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2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2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2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2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2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2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2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2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2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2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2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2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2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2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2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2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2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2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2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2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2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2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2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2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2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2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2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2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2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2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2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2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2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2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2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2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2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2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2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2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2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2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2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2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2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2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2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2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2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2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2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2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2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2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2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2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2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2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2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2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2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2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2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2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2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2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2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2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2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2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2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2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2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2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2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2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2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2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2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2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2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2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2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2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2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2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2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2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2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2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2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2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2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2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2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2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2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2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2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2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2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2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2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2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2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2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2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2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2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2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2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2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2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2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2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2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2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2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2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2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2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2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2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2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2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2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2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2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2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2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2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2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2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2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2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2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2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2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2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2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2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2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2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2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2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2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2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2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2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2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2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2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2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2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2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2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2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2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2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2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2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2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2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2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2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2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2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2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2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2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2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2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2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2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2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2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2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2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2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2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2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2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2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2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2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2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2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2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2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2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2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2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2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2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2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2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2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2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2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2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2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2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2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2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2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2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2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2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2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2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2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2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2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2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2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2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2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2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2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2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2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2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2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2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2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2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2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2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2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2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2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2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2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2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2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2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2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2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2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2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2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2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2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2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2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2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2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2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2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2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2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2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2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2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2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2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2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2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2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2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2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2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2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2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2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2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2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2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2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2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2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2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2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2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2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2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2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2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2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2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2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2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2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2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2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2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2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2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2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2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2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2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2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2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2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2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2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2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2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2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2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2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2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2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2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2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2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2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2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2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2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2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2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2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2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2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2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2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2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2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2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2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2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2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2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2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2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2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2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2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2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2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2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2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2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2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2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2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2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2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2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2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2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2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2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2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2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2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2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2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2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2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2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2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2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2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2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2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2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2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2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2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2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2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2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2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2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2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2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2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2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2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2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2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2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2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2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2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2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2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2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2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2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2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2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2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2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2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2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2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2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2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2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2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2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2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2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2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2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2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2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2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2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2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2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2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2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2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2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2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2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2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2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2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2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2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2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2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2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2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2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2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2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2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2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2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2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2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2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2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2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2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2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2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2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2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2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2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2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2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2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2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2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2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2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2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2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2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2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2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2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2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2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2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2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2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2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2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2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2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2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2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2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2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2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2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2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2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2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2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2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2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2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2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2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2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2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2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2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2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2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2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2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2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2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2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2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2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2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2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2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2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2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2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2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2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2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2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2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2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2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2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2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2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2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2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2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2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2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2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2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2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2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2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2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2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2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2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2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2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2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2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2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2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2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2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2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2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2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2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2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2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2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2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2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2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2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2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2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2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2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2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2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2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2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2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2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2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2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2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2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2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2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2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2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2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2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2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2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2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2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2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2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2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2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2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2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2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2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2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2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2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2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2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2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2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2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2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2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2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2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2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2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2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2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2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2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2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2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2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2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2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2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2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2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2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2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2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2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2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2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2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2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2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2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2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2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2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2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2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2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2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2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2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2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2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2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2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2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2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2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2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2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2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2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2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2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2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2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2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2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2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2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2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2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2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2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2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2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2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2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2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2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2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2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2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2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2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2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2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2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2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2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2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2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2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2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2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2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2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2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2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2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2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2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2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2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2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2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2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2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2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2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2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2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2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2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2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2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2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2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2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2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2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2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2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2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2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2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2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2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2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2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2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2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2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2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2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2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2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2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2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2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2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2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2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2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2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2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2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hidden="1" x14ac:dyDescent="0.2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2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2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2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2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2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2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2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2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2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2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2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2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2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2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2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2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2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2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2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2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2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2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2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2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2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2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2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2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2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2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2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2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2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2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2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2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2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2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2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2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2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2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2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2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2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2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2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2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2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2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2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2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2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2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2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2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2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2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2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2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2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2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2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hidden="1" x14ac:dyDescent="0.2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2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2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2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2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2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2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2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2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2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2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2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2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2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2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2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2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2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2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2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2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2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2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2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2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2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2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2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2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2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2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2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2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2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2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2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2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2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2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2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2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2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2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2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2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2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2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2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2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2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2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2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2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2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2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2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2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2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2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2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2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2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2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2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2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2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2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2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2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2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hidden="1" x14ac:dyDescent="0.2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hidden="1" x14ac:dyDescent="0.2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2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2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2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2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2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2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2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2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2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2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2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2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2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2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2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2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2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2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2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2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2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2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2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2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2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2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2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2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2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2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2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2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2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2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2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2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2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2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2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2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2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2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2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2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2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2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2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2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2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2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2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2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2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2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2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2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2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2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2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2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2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2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2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2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2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hidden="1" x14ac:dyDescent="0.2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hidden="1" x14ac:dyDescent="0.2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2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2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2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2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2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2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2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2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2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2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2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2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2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2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2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2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2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2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2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2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2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2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2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2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2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2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2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2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2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2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2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2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2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2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2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2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2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2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2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2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2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2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2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2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2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2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2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2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2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2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2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2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2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2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2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2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2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2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2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2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2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2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2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2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2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2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2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2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2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2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2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2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2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2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2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2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2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2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2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2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2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2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2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2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2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2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2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2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2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2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2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2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2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2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2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2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2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2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2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2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2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2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2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2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2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2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2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2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2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2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2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2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2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2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2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2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2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2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2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2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2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2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2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2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2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2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2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2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hidden="1" x14ac:dyDescent="0.2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hidden="1" x14ac:dyDescent="0.2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hidden="1" x14ac:dyDescent="0.2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2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2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2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2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2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2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2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2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2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2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2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2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2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2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2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2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2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2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2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2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2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2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2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2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2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2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2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2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2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2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2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2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2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2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2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2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2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2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2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2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2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2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2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2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2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2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2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2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2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2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2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2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2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2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2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2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2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2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2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2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2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2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2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2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2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2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2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2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2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2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2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2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2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2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2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2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2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2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2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2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2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2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2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2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2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2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2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2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2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2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2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2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2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2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2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2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2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2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2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2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2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2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2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2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2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2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2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2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2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2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2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2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2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2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2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2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2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2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2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2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2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2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2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2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2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2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2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2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2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2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2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2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2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2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2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2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2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2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2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2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2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2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2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2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2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2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2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2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2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2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2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2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2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2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2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2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2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2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2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2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2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2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2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2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2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2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2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2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2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2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2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2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2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2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2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2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2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2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2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2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2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2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2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2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2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2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2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2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2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2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2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2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2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2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2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2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2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2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2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2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2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2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2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2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2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2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2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2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2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2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2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2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2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2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2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2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2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2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2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2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2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2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2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2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2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2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2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2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2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2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2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2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2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2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2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2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2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2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2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2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2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2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2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2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2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2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2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2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2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2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2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2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2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2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2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2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2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2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2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2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2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2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2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2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2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2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2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2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2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2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2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2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2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2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2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2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2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2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2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2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2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2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2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2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2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2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2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2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2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2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2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2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2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2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2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2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2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2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2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2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2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2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2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2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2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2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2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2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2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2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2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2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2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2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2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2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2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2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2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2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2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2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2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2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2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2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2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2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2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2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2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2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2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2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2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2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2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2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2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2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2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2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2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2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2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2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2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2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2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2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2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2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2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2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2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2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2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2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2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2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2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2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2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2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2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2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2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2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2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2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2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2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2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2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2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2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2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2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2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2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2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2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2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2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2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2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2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2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2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2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2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2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2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2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2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2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2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2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2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2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2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2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2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2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2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2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2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2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2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2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2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2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2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2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2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2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2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2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2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2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2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2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2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2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2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2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2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2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2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2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2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2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2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2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2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2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2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2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2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2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2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2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2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2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2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2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2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2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2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2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2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2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2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2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2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2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2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2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2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2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2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2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2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2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2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2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2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2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2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2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2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2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2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2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2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2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2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2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2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2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2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2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2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2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2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2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2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2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2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2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2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2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2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2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2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2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2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2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2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2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2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2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2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2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2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2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2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2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2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2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2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2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2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2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2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2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2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2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2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2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2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2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2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2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2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2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2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2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2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2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2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2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2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2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2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2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2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2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2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2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2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2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2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2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2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2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2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2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2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2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2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2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2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2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2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2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2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2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2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2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2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2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2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2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2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2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2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2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2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2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2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2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2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2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2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2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2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2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2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2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2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2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2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2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2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2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2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2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2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2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2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2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2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2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2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2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2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2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2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2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2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2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2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2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2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2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hidden="1" x14ac:dyDescent="0.2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2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2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2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2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2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2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2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2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2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2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2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2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2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2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2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2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2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2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2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2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2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2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2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2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2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2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2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2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2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2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2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2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2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2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2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2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2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2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2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2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2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2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2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2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2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2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2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2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2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2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2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2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2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2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2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2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2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2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2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2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2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2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2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2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2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2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2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2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2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2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2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2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2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2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2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2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2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2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2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2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2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2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2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2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2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2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2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2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2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2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2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2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2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2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2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2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2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2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2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2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2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2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2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2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2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2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2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2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2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2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2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2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2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2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2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2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2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2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2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2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2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2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2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2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2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2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2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2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2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2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2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2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2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2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2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2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2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2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2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2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2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2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2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2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2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2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2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2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2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2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2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2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2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2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2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2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2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2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2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2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2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2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2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2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2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2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2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2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2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2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2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2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2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2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2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2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2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2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2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2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2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2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2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2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2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2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2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2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2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2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2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2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2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2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2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2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2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2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2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2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2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2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2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2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2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2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2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2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2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2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2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2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2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2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2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2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2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2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2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2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2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2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2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2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2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2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2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2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2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2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2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2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2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2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2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2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2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2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2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2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2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2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2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2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2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2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2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2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2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2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2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2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2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2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2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2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2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2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2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2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2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2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2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2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2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2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2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2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2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2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2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2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2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2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2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2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2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2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2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2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2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2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2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2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2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2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2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2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2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2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2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2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2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2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2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2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2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2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2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2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2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2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2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2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2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2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2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2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2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2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2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2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2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2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2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2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2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2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2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2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2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2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2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2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2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2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2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2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2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2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2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2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2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2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2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2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2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2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2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2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2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2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2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2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2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2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2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2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2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2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2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2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2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2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2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2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2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2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2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2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2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2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2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2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2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2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2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2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2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2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2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2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2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2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2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2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2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2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2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2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2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2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2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2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2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2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2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2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2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2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2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2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2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2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2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2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2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2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2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2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2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2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2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2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2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2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2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2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2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2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2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2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2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2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2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2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2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2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2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2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2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2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2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2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2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2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2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2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2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2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2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2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2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2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2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2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2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2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2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2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2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2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2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2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2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2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2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2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2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2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2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2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2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2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2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2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2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2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2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2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2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2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2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2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2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2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2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2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2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2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2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2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2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2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2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2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2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2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2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2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2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2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2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2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2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2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2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2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2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2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2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2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2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2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2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2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2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2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2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2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2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2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2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2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2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2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2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2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2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2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2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2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2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2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2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2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2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2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2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2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2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2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2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2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2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2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2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2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2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2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2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2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2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2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2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2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2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2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2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2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2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2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2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2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2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2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2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2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2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2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2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2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2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2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2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2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2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2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2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2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2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2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2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2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2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2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2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2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2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2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2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2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2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2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2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2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2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2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2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2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2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2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2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2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2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2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2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2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2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2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2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2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2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2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2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2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2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2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2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2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2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2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2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2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2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2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2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2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2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2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2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2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2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2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2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2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2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2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2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2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2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2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2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2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2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2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2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2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2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2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2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2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2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2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2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2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2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2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2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2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2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2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2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2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2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2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2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2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2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2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2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2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2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2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2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2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2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2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2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2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2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2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2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2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2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2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2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2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2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2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2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2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2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2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2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2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2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2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2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2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2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2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2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2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2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2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2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2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2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2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2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2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2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2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2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2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2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2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2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2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2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2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2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2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2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2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2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2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2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2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2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2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2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2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2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2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2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2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2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2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2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2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2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2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2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2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2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2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2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2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2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2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2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2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2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2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2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2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2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2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2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2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2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2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2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2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2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2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2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2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2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2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2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2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2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2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2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2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2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2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2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2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2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2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2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2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2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2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2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2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2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2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2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2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2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2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2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2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2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2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2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2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2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2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2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2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2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2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2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2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2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2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2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2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2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2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2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2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2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2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2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2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2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2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2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2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2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2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2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2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2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2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2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2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2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2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2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2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2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2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2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2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2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2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2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2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2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2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2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2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2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2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2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2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2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2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2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2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2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2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2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2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2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2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2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2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2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2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2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2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2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2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2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2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2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2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2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2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2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2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2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2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2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2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2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2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2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2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2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2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2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2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2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2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2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2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2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2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2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2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2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2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2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2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2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2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2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2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2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2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2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2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2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2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2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2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2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2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2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2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2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2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2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2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2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2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2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2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2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2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2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2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2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2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2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2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2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2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2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2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2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2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2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2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2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2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2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2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2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2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2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2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2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2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2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2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2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2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2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2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2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2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2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2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2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2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2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2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2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2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2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2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2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2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2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2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2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2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2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2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2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2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2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2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2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2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2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2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2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2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2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2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2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2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2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2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2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2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2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2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hidden="1" x14ac:dyDescent="0.2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hidden="1" x14ac:dyDescent="0.2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81"/>
    </row>
    <row r="3217" spans="1:15" hidden="1" x14ac:dyDescent="0.2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2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2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2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2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2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2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2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2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2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2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2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2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2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2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2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2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2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2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2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2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2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2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2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2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2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2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2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2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2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2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2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2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2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2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2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2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2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2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2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2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2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2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2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2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2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2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2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2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2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2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2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81"/>
    </row>
    <row r="3269" spans="1:15" hidden="1" x14ac:dyDescent="0.2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2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2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2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2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2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2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2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2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2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2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2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2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2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2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2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2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2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2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2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2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2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2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2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2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2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2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2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2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2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2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2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2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2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2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2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2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2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2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2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2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2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2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2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2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2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2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2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2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2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2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2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2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2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2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2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2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2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2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2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2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2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2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2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2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2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2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2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2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2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2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2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x14ac:dyDescent="0.2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3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81"/>
    </row>
    <row r="3342" spans="1:15" hidden="1" x14ac:dyDescent="0.2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81"/>
    </row>
    <row r="3343" spans="1:15" hidden="1" x14ac:dyDescent="0.2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hidden="1" x14ac:dyDescent="0.2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2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2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2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2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2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2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2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2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2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2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2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2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2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2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2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2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2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2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2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2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2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2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2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2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2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2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2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2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2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2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2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2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2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2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2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2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2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2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2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2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2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2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2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2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2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2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2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2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2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2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2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2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2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2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2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2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2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2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2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2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2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2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2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2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2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2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2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2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2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2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hidden="1" x14ac:dyDescent="0.2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2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2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2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2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2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2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2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2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2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2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2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2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2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2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2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2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2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2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2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2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2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2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2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2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2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2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2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2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2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2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2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2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2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2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2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2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2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2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2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2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2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2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2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2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2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2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2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2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2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2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2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2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2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2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2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2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2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2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2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hidden="1" x14ac:dyDescent="0.2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2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2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2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2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2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2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2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2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2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2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2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2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2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2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2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2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2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2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2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2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2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2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2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2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2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2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2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2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2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2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2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2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2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2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2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2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2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2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2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2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2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2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2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2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2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2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2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2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hidden="1" x14ac:dyDescent="0.2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hidden="1" x14ac:dyDescent="0.2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2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2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2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2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2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2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2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2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2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2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2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2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2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2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2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2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2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2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2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2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2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2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2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2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2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2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2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2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2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2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2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2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2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2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2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2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2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2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2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2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2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x14ac:dyDescent="0.2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hidden="1" x14ac:dyDescent="0.2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2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2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2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2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2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2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2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hidden="1" x14ac:dyDescent="0.2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hidden="1" x14ac:dyDescent="0.2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2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2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2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2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2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2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2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hidden="1" x14ac:dyDescent="0.2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hidden="1" x14ac:dyDescent="0.2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hidden="1" x14ac:dyDescent="0.2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2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2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2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2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hidden="1" x14ac:dyDescent="0.2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hidden="1" x14ac:dyDescent="0.2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hidden="1" x14ac:dyDescent="0.2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2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2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2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2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2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2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2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2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hidden="1" x14ac:dyDescent="0.2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2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2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2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2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2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2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2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2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hidden="1" x14ac:dyDescent="0.2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2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2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2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2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2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2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2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2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2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2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2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2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2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hidden="1" x14ac:dyDescent="0.2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2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2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2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2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2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2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2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2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2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2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2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2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2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2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2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2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2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2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2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2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hidden="1" x14ac:dyDescent="0.2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2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2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2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2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2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2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2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2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2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hidden="1" x14ac:dyDescent="0.2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2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2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2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2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x14ac:dyDescent="0.2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3</v>
      </c>
      <c r="L3662" s="78"/>
      <c r="M3662" s="80"/>
      <c r="N3662" s="325"/>
      <c r="O3662" s="81"/>
    </row>
    <row r="3663" spans="1:15" hidden="1" x14ac:dyDescent="0.2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81"/>
    </row>
    <row r="3664" spans="1:15" hidden="1" x14ac:dyDescent="0.2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2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2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2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2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2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2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2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2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81"/>
    </row>
    <row r="3673" spans="1:15" hidden="1" x14ac:dyDescent="0.2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81"/>
    </row>
    <row r="3674" spans="1:15" hidden="1" x14ac:dyDescent="0.2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81"/>
    </row>
    <row r="3675" spans="1:15" hidden="1" x14ac:dyDescent="0.2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2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2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2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2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2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2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2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2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2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2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2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2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2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2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2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2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2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2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2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2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hidden="1" x14ac:dyDescent="0.2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hidden="1" x14ac:dyDescent="0.2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hidden="1" x14ac:dyDescent="0.2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2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2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2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2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2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2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2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2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2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2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25">
      <c r="A3709" s="249" t="s">
        <v>2736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81"/>
    </row>
    <row r="3710" spans="1:15" x14ac:dyDescent="0.25">
      <c r="A3710" s="249" t="s">
        <v>2736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0</v>
      </c>
      <c r="L3710" s="78"/>
      <c r="M3710" s="80"/>
      <c r="N3710" s="325"/>
      <c r="O3710" s="81"/>
    </row>
    <row r="3711" spans="1:15" hidden="1" x14ac:dyDescent="0.2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2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25">
      <c r="A3713" s="249" t="s">
        <v>2736</v>
      </c>
      <c r="B3713" s="9" t="s">
        <v>1113</v>
      </c>
      <c r="C3713" s="76">
        <v>44738</v>
      </c>
      <c r="D3713" s="235"/>
      <c r="E3713" s="261" t="s">
        <v>39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hidden="1" x14ac:dyDescent="0.25">
      <c r="A3714" s="249" t="s">
        <v>2688</v>
      </c>
      <c r="B3714" s="250" t="s">
        <v>2612</v>
      </c>
      <c r="C3714" s="76">
        <v>44718</v>
      </c>
      <c r="D3714" s="264"/>
      <c r="E3714" s="250" t="s">
        <v>28</v>
      </c>
      <c r="F3714" s="77">
        <v>600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325"/>
      <c r="O3714" s="81"/>
    </row>
    <row r="3715" spans="1:15" hidden="1" x14ac:dyDescent="0.25">
      <c r="A3715" s="249" t="s">
        <v>2669</v>
      </c>
      <c r="B3715" s="151" t="s">
        <v>1421</v>
      </c>
      <c r="C3715" s="76">
        <v>44712</v>
      </c>
      <c r="D3715" s="180"/>
      <c r="E3715" s="86" t="s">
        <v>39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25">
      <c r="A3716" s="249" t="s">
        <v>2669</v>
      </c>
      <c r="B3716" s="151" t="s">
        <v>1421</v>
      </c>
      <c r="C3716" s="76">
        <v>44712</v>
      </c>
      <c r="D3716" s="180"/>
      <c r="E3716" s="86" t="s">
        <v>28</v>
      </c>
      <c r="F3716" s="88">
        <v>240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0</v>
      </c>
      <c r="L3716" s="78"/>
      <c r="M3716" s="80"/>
      <c r="N3716" s="282"/>
      <c r="O3716" s="251" t="s">
        <v>1074</v>
      </c>
    </row>
    <row r="3717" spans="1:15" hidden="1" x14ac:dyDescent="0.25">
      <c r="A3717" s="249" t="s">
        <v>2669</v>
      </c>
      <c r="B3717" s="151" t="s">
        <v>1421</v>
      </c>
      <c r="C3717" s="76">
        <v>44712</v>
      </c>
      <c r="D3717" s="180"/>
      <c r="E3717" s="161" t="s">
        <v>25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5</v>
      </c>
      <c r="L3717" s="78"/>
      <c r="M3717" s="80"/>
      <c r="N3717" s="282"/>
      <c r="O3717" s="251" t="s">
        <v>1074</v>
      </c>
    </row>
    <row r="3718" spans="1:15" hidden="1" x14ac:dyDescent="0.25">
      <c r="A3718" s="249" t="s">
        <v>2669</v>
      </c>
      <c r="B3718" s="151" t="s">
        <v>1421</v>
      </c>
      <c r="C3718" s="76">
        <v>44712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13</v>
      </c>
      <c r="L3718" s="78"/>
      <c r="M3718" s="80"/>
      <c r="N3718" s="282"/>
      <c r="O3718" s="251" t="s">
        <v>1074</v>
      </c>
    </row>
    <row r="3719" spans="1:15" hidden="1" x14ac:dyDescent="0.25">
      <c r="A3719" s="249" t="s">
        <v>2532</v>
      </c>
      <c r="B3719" s="316" t="s">
        <v>1438</v>
      </c>
      <c r="C3719" s="89">
        <v>44670</v>
      </c>
      <c r="D3719" s="180"/>
      <c r="E3719" s="86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56</v>
      </c>
      <c r="L3719" s="78"/>
      <c r="M3719" s="80"/>
      <c r="N3719" s="282"/>
      <c r="O3719" s="251" t="s">
        <v>1074</v>
      </c>
    </row>
    <row r="3720" spans="1:15" hidden="1" x14ac:dyDescent="0.25">
      <c r="A3720" s="249" t="s">
        <v>2534</v>
      </c>
      <c r="B3720" s="161" t="s">
        <v>1421</v>
      </c>
      <c r="C3720" s="76">
        <v>44672</v>
      </c>
      <c r="D3720" s="180"/>
      <c r="E3720" s="161" t="s">
        <v>18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0</v>
      </c>
      <c r="L3720" s="78"/>
      <c r="M3720" s="80"/>
      <c r="N3720" s="282"/>
      <c r="O3720" s="251" t="s">
        <v>1074</v>
      </c>
    </row>
    <row r="3721" spans="1:15" hidden="1" x14ac:dyDescent="0.25">
      <c r="A3721" s="249" t="s">
        <v>2534</v>
      </c>
      <c r="B3721" s="161" t="s">
        <v>1421</v>
      </c>
      <c r="C3721" s="76">
        <v>44672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85</v>
      </c>
      <c r="L3721" s="78"/>
      <c r="M3721" s="80"/>
      <c r="N3721" s="282"/>
      <c r="O3721" s="251" t="s">
        <v>1074</v>
      </c>
    </row>
    <row r="3722" spans="1:15" hidden="1" x14ac:dyDescent="0.25">
      <c r="A3722" s="249" t="s">
        <v>2638</v>
      </c>
      <c r="B3722" s="9" t="s">
        <v>2581</v>
      </c>
      <c r="C3722" s="76">
        <v>44702</v>
      </c>
      <c r="D3722" s="180"/>
      <c r="E3722" s="161" t="s">
        <v>18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hidden="1" x14ac:dyDescent="0.25">
      <c r="A3723" s="249" t="s">
        <v>2638</v>
      </c>
      <c r="B3723" s="9" t="s">
        <v>2581</v>
      </c>
      <c r="C3723" s="76">
        <v>44702</v>
      </c>
      <c r="D3723" s="235"/>
      <c r="E3723" s="250" t="s">
        <v>25</v>
      </c>
      <c r="F3723" s="77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hidden="1" x14ac:dyDescent="0.25">
      <c r="A3724" s="249" t="s">
        <v>2638</v>
      </c>
      <c r="B3724" s="9" t="s">
        <v>2581</v>
      </c>
      <c r="C3724" s="76">
        <v>44702</v>
      </c>
      <c r="D3724" s="235"/>
      <c r="E3724" s="157" t="s">
        <v>28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hidden="1" x14ac:dyDescent="0.25">
      <c r="A3725" s="249" t="s">
        <v>2638</v>
      </c>
      <c r="B3725" s="9" t="s">
        <v>2581</v>
      </c>
      <c r="C3725" s="76">
        <v>44702</v>
      </c>
      <c r="D3725" s="180"/>
      <c r="E3725" s="161" t="s">
        <v>39</v>
      </c>
      <c r="F3725" s="77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65"/>
      <c r="O3725" s="81"/>
    </row>
    <row r="3726" spans="1:15" hidden="1" x14ac:dyDescent="0.25">
      <c r="A3726" s="249" t="s">
        <v>2614</v>
      </c>
      <c r="B3726" s="9" t="s">
        <v>2555</v>
      </c>
      <c r="C3726" s="76">
        <v>44696</v>
      </c>
      <c r="D3726" s="264"/>
      <c r="E3726" s="86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25">
      <c r="A3727" s="249" t="s">
        <v>2614</v>
      </c>
      <c r="B3727" s="9" t="s">
        <v>2555</v>
      </c>
      <c r="C3727" s="76">
        <v>44696</v>
      </c>
      <c r="D3727" s="264"/>
      <c r="E3727" s="86" t="s">
        <v>28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0</v>
      </c>
      <c r="L3727" s="78"/>
      <c r="M3727" s="80"/>
      <c r="N3727" s="282"/>
      <c r="O3727" s="81"/>
    </row>
    <row r="3728" spans="1:15" hidden="1" x14ac:dyDescent="0.25">
      <c r="A3728" s="249" t="s">
        <v>2560</v>
      </c>
      <c r="B3728" s="9" t="s">
        <v>2559</v>
      </c>
      <c r="C3728" s="76">
        <v>44684</v>
      </c>
      <c r="D3728" s="264"/>
      <c r="E3728" s="86" t="s">
        <v>39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3</v>
      </c>
      <c r="L3728" s="78"/>
      <c r="M3728" s="80"/>
      <c r="N3728" s="282"/>
      <c r="O3728" s="251" t="s">
        <v>1074</v>
      </c>
    </row>
    <row r="3729" spans="1:15" hidden="1" x14ac:dyDescent="0.25">
      <c r="A3729" s="249" t="s">
        <v>2560</v>
      </c>
      <c r="B3729" s="9" t="s">
        <v>2559</v>
      </c>
      <c r="C3729" s="76">
        <v>44684</v>
      </c>
      <c r="D3729" s="264"/>
      <c r="E3729" s="86" t="s">
        <v>28</v>
      </c>
      <c r="F3729" s="88">
        <v>240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7</v>
      </c>
      <c r="L3729" s="78"/>
      <c r="M3729" s="80"/>
      <c r="N3729" s="282"/>
      <c r="O3729" s="251" t="s">
        <v>1074</v>
      </c>
    </row>
    <row r="3730" spans="1:15" hidden="1" x14ac:dyDescent="0.25">
      <c r="A3730" s="249" t="s">
        <v>2560</v>
      </c>
      <c r="B3730" s="9" t="s">
        <v>2559</v>
      </c>
      <c r="C3730" s="76">
        <v>44684</v>
      </c>
      <c r="D3730" s="264"/>
      <c r="E3730" s="86" t="s">
        <v>18</v>
      </c>
      <c r="F3730" s="72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91</v>
      </c>
      <c r="L3730" s="78"/>
      <c r="M3730" s="80"/>
      <c r="N3730" s="282"/>
      <c r="O3730" s="251" t="s">
        <v>1074</v>
      </c>
    </row>
    <row r="3731" spans="1:15" hidden="1" x14ac:dyDescent="0.25">
      <c r="A3731" s="249" t="s">
        <v>2560</v>
      </c>
      <c r="B3731" s="9" t="s">
        <v>2559</v>
      </c>
      <c r="C3731" s="76">
        <v>44684</v>
      </c>
      <c r="D3731" s="264"/>
      <c r="E3731" s="261" t="s">
        <v>25</v>
      </c>
      <c r="F3731" s="88">
        <v>360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24</v>
      </c>
      <c r="L3731" s="78"/>
      <c r="M3731" s="80"/>
      <c r="N3731" s="282"/>
      <c r="O3731" s="251" t="s">
        <v>1074</v>
      </c>
    </row>
    <row r="3732" spans="1:15" hidden="1" x14ac:dyDescent="0.25">
      <c r="A3732" s="249" t="s">
        <v>2544</v>
      </c>
      <c r="B3732" s="250" t="s">
        <v>1510</v>
      </c>
      <c r="C3732" s="76">
        <v>44677</v>
      </c>
      <c r="D3732" s="180"/>
      <c r="E3732" s="86" t="s">
        <v>28</v>
      </c>
      <c r="F3732" s="88">
        <v>240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1</v>
      </c>
      <c r="L3732" s="78"/>
      <c r="M3732" s="80"/>
      <c r="N3732" s="282"/>
      <c r="O3732" s="251" t="s">
        <v>1074</v>
      </c>
    </row>
    <row r="3733" spans="1:15" hidden="1" x14ac:dyDescent="0.25">
      <c r="A3733" s="249" t="s">
        <v>2614</v>
      </c>
      <c r="B3733" s="150" t="s">
        <v>2555</v>
      </c>
      <c r="C3733" s="76">
        <v>44696</v>
      </c>
      <c r="D3733" s="264"/>
      <c r="E3733" s="86" t="s">
        <v>18</v>
      </c>
      <c r="F3733" s="88">
        <v>360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282"/>
      <c r="O3733" s="81"/>
    </row>
    <row r="3734" spans="1:15" hidden="1" x14ac:dyDescent="0.25">
      <c r="A3734" s="249" t="s">
        <v>2687</v>
      </c>
      <c r="B3734" s="150" t="s">
        <v>1113</v>
      </c>
      <c r="C3734" s="76">
        <v>44718</v>
      </c>
      <c r="D3734" s="237"/>
      <c r="E3734" s="303" t="s">
        <v>18</v>
      </c>
      <c r="F3734" s="184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25">
      <c r="A3735" s="249" t="s">
        <v>2687</v>
      </c>
      <c r="B3735" s="150" t="s">
        <v>1113</v>
      </c>
      <c r="C3735" s="76">
        <v>44718</v>
      </c>
      <c r="D3735" s="235"/>
      <c r="E3735" s="161" t="s">
        <v>28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25">
      <c r="A3736" s="249" t="s">
        <v>2687</v>
      </c>
      <c r="B3736" s="150" t="s">
        <v>1113</v>
      </c>
      <c r="C3736" s="76">
        <v>44718</v>
      </c>
      <c r="D3736" s="235"/>
      <c r="E3736" s="261" t="s">
        <v>39</v>
      </c>
      <c r="F3736" s="77">
        <v>600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0</v>
      </c>
      <c r="L3736" s="78"/>
      <c r="M3736" s="80"/>
      <c r="N3736" s="325"/>
      <c r="O3736" s="251" t="s">
        <v>1074</v>
      </c>
    </row>
    <row r="3737" spans="1:15" hidden="1" x14ac:dyDescent="0.25">
      <c r="A3737" s="249" t="s">
        <v>2439</v>
      </c>
      <c r="B3737" s="9" t="s">
        <v>2438</v>
      </c>
      <c r="C3737" s="76">
        <v>44658</v>
      </c>
      <c r="D3737" s="264"/>
      <c r="E3737" s="250" t="s">
        <v>79</v>
      </c>
      <c r="F3737" s="77">
        <v>200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2</v>
      </c>
      <c r="L3737" s="78"/>
      <c r="M3737" s="80"/>
      <c r="N3737" s="282"/>
      <c r="O3737" s="251" t="s">
        <v>1074</v>
      </c>
    </row>
    <row r="3738" spans="1:15" hidden="1" x14ac:dyDescent="0.25">
      <c r="A3738" s="249" t="s">
        <v>2712</v>
      </c>
      <c r="B3738" s="151" t="s">
        <v>2627</v>
      </c>
      <c r="C3738" s="76">
        <v>44731</v>
      </c>
      <c r="D3738" s="180"/>
      <c r="E3738" s="86" t="s">
        <v>28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25">
      <c r="A3739" s="249" t="s">
        <v>2712</v>
      </c>
      <c r="B3739" s="151" t="s">
        <v>2627</v>
      </c>
      <c r="C3739" s="76">
        <v>44731</v>
      </c>
      <c r="D3739" s="180"/>
      <c r="E3739" s="86" t="s">
        <v>39</v>
      </c>
      <c r="F3739" s="88">
        <v>240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325"/>
      <c r="O3739" s="251" t="s">
        <v>1074</v>
      </c>
    </row>
    <row r="3740" spans="1:15" hidden="1" x14ac:dyDescent="0.25">
      <c r="A3740" s="249" t="s">
        <v>2514</v>
      </c>
      <c r="B3740" s="250" t="s">
        <v>2513</v>
      </c>
      <c r="C3740" s="76">
        <v>44673</v>
      </c>
      <c r="D3740" s="264"/>
      <c r="E3740" s="261" t="s">
        <v>18</v>
      </c>
      <c r="F3740" s="77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25">
      <c r="A3741" s="249" t="s">
        <v>2514</v>
      </c>
      <c r="B3741" s="316" t="s">
        <v>2513</v>
      </c>
      <c r="C3741" s="76">
        <v>44673</v>
      </c>
      <c r="D3741" s="264"/>
      <c r="E3741" s="261" t="s">
        <v>79</v>
      </c>
      <c r="F3741" s="184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25">
      <c r="A3742" s="249" t="s">
        <v>2514</v>
      </c>
      <c r="B3742" s="316" t="s">
        <v>2513</v>
      </c>
      <c r="C3742" s="76">
        <v>44673</v>
      </c>
      <c r="D3742" s="264"/>
      <c r="E3742" s="261" t="s">
        <v>39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25">
      <c r="A3743" s="249" t="s">
        <v>2514</v>
      </c>
      <c r="B3743" s="151" t="s">
        <v>2513</v>
      </c>
      <c r="C3743" s="76">
        <v>44673</v>
      </c>
      <c r="D3743" s="264"/>
      <c r="E3743" s="250" t="s">
        <v>28</v>
      </c>
      <c r="F3743" s="77">
        <v>60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25">
      <c r="A3744" s="249" t="s">
        <v>2289</v>
      </c>
      <c r="B3744" s="9" t="s">
        <v>2247</v>
      </c>
      <c r="C3744" s="76">
        <v>44620</v>
      </c>
      <c r="D3744" s="264"/>
      <c r="E3744" s="250" t="s">
        <v>39</v>
      </c>
      <c r="F3744" s="77">
        <v>240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25">
      <c r="A3745" s="249" t="s">
        <v>2289</v>
      </c>
      <c r="B3745" s="9" t="s">
        <v>2247</v>
      </c>
      <c r="C3745" s="76">
        <v>44620</v>
      </c>
      <c r="D3745" s="264"/>
      <c r="E3745" s="250" t="s">
        <v>28</v>
      </c>
      <c r="F3745" s="77">
        <v>360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25">
      <c r="A3746" s="249" t="s">
        <v>2501</v>
      </c>
      <c r="B3746" s="9" t="s">
        <v>2497</v>
      </c>
      <c r="C3746" s="76">
        <v>44670</v>
      </c>
      <c r="D3746" s="264"/>
      <c r="E3746" s="250" t="s">
        <v>18</v>
      </c>
      <c r="F3746" s="77">
        <v>600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25">
      <c r="A3747" s="249" t="s">
        <v>2514</v>
      </c>
      <c r="B3747" s="151" t="s">
        <v>2271</v>
      </c>
      <c r="C3747" s="76">
        <v>44673</v>
      </c>
      <c r="D3747" s="264"/>
      <c r="E3747" s="261" t="s">
        <v>18</v>
      </c>
      <c r="F3747" s="77">
        <v>60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25">
      <c r="A3748" s="249" t="s">
        <v>2288</v>
      </c>
      <c r="B3748" s="9" t="s">
        <v>1291</v>
      </c>
      <c r="C3748" s="76">
        <v>44621</v>
      </c>
      <c r="D3748" s="264"/>
      <c r="E3748" s="250" t="s">
        <v>39</v>
      </c>
      <c r="F3748" s="77">
        <v>240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25">
      <c r="A3749" s="249" t="s">
        <v>2288</v>
      </c>
      <c r="B3749" s="9" t="s">
        <v>1291</v>
      </c>
      <c r="C3749" s="76">
        <v>44621</v>
      </c>
      <c r="D3749" s="264"/>
      <c r="E3749" s="250" t="s">
        <v>28</v>
      </c>
      <c r="F3749" s="77">
        <v>360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25">
      <c r="A3750" s="249" t="s">
        <v>2514</v>
      </c>
      <c r="B3750" s="151" t="s">
        <v>2271</v>
      </c>
      <c r="C3750" s="76">
        <v>44673</v>
      </c>
      <c r="D3750" s="264"/>
      <c r="E3750" s="261" t="s">
        <v>79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25">
      <c r="A3751" s="249" t="s">
        <v>2514</v>
      </c>
      <c r="B3751" s="151" t="s">
        <v>2271</v>
      </c>
      <c r="C3751" s="76">
        <v>44673</v>
      </c>
      <c r="D3751" s="264"/>
      <c r="E3751" s="261" t="s">
        <v>39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25">
      <c r="A3752" s="249" t="s">
        <v>2514</v>
      </c>
      <c r="B3752" s="151" t="s">
        <v>2271</v>
      </c>
      <c r="C3752" s="76">
        <v>44673</v>
      </c>
      <c r="D3752" s="264"/>
      <c r="E3752" s="250" t="s">
        <v>28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25">
      <c r="A3753" s="249" t="s">
        <v>2514</v>
      </c>
      <c r="B3753" s="151" t="s">
        <v>2263</v>
      </c>
      <c r="C3753" s="76">
        <v>44673</v>
      </c>
      <c r="D3753" s="264"/>
      <c r="E3753" s="261" t="s">
        <v>18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25">
      <c r="A3754" s="249" t="s">
        <v>2514</v>
      </c>
      <c r="B3754" s="151" t="s">
        <v>2263</v>
      </c>
      <c r="C3754" s="76">
        <v>44673</v>
      </c>
      <c r="D3754" s="264"/>
      <c r="E3754" s="261" t="s">
        <v>79</v>
      </c>
      <c r="F3754" s="77">
        <v>60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0</v>
      </c>
      <c r="L3754" s="78"/>
      <c r="M3754" s="80"/>
      <c r="N3754" s="282"/>
      <c r="O3754" s="251" t="s">
        <v>1074</v>
      </c>
    </row>
    <row r="3755" spans="1:15" hidden="1" x14ac:dyDescent="0.25">
      <c r="A3755" s="249" t="s">
        <v>2425</v>
      </c>
      <c r="B3755" s="316" t="s">
        <v>1071</v>
      </c>
      <c r="C3755" s="76">
        <v>44655</v>
      </c>
      <c r="D3755" s="180"/>
      <c r="E3755" s="303" t="s">
        <v>28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1</v>
      </c>
      <c r="L3755" s="78"/>
      <c r="M3755" s="80"/>
      <c r="N3755" s="282"/>
      <c r="O3755" s="251" t="s">
        <v>1074</v>
      </c>
    </row>
    <row r="3756" spans="1:15" hidden="1" x14ac:dyDescent="0.25">
      <c r="A3756" s="249" t="s">
        <v>2425</v>
      </c>
      <c r="B3756" s="316" t="s">
        <v>1071</v>
      </c>
      <c r="C3756" s="76">
        <v>44655</v>
      </c>
      <c r="D3756" s="180"/>
      <c r="E3756" s="261" t="s">
        <v>79</v>
      </c>
      <c r="F3756" s="77">
        <v>600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96</v>
      </c>
      <c r="L3756" s="78"/>
      <c r="M3756" s="80"/>
      <c r="N3756" s="282"/>
      <c r="O3756" s="251" t="s">
        <v>1074</v>
      </c>
    </row>
    <row r="3757" spans="1:15" hidden="1" x14ac:dyDescent="0.25">
      <c r="A3757" s="249" t="s">
        <v>2514</v>
      </c>
      <c r="B3757" s="316" t="s">
        <v>2263</v>
      </c>
      <c r="C3757" s="76">
        <v>44673</v>
      </c>
      <c r="D3757" s="264"/>
      <c r="E3757" s="261" t="s">
        <v>39</v>
      </c>
      <c r="F3757" s="77">
        <v>60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0</v>
      </c>
      <c r="L3757" s="78"/>
      <c r="M3757" s="80"/>
      <c r="N3757" s="282"/>
      <c r="O3757" s="251" t="s">
        <v>1074</v>
      </c>
    </row>
    <row r="3758" spans="1:15" hidden="1" x14ac:dyDescent="0.25">
      <c r="A3758" s="249" t="s">
        <v>2509</v>
      </c>
      <c r="B3758" s="316" t="s">
        <v>1071</v>
      </c>
      <c r="C3758" s="76">
        <v>44672</v>
      </c>
      <c r="D3758" s="180"/>
      <c r="E3758" s="261" t="s">
        <v>28</v>
      </c>
      <c r="F3758" s="77">
        <v>600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27</v>
      </c>
      <c r="L3758" s="78"/>
      <c r="M3758" s="80"/>
      <c r="N3758" s="282"/>
      <c r="O3758" s="251" t="s">
        <v>1074</v>
      </c>
    </row>
    <row r="3759" spans="1:15" hidden="1" x14ac:dyDescent="0.25">
      <c r="A3759" s="249" t="s">
        <v>2514</v>
      </c>
      <c r="B3759" s="316" t="s">
        <v>2263</v>
      </c>
      <c r="C3759" s="76">
        <v>44673</v>
      </c>
      <c r="D3759" s="264"/>
      <c r="E3759" s="250" t="s">
        <v>28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25">
      <c r="A3760" s="249" t="s">
        <v>2514</v>
      </c>
      <c r="B3760" s="9" t="s">
        <v>2272</v>
      </c>
      <c r="C3760" s="76">
        <v>44673</v>
      </c>
      <c r="D3760" s="264"/>
      <c r="E3760" s="261" t="s">
        <v>18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25">
      <c r="A3761" s="249" t="s">
        <v>2514</v>
      </c>
      <c r="B3761" s="150" t="s">
        <v>2272</v>
      </c>
      <c r="C3761" s="76">
        <v>44673</v>
      </c>
      <c r="D3761" s="264"/>
      <c r="E3761" s="261" t="s">
        <v>79</v>
      </c>
      <c r="F3761" s="77">
        <v>60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0</v>
      </c>
      <c r="L3761" s="78"/>
      <c r="M3761" s="80"/>
      <c r="N3761" s="282"/>
      <c r="O3761" s="251" t="s">
        <v>1074</v>
      </c>
    </row>
    <row r="3762" spans="1:15" hidden="1" x14ac:dyDescent="0.25">
      <c r="A3762" s="249" t="s">
        <v>2508</v>
      </c>
      <c r="B3762" s="151" t="s">
        <v>1070</v>
      </c>
      <c r="C3762" s="76">
        <v>44672</v>
      </c>
      <c r="D3762" s="235"/>
      <c r="E3762" s="157" t="s">
        <v>28</v>
      </c>
      <c r="F3762" s="77">
        <v>600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12</v>
      </c>
      <c r="L3762" s="78"/>
      <c r="M3762" s="80"/>
      <c r="N3762" s="282"/>
      <c r="O3762" s="251" t="s">
        <v>1074</v>
      </c>
    </row>
    <row r="3763" spans="1:15" hidden="1" x14ac:dyDescent="0.25">
      <c r="A3763" s="249" t="s">
        <v>2514</v>
      </c>
      <c r="B3763" s="150" t="s">
        <v>2272</v>
      </c>
      <c r="C3763" s="76">
        <v>44673</v>
      </c>
      <c r="D3763" s="264"/>
      <c r="E3763" s="250" t="s">
        <v>28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25">
      <c r="A3764" s="249" t="s">
        <v>2514</v>
      </c>
      <c r="B3764" s="9" t="s">
        <v>2272</v>
      </c>
      <c r="C3764" s="76">
        <v>44673</v>
      </c>
      <c r="D3764" s="264"/>
      <c r="E3764" s="261" t="s">
        <v>39</v>
      </c>
      <c r="F3764" s="77">
        <v>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282"/>
      <c r="O3764" s="251" t="s">
        <v>1074</v>
      </c>
    </row>
    <row r="3765" spans="1:15" hidden="1" x14ac:dyDescent="0.25">
      <c r="A3765" s="249" t="s">
        <v>2712</v>
      </c>
      <c r="B3765" s="151" t="s">
        <v>2627</v>
      </c>
      <c r="C3765" s="76">
        <v>44731</v>
      </c>
      <c r="D3765" s="180"/>
      <c r="E3765" s="181" t="s">
        <v>25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0</v>
      </c>
      <c r="L3765" s="78"/>
      <c r="M3765" s="80"/>
      <c r="N3765" s="325"/>
      <c r="O3765" s="251" t="s">
        <v>1074</v>
      </c>
    </row>
    <row r="3766" spans="1:15" hidden="1" x14ac:dyDescent="0.25">
      <c r="A3766" s="249" t="s">
        <v>2712</v>
      </c>
      <c r="B3766" s="327" t="s">
        <v>2627</v>
      </c>
      <c r="C3766" s="76">
        <v>44731</v>
      </c>
      <c r="D3766" s="180"/>
      <c r="E3766" s="86" t="s">
        <v>18</v>
      </c>
      <c r="F3766" s="88">
        <v>360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4</v>
      </c>
      <c r="L3766" s="78"/>
      <c r="M3766" s="80"/>
      <c r="N3766" s="325"/>
      <c r="O3766" s="251" t="s">
        <v>1074</v>
      </c>
    </row>
    <row r="3767" spans="1:15" hidden="1" x14ac:dyDescent="0.25">
      <c r="A3767" s="249" t="s">
        <v>2622</v>
      </c>
      <c r="B3767" s="14" t="s">
        <v>2538</v>
      </c>
      <c r="C3767" s="76">
        <v>44697</v>
      </c>
      <c r="D3767" s="264"/>
      <c r="E3767" s="250" t="s">
        <v>28</v>
      </c>
      <c r="F3767" s="77">
        <v>600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82"/>
      <c r="O3767" s="251" t="s">
        <v>1074</v>
      </c>
    </row>
    <row r="3768" spans="1:15" hidden="1" x14ac:dyDescent="0.25">
      <c r="A3768" s="249" t="s">
        <v>2222</v>
      </c>
      <c r="B3768" s="316" t="s">
        <v>2223</v>
      </c>
      <c r="C3768" s="76">
        <v>44581</v>
      </c>
      <c r="D3768" s="180"/>
      <c r="E3768" s="86" t="s">
        <v>39</v>
      </c>
      <c r="F3768" s="72">
        <v>240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0</v>
      </c>
      <c r="L3768" s="78"/>
      <c r="M3768" s="80"/>
      <c r="N3768" s="265"/>
      <c r="O3768" s="251" t="s">
        <v>1074</v>
      </c>
    </row>
    <row r="3769" spans="1:15" hidden="1" x14ac:dyDescent="0.25">
      <c r="A3769" s="249" t="s">
        <v>2222</v>
      </c>
      <c r="B3769" s="316" t="s">
        <v>2223</v>
      </c>
      <c r="C3769" s="76">
        <v>44581</v>
      </c>
      <c r="D3769" s="180"/>
      <c r="E3769" s="86" t="s">
        <v>18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6</v>
      </c>
      <c r="L3769" s="78"/>
      <c r="M3769" s="80"/>
      <c r="N3769" s="265"/>
      <c r="O3769" s="251" t="s">
        <v>1074</v>
      </c>
    </row>
    <row r="3770" spans="1:15" hidden="1" x14ac:dyDescent="0.25">
      <c r="A3770" s="249" t="s">
        <v>2558</v>
      </c>
      <c r="B3770" s="316" t="s">
        <v>1433</v>
      </c>
      <c r="C3770" s="76">
        <v>44677</v>
      </c>
      <c r="D3770" s="180"/>
      <c r="E3770" s="161" t="s">
        <v>25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0</v>
      </c>
      <c r="L3770" s="78"/>
      <c r="M3770" s="80"/>
      <c r="N3770" s="282"/>
      <c r="O3770" s="251" t="s">
        <v>1074</v>
      </c>
    </row>
    <row r="3771" spans="1:15" hidden="1" x14ac:dyDescent="0.25">
      <c r="A3771" s="249" t="s">
        <v>2558</v>
      </c>
      <c r="B3771" s="316" t="s">
        <v>1433</v>
      </c>
      <c r="C3771" s="76">
        <v>44677</v>
      </c>
      <c r="D3771" s="180"/>
      <c r="E3771" s="86" t="s">
        <v>18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22</v>
      </c>
      <c r="L3771" s="78"/>
      <c r="M3771" s="80"/>
      <c r="N3771" s="282"/>
      <c r="O3771" s="251" t="s">
        <v>1074</v>
      </c>
    </row>
    <row r="3772" spans="1:15" hidden="1" x14ac:dyDescent="0.25">
      <c r="A3772" s="249" t="s">
        <v>2222</v>
      </c>
      <c r="B3772" s="316" t="s">
        <v>2223</v>
      </c>
      <c r="C3772" s="76">
        <v>44581</v>
      </c>
      <c r="D3772" s="180"/>
      <c r="E3772" s="161" t="s">
        <v>25</v>
      </c>
      <c r="F3772" s="88">
        <v>360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0</v>
      </c>
      <c r="L3772" s="78"/>
      <c r="M3772" s="80"/>
      <c r="N3772" s="265"/>
      <c r="O3772" s="251" t="s">
        <v>1074</v>
      </c>
    </row>
    <row r="3773" spans="1:15" hidden="1" x14ac:dyDescent="0.25">
      <c r="A3773" s="249" t="s">
        <v>2222</v>
      </c>
      <c r="B3773" s="316" t="s">
        <v>2223</v>
      </c>
      <c r="C3773" s="76">
        <v>44581</v>
      </c>
      <c r="D3773" s="180"/>
      <c r="E3773" s="86" t="s">
        <v>28</v>
      </c>
      <c r="F3773" s="88">
        <v>240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34</v>
      </c>
      <c r="L3773" s="78"/>
      <c r="M3773" s="80"/>
      <c r="N3773" s="265"/>
      <c r="O3773" s="251" t="s">
        <v>1074</v>
      </c>
    </row>
    <row r="3774" spans="1:15" hidden="1" x14ac:dyDescent="0.25">
      <c r="A3774" s="249" t="s">
        <v>2614</v>
      </c>
      <c r="B3774" s="9" t="s">
        <v>2555</v>
      </c>
      <c r="C3774" s="76">
        <v>44696</v>
      </c>
      <c r="D3774" s="267"/>
      <c r="E3774" s="303" t="s">
        <v>25</v>
      </c>
      <c r="F3774" s="72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82"/>
      <c r="O3774" s="81"/>
    </row>
    <row r="3775" spans="1:15" hidden="1" x14ac:dyDescent="0.25">
      <c r="A3775" s="249" t="s">
        <v>2739</v>
      </c>
      <c r="B3775" s="151" t="s">
        <v>2627</v>
      </c>
      <c r="C3775" s="76">
        <v>44739</v>
      </c>
      <c r="D3775" s="180"/>
      <c r="E3775" s="86" t="s">
        <v>28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hidden="1" x14ac:dyDescent="0.25">
      <c r="A3776" s="249" t="s">
        <v>2739</v>
      </c>
      <c r="B3776" s="151" t="s">
        <v>2627</v>
      </c>
      <c r="C3776" s="76">
        <v>44739</v>
      </c>
      <c r="D3776" s="180"/>
      <c r="E3776" s="86" t="s">
        <v>39</v>
      </c>
      <c r="F3776" s="88">
        <v>240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hidden="1" x14ac:dyDescent="0.25">
      <c r="A3777" s="249" t="s">
        <v>2739</v>
      </c>
      <c r="B3777" s="151" t="s">
        <v>2627</v>
      </c>
      <c r="C3777" s="76">
        <v>44739</v>
      </c>
      <c r="D3777" s="180"/>
      <c r="E3777" s="161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hidden="1" x14ac:dyDescent="0.25">
      <c r="A3778" s="249" t="s">
        <v>2739</v>
      </c>
      <c r="B3778" s="151" t="s">
        <v>2627</v>
      </c>
      <c r="C3778" s="76">
        <v>44739</v>
      </c>
      <c r="D3778" s="180"/>
      <c r="E3778" s="86" t="s">
        <v>18</v>
      </c>
      <c r="F3778" s="88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5"/>
      <c r="O3778" s="81"/>
    </row>
    <row r="3779" spans="1:15" hidden="1" x14ac:dyDescent="0.25">
      <c r="A3779" s="249" t="s">
        <v>2630</v>
      </c>
      <c r="B3779" s="9" t="s">
        <v>2566</v>
      </c>
      <c r="C3779" s="76">
        <v>44700</v>
      </c>
      <c r="D3779" s="235"/>
      <c r="E3779" s="263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hidden="1" x14ac:dyDescent="0.25">
      <c r="A3780" s="249" t="s">
        <v>2630</v>
      </c>
      <c r="B3780" s="9" t="s">
        <v>2566</v>
      </c>
      <c r="C3780" s="76">
        <v>44700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hidden="1" x14ac:dyDescent="0.25">
      <c r="A3781" s="249" t="s">
        <v>2630</v>
      </c>
      <c r="B3781" s="9" t="s">
        <v>2566</v>
      </c>
      <c r="C3781" s="76">
        <v>44700</v>
      </c>
      <c r="D3781" s="235"/>
      <c r="E3781" s="250" t="s">
        <v>28</v>
      </c>
      <c r="F3781" s="77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0</v>
      </c>
      <c r="L3781" s="78"/>
      <c r="M3781" s="80"/>
      <c r="N3781" s="282"/>
      <c r="O3781" s="81"/>
    </row>
    <row r="3782" spans="1:15" hidden="1" x14ac:dyDescent="0.25">
      <c r="A3782" s="249" t="s">
        <v>2618</v>
      </c>
      <c r="B3782" s="250" t="s">
        <v>1510</v>
      </c>
      <c r="C3782" s="76">
        <v>44697</v>
      </c>
      <c r="D3782" s="180"/>
      <c r="E3782" s="86" t="s">
        <v>28</v>
      </c>
      <c r="F3782" s="88">
        <v>240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40</v>
      </c>
      <c r="L3782" s="78"/>
      <c r="M3782" s="80"/>
      <c r="N3782" s="282"/>
      <c r="O3782" s="251" t="s">
        <v>1074</v>
      </c>
    </row>
    <row r="3783" spans="1:15" hidden="1" x14ac:dyDescent="0.25">
      <c r="A3783" s="249" t="s">
        <v>2618</v>
      </c>
      <c r="B3783" s="250" t="s">
        <v>1510</v>
      </c>
      <c r="C3783" s="76">
        <v>44697</v>
      </c>
      <c r="D3783" s="180"/>
      <c r="E3783" s="161" t="s">
        <v>25</v>
      </c>
      <c r="F3783" s="88">
        <v>360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7</v>
      </c>
      <c r="L3783" s="78"/>
      <c r="M3783" s="80"/>
      <c r="N3783" s="282"/>
      <c r="O3783" s="251" t="s">
        <v>1074</v>
      </c>
    </row>
    <row r="3784" spans="1:15" hidden="1" x14ac:dyDescent="0.25">
      <c r="A3784" s="249" t="s">
        <v>2618</v>
      </c>
      <c r="B3784" s="250" t="s">
        <v>1510</v>
      </c>
      <c r="C3784" s="76">
        <v>44697</v>
      </c>
      <c r="D3784" s="180"/>
      <c r="E3784" s="86" t="s">
        <v>39</v>
      </c>
      <c r="F3784" s="88">
        <v>240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5</v>
      </c>
      <c r="L3784" s="78"/>
      <c r="M3784" s="80"/>
      <c r="N3784" s="282"/>
      <c r="O3784" s="251" t="s">
        <v>1074</v>
      </c>
    </row>
    <row r="3785" spans="1:15" hidden="1" x14ac:dyDescent="0.25">
      <c r="A3785" s="249" t="s">
        <v>2618</v>
      </c>
      <c r="B3785" s="250" t="s">
        <v>1510</v>
      </c>
      <c r="C3785" s="76">
        <v>44697</v>
      </c>
      <c r="D3785" s="180"/>
      <c r="E3785" s="161" t="s">
        <v>18</v>
      </c>
      <c r="F3785" s="88">
        <v>360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17</v>
      </c>
      <c r="L3785" s="78"/>
      <c r="M3785" s="80"/>
      <c r="N3785" s="282"/>
      <c r="O3785" s="251" t="s">
        <v>1074</v>
      </c>
    </row>
    <row r="3786" spans="1:15" hidden="1" x14ac:dyDescent="0.25">
      <c r="A3786" s="249" t="s">
        <v>2630</v>
      </c>
      <c r="B3786" s="9" t="s">
        <v>2566</v>
      </c>
      <c r="C3786" s="76">
        <v>44700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82"/>
      <c r="O3786" s="81"/>
    </row>
    <row r="3787" spans="1:15" hidden="1" x14ac:dyDescent="0.25">
      <c r="A3787" s="159" t="s">
        <v>1839</v>
      </c>
      <c r="B3787" s="9" t="s">
        <v>17</v>
      </c>
      <c r="C3787" s="89">
        <v>44471</v>
      </c>
      <c r="D3787" s="235"/>
      <c r="E3787" s="86" t="s">
        <v>28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251"/>
    </row>
    <row r="3788" spans="1:15" hidden="1" x14ac:dyDescent="0.25">
      <c r="A3788" s="159" t="s">
        <v>1839</v>
      </c>
      <c r="B3788" s="9" t="s">
        <v>17</v>
      </c>
      <c r="C3788" s="89">
        <v>44471</v>
      </c>
      <c r="D3788" s="235"/>
      <c r="E3788" s="86" t="s">
        <v>39</v>
      </c>
      <c r="F3788" s="88">
        <v>240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hidden="1" x14ac:dyDescent="0.25">
      <c r="A3789" s="159" t="s">
        <v>1839</v>
      </c>
      <c r="B3789" s="9" t="s">
        <v>17</v>
      </c>
      <c r="C3789" s="89">
        <v>44471</v>
      </c>
      <c r="D3789" s="235"/>
      <c r="E3789" s="161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hidden="1" x14ac:dyDescent="0.25">
      <c r="A3790" s="159" t="s">
        <v>1839</v>
      </c>
      <c r="B3790" s="9" t="s">
        <v>17</v>
      </c>
      <c r="C3790" s="89">
        <v>44471</v>
      </c>
      <c r="D3790" s="235"/>
      <c r="E3790" s="86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81"/>
    </row>
    <row r="3791" spans="1:15" hidden="1" x14ac:dyDescent="0.25">
      <c r="A3791" s="159" t="s">
        <v>1837</v>
      </c>
      <c r="B3791" s="161" t="s">
        <v>81</v>
      </c>
      <c r="C3791" s="89">
        <v>44471</v>
      </c>
      <c r="D3791" s="180"/>
      <c r="E3791" s="161" t="s">
        <v>25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hidden="1" x14ac:dyDescent="0.25">
      <c r="A3792" s="159" t="s">
        <v>1837</v>
      </c>
      <c r="B3792" s="161" t="s">
        <v>81</v>
      </c>
      <c r="C3792" s="89">
        <v>44471</v>
      </c>
      <c r="D3792" s="180"/>
      <c r="E3792" s="161" t="s">
        <v>18</v>
      </c>
      <c r="F3792" s="88">
        <v>360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251"/>
    </row>
    <row r="3793" spans="1:15" hidden="1" x14ac:dyDescent="0.25">
      <c r="A3793" s="159" t="s">
        <v>1837</v>
      </c>
      <c r="B3793" s="161" t="s">
        <v>81</v>
      </c>
      <c r="C3793" s="89">
        <v>44471</v>
      </c>
      <c r="D3793" s="180"/>
      <c r="E3793" s="86" t="s">
        <v>39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hidden="1" x14ac:dyDescent="0.25">
      <c r="A3794" s="159" t="s">
        <v>1837</v>
      </c>
      <c r="B3794" s="161" t="s">
        <v>81</v>
      </c>
      <c r="C3794" s="89">
        <v>44471</v>
      </c>
      <c r="D3794" s="180"/>
      <c r="E3794" s="86" t="s">
        <v>28</v>
      </c>
      <c r="F3794" s="88">
        <v>240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24"/>
      <c r="O3794" s="81"/>
    </row>
    <row r="3795" spans="1:15" hidden="1" x14ac:dyDescent="0.25">
      <c r="A3795" s="249" t="s">
        <v>2350</v>
      </c>
      <c r="B3795" s="151" t="s">
        <v>582</v>
      </c>
      <c r="C3795" s="76">
        <v>44636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25">
      <c r="A3796" s="249" t="s">
        <v>2394</v>
      </c>
      <c r="B3796" s="151" t="s">
        <v>772</v>
      </c>
      <c r="C3796" s="76">
        <v>44650</v>
      </c>
      <c r="D3796" s="235"/>
      <c r="E3796" s="250" t="s">
        <v>28</v>
      </c>
      <c r="F3796" s="77">
        <v>1200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282"/>
      <c r="O3796" s="251" t="s">
        <v>1074</v>
      </c>
    </row>
    <row r="3797" spans="1:15" hidden="1" x14ac:dyDescent="0.25">
      <c r="A3797" s="249" t="s">
        <v>2722</v>
      </c>
      <c r="B3797" s="151" t="s">
        <v>1060</v>
      </c>
      <c r="C3797" s="76">
        <v>44733</v>
      </c>
      <c r="D3797" s="180"/>
      <c r="E3797" s="86" t="s">
        <v>39</v>
      </c>
      <c r="F3797" s="72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hidden="1" x14ac:dyDescent="0.25">
      <c r="A3798" s="249" t="s">
        <v>2722</v>
      </c>
      <c r="B3798" s="151" t="s">
        <v>1060</v>
      </c>
      <c r="C3798" s="76">
        <v>44733</v>
      </c>
      <c r="D3798" s="180"/>
      <c r="E3798" s="86" t="s">
        <v>28</v>
      </c>
      <c r="F3798" s="88">
        <v>240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hidden="1" x14ac:dyDescent="0.25">
      <c r="A3799" s="249" t="s">
        <v>2722</v>
      </c>
      <c r="B3799" s="151" t="s">
        <v>1060</v>
      </c>
      <c r="C3799" s="76">
        <v>44733</v>
      </c>
      <c r="D3799" s="180"/>
      <c r="E3799" s="161" t="s">
        <v>25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x14ac:dyDescent="0.25">
      <c r="A3800" s="249" t="s">
        <v>2722</v>
      </c>
      <c r="B3800" s="151" t="s">
        <v>1060</v>
      </c>
      <c r="C3800" s="76">
        <v>44733</v>
      </c>
      <c r="D3800" s="180"/>
      <c r="E3800" s="86" t="s">
        <v>18</v>
      </c>
      <c r="F3800" s="88">
        <v>360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81"/>
    </row>
    <row r="3801" spans="1:15" hidden="1" x14ac:dyDescent="0.25">
      <c r="A3801" s="249" t="s">
        <v>2720</v>
      </c>
      <c r="B3801" s="151" t="s">
        <v>1421</v>
      </c>
      <c r="C3801" s="76">
        <v>44732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325"/>
      <c r="O3801" s="251" t="s">
        <v>1074</v>
      </c>
    </row>
    <row r="3802" spans="1:15" hidden="1" x14ac:dyDescent="0.25">
      <c r="A3802" s="249" t="s">
        <v>2645</v>
      </c>
      <c r="B3802" s="151" t="s">
        <v>1438</v>
      </c>
      <c r="C3802" s="89">
        <v>44704</v>
      </c>
      <c r="D3802" s="180"/>
      <c r="E3802" s="86" t="s">
        <v>39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0</v>
      </c>
      <c r="L3802" s="78"/>
      <c r="M3802" s="80"/>
      <c r="N3802" s="282"/>
      <c r="O3802" s="251" t="s">
        <v>1074</v>
      </c>
    </row>
    <row r="3803" spans="1:15" hidden="1" x14ac:dyDescent="0.25">
      <c r="A3803" s="249" t="s">
        <v>2645</v>
      </c>
      <c r="B3803" s="151" t="s">
        <v>1438</v>
      </c>
      <c r="C3803" s="89">
        <v>44704</v>
      </c>
      <c r="D3803" s="180"/>
      <c r="E3803" s="86" t="s">
        <v>28</v>
      </c>
      <c r="F3803" s="88">
        <v>240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27</v>
      </c>
      <c r="L3803" s="78"/>
      <c r="M3803" s="80"/>
      <c r="N3803" s="282"/>
      <c r="O3803" s="251" t="s">
        <v>1074</v>
      </c>
    </row>
    <row r="3804" spans="1:15" hidden="1" x14ac:dyDescent="0.25">
      <c r="A3804" s="249" t="s">
        <v>2645</v>
      </c>
      <c r="B3804" s="151" t="s">
        <v>1438</v>
      </c>
      <c r="C3804" s="89">
        <v>44704</v>
      </c>
      <c r="D3804" s="180"/>
      <c r="E3804" s="86" t="s">
        <v>25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25">
      <c r="A3805" s="249" t="s">
        <v>2645</v>
      </c>
      <c r="B3805" s="151" t="s">
        <v>1438</v>
      </c>
      <c r="C3805" s="89">
        <v>44704</v>
      </c>
      <c r="D3805" s="180"/>
      <c r="E3805" s="86" t="s">
        <v>18</v>
      </c>
      <c r="F3805" s="88">
        <v>360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0</v>
      </c>
      <c r="L3805" s="78"/>
      <c r="M3805" s="80"/>
      <c r="N3805" s="282"/>
      <c r="O3805" s="251" t="s">
        <v>1074</v>
      </c>
    </row>
    <row r="3806" spans="1:15" hidden="1" x14ac:dyDescent="0.25">
      <c r="A3806" s="249" t="s">
        <v>2644</v>
      </c>
      <c r="B3806" s="151" t="s">
        <v>1438</v>
      </c>
      <c r="C3806" s="89">
        <v>44699</v>
      </c>
      <c r="D3806" s="180"/>
      <c r="E3806" s="86" t="s">
        <v>28</v>
      </c>
      <c r="F3806" s="88">
        <v>240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1</v>
      </c>
      <c r="L3806" s="78"/>
      <c r="M3806" s="80"/>
      <c r="N3806" s="282"/>
      <c r="O3806" s="251" t="s">
        <v>1074</v>
      </c>
    </row>
    <row r="3807" spans="1:15" hidden="1" x14ac:dyDescent="0.25">
      <c r="A3807" s="249" t="s">
        <v>2644</v>
      </c>
      <c r="B3807" s="151" t="s">
        <v>1438</v>
      </c>
      <c r="C3807" s="89">
        <v>44699</v>
      </c>
      <c r="D3807" s="180"/>
      <c r="E3807" s="261" t="s">
        <v>18</v>
      </c>
      <c r="F3807" s="88">
        <v>360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4</v>
      </c>
      <c r="L3807" s="78"/>
      <c r="M3807" s="80"/>
      <c r="N3807" s="282"/>
      <c r="O3807" s="251" t="s">
        <v>1074</v>
      </c>
    </row>
    <row r="3808" spans="1:15" hidden="1" x14ac:dyDescent="0.25">
      <c r="A3808" s="249" t="s">
        <v>2720</v>
      </c>
      <c r="B3808" s="151" t="s">
        <v>1421</v>
      </c>
      <c r="C3808" s="76">
        <v>44732</v>
      </c>
      <c r="D3808" s="180"/>
      <c r="E3808" s="86" t="s">
        <v>28</v>
      </c>
      <c r="F3808" s="88">
        <v>240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25">
      <c r="A3809" s="249" t="s">
        <v>2720</v>
      </c>
      <c r="B3809" s="151" t="s">
        <v>1421</v>
      </c>
      <c r="C3809" s="76">
        <v>44732</v>
      </c>
      <c r="D3809" s="180"/>
      <c r="E3809" s="161" t="s">
        <v>25</v>
      </c>
      <c r="F3809" s="88">
        <v>360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0</v>
      </c>
      <c r="L3809" s="78"/>
      <c r="M3809" s="80"/>
      <c r="N3809" s="325"/>
      <c r="O3809" s="251" t="s">
        <v>1074</v>
      </c>
    </row>
    <row r="3810" spans="1:15" hidden="1" x14ac:dyDescent="0.25">
      <c r="A3810" s="249" t="s">
        <v>2643</v>
      </c>
      <c r="B3810" s="151" t="s">
        <v>2081</v>
      </c>
      <c r="C3810" s="76">
        <v>44704</v>
      </c>
      <c r="D3810" s="235"/>
      <c r="E3810" s="250" t="s">
        <v>28</v>
      </c>
      <c r="F3810" s="77">
        <v>1200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19</v>
      </c>
      <c r="L3810" s="78"/>
      <c r="M3810" s="80"/>
      <c r="N3810" s="282"/>
      <c r="O3810" s="251" t="s">
        <v>1074</v>
      </c>
    </row>
    <row r="3811" spans="1:15" hidden="1" x14ac:dyDescent="0.25">
      <c r="A3811" s="249" t="s">
        <v>2720</v>
      </c>
      <c r="B3811" s="151" t="s">
        <v>1421</v>
      </c>
      <c r="C3811" s="76">
        <v>44732</v>
      </c>
      <c r="D3811" s="180"/>
      <c r="E3811" s="86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5"/>
      <c r="O3811" s="251" t="s">
        <v>1074</v>
      </c>
    </row>
    <row r="3812" spans="1:15" hidden="1" x14ac:dyDescent="0.25">
      <c r="A3812" s="249" t="s">
        <v>2392</v>
      </c>
      <c r="B3812" s="9" t="s">
        <v>2391</v>
      </c>
      <c r="C3812" s="76">
        <v>44649</v>
      </c>
      <c r="D3812" s="264"/>
      <c r="E3812" s="157" t="s">
        <v>18</v>
      </c>
      <c r="F3812" s="88">
        <v>360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81"/>
    </row>
    <row r="3813" spans="1:15" hidden="1" x14ac:dyDescent="0.25">
      <c r="A3813" s="249" t="s">
        <v>2576</v>
      </c>
      <c r="B3813" s="316" t="s">
        <v>34</v>
      </c>
      <c r="C3813" s="76">
        <v>44690</v>
      </c>
      <c r="D3813" s="180"/>
      <c r="E3813" s="86" t="s">
        <v>28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0</v>
      </c>
      <c r="L3813" s="78"/>
      <c r="M3813" s="80"/>
      <c r="N3813" s="282"/>
      <c r="O3813" s="251" t="s">
        <v>1074</v>
      </c>
    </row>
    <row r="3814" spans="1:15" hidden="1" x14ac:dyDescent="0.25">
      <c r="A3814" s="249" t="s">
        <v>2576</v>
      </c>
      <c r="B3814" s="316" t="s">
        <v>34</v>
      </c>
      <c r="C3814" s="76">
        <v>44690</v>
      </c>
      <c r="D3814" s="180"/>
      <c r="E3814" s="86" t="s">
        <v>39</v>
      </c>
      <c r="F3814" s="88">
        <v>240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2</v>
      </c>
      <c r="L3814" s="78"/>
      <c r="M3814" s="80"/>
      <c r="N3814" s="282"/>
      <c r="O3814" s="251" t="s">
        <v>1074</v>
      </c>
    </row>
    <row r="3815" spans="1:15" hidden="1" x14ac:dyDescent="0.25">
      <c r="A3815" s="249" t="s">
        <v>2576</v>
      </c>
      <c r="B3815" s="316" t="s">
        <v>34</v>
      </c>
      <c r="C3815" s="76">
        <v>44690</v>
      </c>
      <c r="D3815" s="180"/>
      <c r="E3815" s="161" t="s">
        <v>25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0</v>
      </c>
      <c r="L3815" s="78"/>
      <c r="M3815" s="80"/>
      <c r="N3815" s="282"/>
      <c r="O3815" s="251" t="s">
        <v>1074</v>
      </c>
    </row>
    <row r="3816" spans="1:15" hidden="1" x14ac:dyDescent="0.25">
      <c r="A3816" s="249" t="s">
        <v>2576</v>
      </c>
      <c r="B3816" s="316" t="s">
        <v>34</v>
      </c>
      <c r="C3816" s="76">
        <v>44690</v>
      </c>
      <c r="D3816" s="180"/>
      <c r="E3816" s="86" t="s">
        <v>18</v>
      </c>
      <c r="F3816" s="88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10</v>
      </c>
      <c r="L3816" s="78"/>
      <c r="M3816" s="80"/>
      <c r="N3816" s="282"/>
      <c r="O3816" s="251" t="s">
        <v>1074</v>
      </c>
    </row>
    <row r="3817" spans="1:15" hidden="1" x14ac:dyDescent="0.25">
      <c r="A3817" s="249" t="s">
        <v>2577</v>
      </c>
      <c r="B3817" s="9" t="s">
        <v>239</v>
      </c>
      <c r="C3817" s="76">
        <v>44690</v>
      </c>
      <c r="D3817" s="180"/>
      <c r="E3817" s="161" t="s">
        <v>18</v>
      </c>
      <c r="F3817" s="77">
        <v>360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25">
      <c r="A3818" s="249" t="s">
        <v>2577</v>
      </c>
      <c r="B3818" s="9" t="s">
        <v>239</v>
      </c>
      <c r="C3818" s="76">
        <v>44690</v>
      </c>
      <c r="D3818" s="235"/>
      <c r="E3818" s="157" t="s">
        <v>28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25">
      <c r="A3819" s="249" t="s">
        <v>2577</v>
      </c>
      <c r="B3819" s="9" t="s">
        <v>239</v>
      </c>
      <c r="C3819" s="76">
        <v>44690</v>
      </c>
      <c r="D3819" s="180"/>
      <c r="E3819" s="161" t="s">
        <v>39</v>
      </c>
      <c r="F3819" s="77">
        <v>240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25">
      <c r="A3820" s="249" t="s">
        <v>2577</v>
      </c>
      <c r="B3820" s="9" t="s">
        <v>239</v>
      </c>
      <c r="C3820" s="76">
        <v>44690</v>
      </c>
      <c r="D3820" s="235"/>
      <c r="E3820" s="250" t="s">
        <v>25</v>
      </c>
      <c r="F3820" s="77">
        <v>360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25">
      <c r="A3821" s="249" t="s">
        <v>2578</v>
      </c>
      <c r="B3821" s="316" t="s">
        <v>30</v>
      </c>
      <c r="C3821" s="76">
        <v>44690</v>
      </c>
      <c r="D3821" s="180"/>
      <c r="E3821" s="86" t="s">
        <v>39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0</v>
      </c>
      <c r="L3821" s="78"/>
      <c r="M3821" s="80"/>
      <c r="N3821" s="282"/>
      <c r="O3821" s="251" t="s">
        <v>1074</v>
      </c>
    </row>
    <row r="3822" spans="1:15" hidden="1" x14ac:dyDescent="0.25">
      <c r="A3822" s="249" t="s">
        <v>2578</v>
      </c>
      <c r="B3822" s="316" t="s">
        <v>30</v>
      </c>
      <c r="C3822" s="76">
        <v>44690</v>
      </c>
      <c r="D3822" s="180"/>
      <c r="E3822" s="86" t="s">
        <v>28</v>
      </c>
      <c r="F3822" s="88">
        <v>240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1</v>
      </c>
      <c r="L3822" s="78"/>
      <c r="M3822" s="80"/>
      <c r="N3822" s="282"/>
      <c r="O3822" s="251" t="s">
        <v>1074</v>
      </c>
    </row>
    <row r="3823" spans="1:15" hidden="1" x14ac:dyDescent="0.25">
      <c r="A3823" s="249" t="s">
        <v>2578</v>
      </c>
      <c r="B3823" s="316" t="s">
        <v>30</v>
      </c>
      <c r="C3823" s="76">
        <v>44690</v>
      </c>
      <c r="D3823" s="180"/>
      <c r="E3823" s="86" t="s">
        <v>18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78</v>
      </c>
      <c r="L3823" s="78"/>
      <c r="M3823" s="80"/>
      <c r="N3823" s="282"/>
      <c r="O3823" s="251" t="s">
        <v>1074</v>
      </c>
    </row>
    <row r="3824" spans="1:15" hidden="1" x14ac:dyDescent="0.25">
      <c r="A3824" s="249" t="s">
        <v>2578</v>
      </c>
      <c r="B3824" s="316" t="s">
        <v>30</v>
      </c>
      <c r="C3824" s="76">
        <v>44690</v>
      </c>
      <c r="D3824" s="180"/>
      <c r="E3824" s="2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3</v>
      </c>
      <c r="L3824" s="78"/>
      <c r="M3824" s="80"/>
      <c r="N3824" s="282"/>
      <c r="O3824" s="251" t="s">
        <v>1074</v>
      </c>
    </row>
    <row r="3825" spans="1:15" hidden="1" x14ac:dyDescent="0.25">
      <c r="A3825" s="249" t="s">
        <v>2580</v>
      </c>
      <c r="B3825" s="316" t="s">
        <v>1433</v>
      </c>
      <c r="C3825" s="76">
        <v>44685</v>
      </c>
      <c r="D3825" s="180"/>
      <c r="E3825" s="161" t="s">
        <v>25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0</v>
      </c>
      <c r="L3825" s="78"/>
      <c r="M3825" s="80"/>
      <c r="N3825" s="282"/>
      <c r="O3825" s="251" t="s">
        <v>1074</v>
      </c>
    </row>
    <row r="3826" spans="1:15" hidden="1" x14ac:dyDescent="0.25">
      <c r="A3826" s="249" t="s">
        <v>2580</v>
      </c>
      <c r="B3826" s="316" t="s">
        <v>1433</v>
      </c>
      <c r="C3826" s="76">
        <v>44685</v>
      </c>
      <c r="D3826" s="180"/>
      <c r="E3826" s="86" t="s">
        <v>18</v>
      </c>
      <c r="F3826" s="88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14</v>
      </c>
      <c r="L3826" s="78"/>
      <c r="M3826" s="80"/>
      <c r="N3826" s="282"/>
      <c r="O3826" s="251" t="s">
        <v>1074</v>
      </c>
    </row>
    <row r="3827" spans="1:15" hidden="1" x14ac:dyDescent="0.25">
      <c r="A3827" s="249" t="s">
        <v>2582</v>
      </c>
      <c r="B3827" s="9" t="s">
        <v>2581</v>
      </c>
      <c r="C3827" s="76">
        <v>44690</v>
      </c>
      <c r="D3827" s="180"/>
      <c r="E3827" s="161" t="s">
        <v>18</v>
      </c>
      <c r="F3827" s="77">
        <v>360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25">
      <c r="A3828" s="249" t="s">
        <v>2582</v>
      </c>
      <c r="B3828" s="9" t="s">
        <v>2581</v>
      </c>
      <c r="C3828" s="76">
        <v>44690</v>
      </c>
      <c r="D3828" s="235"/>
      <c r="E3828" s="157" t="s">
        <v>28</v>
      </c>
      <c r="F3828" s="77">
        <v>240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25">
      <c r="A3829" s="249" t="s">
        <v>2582</v>
      </c>
      <c r="B3829" s="9" t="s">
        <v>2581</v>
      </c>
      <c r="C3829" s="76">
        <v>44690</v>
      </c>
      <c r="D3829" s="235"/>
      <c r="E3829" s="250" t="s">
        <v>25</v>
      </c>
      <c r="F3829" s="77">
        <v>360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25">
      <c r="A3830" s="249" t="s">
        <v>2582</v>
      </c>
      <c r="B3830" s="9" t="s">
        <v>2581</v>
      </c>
      <c r="C3830" s="76">
        <v>44690</v>
      </c>
      <c r="D3830" s="180"/>
      <c r="E3830" s="161" t="s">
        <v>39</v>
      </c>
      <c r="F3830" s="77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0</v>
      </c>
      <c r="L3830" s="78"/>
      <c r="M3830" s="80"/>
      <c r="N3830" s="282"/>
      <c r="O3830" s="251" t="s">
        <v>1074</v>
      </c>
    </row>
    <row r="3831" spans="1:15" hidden="1" x14ac:dyDescent="0.25">
      <c r="A3831" s="249" t="s">
        <v>2584</v>
      </c>
      <c r="B3831" s="250" t="s">
        <v>1510</v>
      </c>
      <c r="C3831" s="76">
        <v>44690</v>
      </c>
      <c r="D3831" s="180"/>
      <c r="E3831" s="86" t="s">
        <v>28</v>
      </c>
      <c r="F3831" s="88">
        <v>240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3</v>
      </c>
      <c r="L3831" s="78"/>
      <c r="M3831" s="80"/>
      <c r="N3831" s="282"/>
      <c r="O3831" s="251" t="s">
        <v>1074</v>
      </c>
    </row>
    <row r="3832" spans="1:15" hidden="1" x14ac:dyDescent="0.25">
      <c r="A3832" s="249" t="s">
        <v>2584</v>
      </c>
      <c r="B3832" s="250" t="s">
        <v>1510</v>
      </c>
      <c r="C3832" s="76">
        <v>44690</v>
      </c>
      <c r="D3832" s="180"/>
      <c r="E3832" s="161" t="s">
        <v>25</v>
      </c>
      <c r="F3832" s="72">
        <v>360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67</v>
      </c>
      <c r="L3832" s="78"/>
      <c r="M3832" s="80"/>
      <c r="N3832" s="282"/>
      <c r="O3832" s="251" t="s">
        <v>1074</v>
      </c>
    </row>
    <row r="3833" spans="1:15" hidden="1" x14ac:dyDescent="0.25">
      <c r="A3833" s="249" t="s">
        <v>2584</v>
      </c>
      <c r="B3833" s="250" t="s">
        <v>1510</v>
      </c>
      <c r="C3833" s="76">
        <v>44690</v>
      </c>
      <c r="D3833" s="180"/>
      <c r="E3833" s="86" t="s">
        <v>39</v>
      </c>
      <c r="F3833" s="88">
        <v>240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11</v>
      </c>
      <c r="L3833" s="78"/>
      <c r="M3833" s="80"/>
      <c r="N3833" s="282"/>
      <c r="O3833" s="251" t="s">
        <v>1074</v>
      </c>
    </row>
    <row r="3834" spans="1:15" hidden="1" x14ac:dyDescent="0.25">
      <c r="A3834" s="249" t="s">
        <v>2584</v>
      </c>
      <c r="B3834" s="250" t="s">
        <v>1510</v>
      </c>
      <c r="C3834" s="76">
        <v>44690</v>
      </c>
      <c r="D3834" s="180"/>
      <c r="E3834" s="161" t="s">
        <v>18</v>
      </c>
      <c r="F3834" s="88">
        <v>360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7</v>
      </c>
      <c r="L3834" s="78"/>
      <c r="M3834" s="80"/>
      <c r="N3834" s="282"/>
      <c r="O3834" s="251" t="s">
        <v>1074</v>
      </c>
    </row>
    <row r="3835" spans="1:15" hidden="1" x14ac:dyDescent="0.25">
      <c r="A3835" s="249" t="s">
        <v>2392</v>
      </c>
      <c r="B3835" s="151" t="s">
        <v>2391</v>
      </c>
      <c r="C3835" s="76">
        <v>44649</v>
      </c>
      <c r="D3835" s="264"/>
      <c r="E3835" s="157" t="s">
        <v>28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282"/>
      <c r="O3835" s="81"/>
    </row>
    <row r="3836" spans="1:15" hidden="1" x14ac:dyDescent="0.25">
      <c r="A3836" s="249" t="s">
        <v>2392</v>
      </c>
      <c r="B3836" s="151" t="s">
        <v>2391</v>
      </c>
      <c r="C3836" s="76">
        <v>44649</v>
      </c>
      <c r="D3836" s="264"/>
      <c r="E3836" s="157" t="s">
        <v>39</v>
      </c>
      <c r="F3836" s="88">
        <v>240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1</v>
      </c>
      <c r="L3836" s="78"/>
      <c r="M3836" s="80"/>
      <c r="N3836" s="282"/>
      <c r="O3836" s="81"/>
    </row>
    <row r="3837" spans="1:15" hidden="1" x14ac:dyDescent="0.25">
      <c r="A3837" s="249" t="s">
        <v>2392</v>
      </c>
      <c r="B3837" s="9" t="s">
        <v>2391</v>
      </c>
      <c r="C3837" s="76">
        <v>44649</v>
      </c>
      <c r="D3837" s="264"/>
      <c r="E3837" s="157" t="s">
        <v>25</v>
      </c>
      <c r="F3837" s="88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8</v>
      </c>
      <c r="L3837" s="78"/>
      <c r="M3837" s="80"/>
      <c r="N3837" s="282"/>
      <c r="O3837" s="81"/>
    </row>
    <row r="3838" spans="1:15" hidden="1" x14ac:dyDescent="0.25">
      <c r="A3838" s="249" t="s">
        <v>2386</v>
      </c>
      <c r="B3838" s="9" t="s">
        <v>1413</v>
      </c>
      <c r="C3838" s="76">
        <v>44649</v>
      </c>
      <c r="D3838" s="235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82"/>
      <c r="O3838" s="81"/>
    </row>
    <row r="3839" spans="1:15" x14ac:dyDescent="0.25">
      <c r="A3839" s="249" t="s">
        <v>2386</v>
      </c>
      <c r="B3839" s="151" t="s">
        <v>1413</v>
      </c>
      <c r="C3839" s="76">
        <v>44649</v>
      </c>
      <c r="D3839" s="235"/>
      <c r="E3839" s="86" t="s">
        <v>18</v>
      </c>
      <c r="F3839" s="88">
        <v>360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8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1</v>
      </c>
      <c r="L3839" s="78"/>
      <c r="M3839" s="80"/>
      <c r="N3839" s="282"/>
      <c r="O3839" s="81"/>
    </row>
    <row r="3840" spans="1:15" hidden="1" x14ac:dyDescent="0.25">
      <c r="A3840" s="249" t="s">
        <v>2386</v>
      </c>
      <c r="B3840" s="151" t="s">
        <v>1413</v>
      </c>
      <c r="C3840" s="76">
        <v>44649</v>
      </c>
      <c r="D3840" s="235"/>
      <c r="E3840" s="86" t="s">
        <v>39</v>
      </c>
      <c r="F3840" s="88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82"/>
      <c r="O3840" s="81"/>
    </row>
    <row r="3841" spans="1:15" hidden="1" x14ac:dyDescent="0.25">
      <c r="A3841" s="249" t="s">
        <v>2386</v>
      </c>
      <c r="B3841" s="151" t="s">
        <v>1413</v>
      </c>
      <c r="C3841" s="76">
        <v>44649</v>
      </c>
      <c r="D3841" s="235"/>
      <c r="E3841" s="86" t="s">
        <v>25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72</v>
      </c>
      <c r="L3841" s="78"/>
      <c r="M3841" s="80"/>
      <c r="N3841" s="282"/>
      <c r="O3841" s="81"/>
    </row>
    <row r="3842" spans="1:15" x14ac:dyDescent="0.25">
      <c r="A3842" s="249" t="s">
        <v>2752</v>
      </c>
      <c r="B3842" s="151" t="s">
        <v>1421</v>
      </c>
      <c r="C3842" s="76">
        <v>44742</v>
      </c>
      <c r="D3842" s="180"/>
      <c r="E3842" s="86" t="s">
        <v>39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25">
      <c r="A3843" s="249" t="s">
        <v>2752</v>
      </c>
      <c r="B3843" s="151" t="s">
        <v>1421</v>
      </c>
      <c r="C3843" s="76">
        <v>44742</v>
      </c>
      <c r="D3843" s="180"/>
      <c r="E3843" s="86" t="s">
        <v>28</v>
      </c>
      <c r="F3843" s="88">
        <v>240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hidden="1" x14ac:dyDescent="0.25">
      <c r="A3844" s="249" t="s">
        <v>2752</v>
      </c>
      <c r="B3844" s="151" t="s">
        <v>1421</v>
      </c>
      <c r="C3844" s="76">
        <v>44742</v>
      </c>
      <c r="D3844" s="180"/>
      <c r="E3844" s="161" t="s">
        <v>25</v>
      </c>
      <c r="F3844" s="88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325"/>
      <c r="O3844" s="81"/>
    </row>
    <row r="3845" spans="1:15" hidden="1" x14ac:dyDescent="0.25">
      <c r="A3845" s="249" t="s">
        <v>2639</v>
      </c>
      <c r="B3845" s="9" t="s">
        <v>239</v>
      </c>
      <c r="C3845" s="76">
        <v>44702</v>
      </c>
      <c r="D3845" s="180"/>
      <c r="E3845" s="161" t="s">
        <v>18</v>
      </c>
      <c r="F3845" s="77">
        <v>360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25">
      <c r="A3846" s="249" t="s">
        <v>2639</v>
      </c>
      <c r="B3846" s="9" t="s">
        <v>239</v>
      </c>
      <c r="C3846" s="76">
        <v>44702</v>
      </c>
      <c r="D3846" s="235"/>
      <c r="E3846" s="157" t="s">
        <v>28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25">
      <c r="A3847" s="249" t="s">
        <v>2639</v>
      </c>
      <c r="B3847" s="150" t="s">
        <v>239</v>
      </c>
      <c r="C3847" s="76">
        <v>44702</v>
      </c>
      <c r="D3847" s="180"/>
      <c r="E3847" s="161" t="s">
        <v>39</v>
      </c>
      <c r="F3847" s="77">
        <v>240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25">
      <c r="A3848" s="249" t="s">
        <v>2639</v>
      </c>
      <c r="B3848" s="9" t="s">
        <v>239</v>
      </c>
      <c r="C3848" s="76">
        <v>44702</v>
      </c>
      <c r="D3848" s="235"/>
      <c r="E3848" s="250" t="s">
        <v>25</v>
      </c>
      <c r="F3848" s="77">
        <v>360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25">
      <c r="A3849" s="249" t="s">
        <v>2589</v>
      </c>
      <c r="B3849" s="316" t="s">
        <v>1421</v>
      </c>
      <c r="C3849" s="76">
        <v>44691</v>
      </c>
      <c r="D3849" s="180"/>
      <c r="E3849" s="86" t="s">
        <v>39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25">
      <c r="A3850" s="249" t="s">
        <v>2589</v>
      </c>
      <c r="B3850" s="316" t="s">
        <v>1421</v>
      </c>
      <c r="C3850" s="76">
        <v>44691</v>
      </c>
      <c r="D3850" s="180"/>
      <c r="E3850" s="86" t="s">
        <v>28</v>
      </c>
      <c r="F3850" s="88">
        <v>240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0</v>
      </c>
      <c r="L3850" s="78"/>
      <c r="M3850" s="80"/>
      <c r="N3850" s="282"/>
      <c r="O3850" s="251" t="s">
        <v>1074</v>
      </c>
    </row>
    <row r="3851" spans="1:15" hidden="1" x14ac:dyDescent="0.25">
      <c r="A3851" s="249" t="s">
        <v>2589</v>
      </c>
      <c r="B3851" s="316" t="s">
        <v>1421</v>
      </c>
      <c r="C3851" s="76">
        <v>44691</v>
      </c>
      <c r="D3851" s="180"/>
      <c r="E3851" s="161" t="s">
        <v>25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4</v>
      </c>
      <c r="L3851" s="78"/>
      <c r="M3851" s="80"/>
      <c r="N3851" s="282"/>
      <c r="O3851" s="251" t="s">
        <v>1074</v>
      </c>
    </row>
    <row r="3852" spans="1:15" hidden="1" x14ac:dyDescent="0.25">
      <c r="A3852" s="249" t="s">
        <v>2589</v>
      </c>
      <c r="B3852" s="316" t="s">
        <v>1421</v>
      </c>
      <c r="C3852" s="76">
        <v>44691</v>
      </c>
      <c r="D3852" s="180"/>
      <c r="E3852" s="86" t="s">
        <v>18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21</v>
      </c>
      <c r="L3852" s="78"/>
      <c r="M3852" s="80"/>
      <c r="N3852" s="282"/>
      <c r="O3852" s="251" t="s">
        <v>1074</v>
      </c>
    </row>
    <row r="3853" spans="1:15" hidden="1" x14ac:dyDescent="0.25">
      <c r="A3853" s="249" t="s">
        <v>2590</v>
      </c>
      <c r="B3853" s="316" t="s">
        <v>1198</v>
      </c>
      <c r="C3853" s="76">
        <v>44691</v>
      </c>
      <c r="D3853" s="235"/>
      <c r="E3853" s="161" t="s">
        <v>25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18</v>
      </c>
      <c r="L3853" s="78"/>
      <c r="M3853" s="80"/>
      <c r="N3853" s="282"/>
      <c r="O3853" s="251" t="s">
        <v>1074</v>
      </c>
    </row>
    <row r="3854" spans="1:15" hidden="1" x14ac:dyDescent="0.25">
      <c r="A3854" s="249" t="s">
        <v>2590</v>
      </c>
      <c r="B3854" s="316" t="s">
        <v>1198</v>
      </c>
      <c r="C3854" s="76">
        <v>44691</v>
      </c>
      <c r="D3854" s="235"/>
      <c r="E3854" s="86" t="s">
        <v>18</v>
      </c>
      <c r="F3854" s="88">
        <v>360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25">
      <c r="A3855" s="249" t="s">
        <v>2590</v>
      </c>
      <c r="B3855" s="316" t="s">
        <v>1198</v>
      </c>
      <c r="C3855" s="76">
        <v>44691</v>
      </c>
      <c r="D3855" s="235"/>
      <c r="E3855" s="86" t="s">
        <v>39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0</v>
      </c>
      <c r="L3855" s="78"/>
      <c r="M3855" s="80"/>
      <c r="N3855" s="282"/>
      <c r="O3855" s="251" t="s">
        <v>1074</v>
      </c>
    </row>
    <row r="3856" spans="1:15" hidden="1" x14ac:dyDescent="0.25">
      <c r="A3856" s="249" t="s">
        <v>2590</v>
      </c>
      <c r="B3856" s="316" t="s">
        <v>1198</v>
      </c>
      <c r="C3856" s="76">
        <v>44691</v>
      </c>
      <c r="D3856" s="235"/>
      <c r="E3856" s="161" t="s">
        <v>28</v>
      </c>
      <c r="F3856" s="88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12</v>
      </c>
      <c r="L3856" s="78"/>
      <c r="M3856" s="80"/>
      <c r="N3856" s="282"/>
      <c r="O3856" s="251" t="s">
        <v>1074</v>
      </c>
    </row>
    <row r="3857" spans="1:15" hidden="1" x14ac:dyDescent="0.25">
      <c r="A3857" s="249" t="s">
        <v>2752</v>
      </c>
      <c r="B3857" s="151" t="s">
        <v>1421</v>
      </c>
      <c r="C3857" s="76">
        <v>44742</v>
      </c>
      <c r="D3857" s="180"/>
      <c r="E3857" s="86" t="s">
        <v>18</v>
      </c>
      <c r="F3857" s="88">
        <v>360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x14ac:dyDescent="0.25">
      <c r="A3858" s="249" t="s">
        <v>2737</v>
      </c>
      <c r="B3858" s="9" t="s">
        <v>2259</v>
      </c>
      <c r="C3858" s="76">
        <v>44738</v>
      </c>
      <c r="D3858" s="264"/>
      <c r="E3858" s="161" t="s">
        <v>39</v>
      </c>
      <c r="F3858" s="77">
        <v>3257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8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81"/>
    </row>
    <row r="3859" spans="1:15" hidden="1" x14ac:dyDescent="0.25">
      <c r="A3859" s="249" t="s">
        <v>2677</v>
      </c>
      <c r="B3859" s="250" t="s">
        <v>1510</v>
      </c>
      <c r="C3859" s="76">
        <v>44715</v>
      </c>
      <c r="D3859" s="180"/>
      <c r="E3859" s="86" t="s">
        <v>28</v>
      </c>
      <c r="F3859" s="88">
        <v>240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25">
      <c r="A3860" s="249" t="s">
        <v>2677</v>
      </c>
      <c r="B3860" s="250" t="s">
        <v>1510</v>
      </c>
      <c r="C3860" s="76">
        <v>44715</v>
      </c>
      <c r="D3860" s="180"/>
      <c r="E3860" s="161" t="s">
        <v>25</v>
      </c>
      <c r="F3860" s="88">
        <v>360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325"/>
      <c r="O3860" s="251" t="s">
        <v>1074</v>
      </c>
    </row>
    <row r="3861" spans="1:15" hidden="1" x14ac:dyDescent="0.25">
      <c r="A3861" s="249" t="s">
        <v>2636</v>
      </c>
      <c r="B3861" s="151" t="s">
        <v>30</v>
      </c>
      <c r="C3861" s="76">
        <v>44702</v>
      </c>
      <c r="D3861" s="180"/>
      <c r="E3861" s="86" t="s">
        <v>39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25">
      <c r="A3862" s="249" t="s">
        <v>2636</v>
      </c>
      <c r="B3862" s="151" t="s">
        <v>30</v>
      </c>
      <c r="C3862" s="76">
        <v>44702</v>
      </c>
      <c r="D3862" s="180"/>
      <c r="E3862" s="86" t="s">
        <v>28</v>
      </c>
      <c r="F3862" s="88">
        <v>240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0</v>
      </c>
      <c r="L3862" s="78"/>
      <c r="M3862" s="80"/>
      <c r="N3862" s="282"/>
      <c r="O3862" s="251" t="s">
        <v>1074</v>
      </c>
    </row>
    <row r="3863" spans="1:15" hidden="1" x14ac:dyDescent="0.25">
      <c r="A3863" s="249" t="s">
        <v>2636</v>
      </c>
      <c r="B3863" s="151" t="s">
        <v>30</v>
      </c>
      <c r="C3863" s="76">
        <v>44702</v>
      </c>
      <c r="D3863" s="180"/>
      <c r="E3863" s="86" t="s">
        <v>18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10</v>
      </c>
      <c r="L3863" s="78"/>
      <c r="M3863" s="80"/>
      <c r="N3863" s="282"/>
      <c r="O3863" s="251" t="s">
        <v>1074</v>
      </c>
    </row>
    <row r="3864" spans="1:15" hidden="1" x14ac:dyDescent="0.25">
      <c r="A3864" s="249" t="s">
        <v>2636</v>
      </c>
      <c r="B3864" s="151" t="s">
        <v>30</v>
      </c>
      <c r="C3864" s="76">
        <v>44702</v>
      </c>
      <c r="D3864" s="180"/>
      <c r="E3864" s="261" t="s">
        <v>25</v>
      </c>
      <c r="F3864" s="88">
        <v>360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22</v>
      </c>
      <c r="L3864" s="78"/>
      <c r="M3864" s="80"/>
      <c r="N3864" s="282"/>
      <c r="O3864" s="251" t="s">
        <v>1074</v>
      </c>
    </row>
    <row r="3865" spans="1:15" hidden="1" x14ac:dyDescent="0.25">
      <c r="A3865" s="249" t="s">
        <v>2574</v>
      </c>
      <c r="B3865" s="161" t="s">
        <v>238</v>
      </c>
      <c r="C3865" s="76">
        <v>44689</v>
      </c>
      <c r="D3865" s="235"/>
      <c r="E3865" s="86" t="s">
        <v>28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0</v>
      </c>
      <c r="L3865" s="78"/>
      <c r="M3865" s="80"/>
      <c r="N3865" s="282"/>
      <c r="O3865" s="251" t="s">
        <v>1074</v>
      </c>
    </row>
    <row r="3866" spans="1:15" hidden="1" x14ac:dyDescent="0.25">
      <c r="A3866" s="249" t="s">
        <v>2574</v>
      </c>
      <c r="B3866" s="161" t="s">
        <v>238</v>
      </c>
      <c r="C3866" s="76">
        <v>44689</v>
      </c>
      <c r="D3866" s="235"/>
      <c r="E3866" s="261" t="s">
        <v>18</v>
      </c>
      <c r="F3866" s="88">
        <v>1000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2</v>
      </c>
      <c r="L3866" s="78"/>
      <c r="M3866" s="80"/>
      <c r="N3866" s="282"/>
      <c r="O3866" s="251" t="s">
        <v>1074</v>
      </c>
    </row>
    <row r="3867" spans="1:15" hidden="1" x14ac:dyDescent="0.25">
      <c r="A3867" s="249" t="s">
        <v>2595</v>
      </c>
      <c r="B3867" s="316" t="s">
        <v>2223</v>
      </c>
      <c r="C3867" s="76">
        <v>44692</v>
      </c>
      <c r="D3867" s="180"/>
      <c r="E3867" s="86" t="s">
        <v>39</v>
      </c>
      <c r="F3867" s="72">
        <v>240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25">
      <c r="A3868" s="249" t="s">
        <v>2595</v>
      </c>
      <c r="B3868" s="316" t="s">
        <v>2223</v>
      </c>
      <c r="C3868" s="76">
        <v>44692</v>
      </c>
      <c r="D3868" s="180"/>
      <c r="E3868" s="86" t="s">
        <v>18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25">
      <c r="A3869" s="249" t="s">
        <v>2595</v>
      </c>
      <c r="B3869" s="316" t="s">
        <v>2223</v>
      </c>
      <c r="C3869" s="76">
        <v>44692</v>
      </c>
      <c r="D3869" s="180"/>
      <c r="E3869" s="161" t="s">
        <v>25</v>
      </c>
      <c r="F3869" s="88">
        <v>360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25">
      <c r="A3870" s="249" t="s">
        <v>2595</v>
      </c>
      <c r="B3870" s="316" t="s">
        <v>2223</v>
      </c>
      <c r="C3870" s="76">
        <v>44692</v>
      </c>
      <c r="D3870" s="180"/>
      <c r="E3870" s="86" t="s">
        <v>28</v>
      </c>
      <c r="F3870" s="88">
        <v>240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0</v>
      </c>
      <c r="L3870" s="78"/>
      <c r="M3870" s="80"/>
      <c r="N3870" s="282"/>
      <c r="O3870" s="251" t="s">
        <v>1074</v>
      </c>
    </row>
    <row r="3871" spans="1:15" hidden="1" x14ac:dyDescent="0.25">
      <c r="A3871" s="249" t="s">
        <v>2596</v>
      </c>
      <c r="B3871" s="314" t="s">
        <v>1601</v>
      </c>
      <c r="C3871" s="76">
        <v>44692</v>
      </c>
      <c r="D3871" s="180"/>
      <c r="E3871" s="86" t="s">
        <v>25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6</v>
      </c>
      <c r="L3871" s="78"/>
      <c r="M3871" s="80"/>
      <c r="N3871" s="282"/>
      <c r="O3871" s="251" t="s">
        <v>1074</v>
      </c>
    </row>
    <row r="3872" spans="1:15" hidden="1" x14ac:dyDescent="0.25">
      <c r="A3872" s="249" t="s">
        <v>2596</v>
      </c>
      <c r="B3872" s="314" t="s">
        <v>1601</v>
      </c>
      <c r="C3872" s="76">
        <v>44692</v>
      </c>
      <c r="D3872" s="180"/>
      <c r="E3872" s="86" t="s">
        <v>18</v>
      </c>
      <c r="F3872" s="88">
        <v>360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17</v>
      </c>
      <c r="L3872" s="78"/>
      <c r="M3872" s="80"/>
      <c r="N3872" s="282"/>
      <c r="O3872" s="251" t="s">
        <v>1074</v>
      </c>
    </row>
    <row r="3873" spans="1:15" hidden="1" x14ac:dyDescent="0.25">
      <c r="A3873" s="249" t="s">
        <v>2596</v>
      </c>
      <c r="B3873" s="314" t="s">
        <v>1601</v>
      </c>
      <c r="C3873" s="76">
        <v>44692</v>
      </c>
      <c r="D3873" s="180"/>
      <c r="E3873" s="86" t="s">
        <v>28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100</v>
      </c>
      <c r="L3873" s="78"/>
      <c r="M3873" s="80"/>
      <c r="N3873" s="282"/>
      <c r="O3873" s="251" t="s">
        <v>1074</v>
      </c>
    </row>
    <row r="3874" spans="1:15" hidden="1" x14ac:dyDescent="0.25">
      <c r="A3874" s="249" t="s">
        <v>2596</v>
      </c>
      <c r="B3874" s="314" t="s">
        <v>1601</v>
      </c>
      <c r="C3874" s="76">
        <v>44692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33</v>
      </c>
      <c r="L3874" s="78"/>
      <c r="M3874" s="80"/>
      <c r="N3874" s="282"/>
      <c r="O3874" s="251" t="s">
        <v>1074</v>
      </c>
    </row>
    <row r="3875" spans="1:15" hidden="1" x14ac:dyDescent="0.25">
      <c r="A3875" s="249" t="s">
        <v>2677</v>
      </c>
      <c r="B3875" s="250" t="s">
        <v>1510</v>
      </c>
      <c r="C3875" s="76">
        <v>44715</v>
      </c>
      <c r="D3875" s="180"/>
      <c r="E3875" s="86" t="s">
        <v>39</v>
      </c>
      <c r="F3875" s="88">
        <v>240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0</v>
      </c>
      <c r="L3875" s="78"/>
      <c r="M3875" s="80"/>
      <c r="N3875" s="325"/>
      <c r="O3875" s="251" t="s">
        <v>1074</v>
      </c>
    </row>
    <row r="3876" spans="1:15" hidden="1" x14ac:dyDescent="0.25">
      <c r="A3876" s="249" t="s">
        <v>2677</v>
      </c>
      <c r="B3876" s="250" t="s">
        <v>1510</v>
      </c>
      <c r="C3876" s="76">
        <v>44715</v>
      </c>
      <c r="D3876" s="180"/>
      <c r="E3876" s="161" t="s">
        <v>18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7</v>
      </c>
      <c r="L3876" s="78"/>
      <c r="M3876" s="80"/>
      <c r="N3876" s="325"/>
      <c r="O3876" s="251" t="s">
        <v>1074</v>
      </c>
    </row>
    <row r="3877" spans="1:15" hidden="1" x14ac:dyDescent="0.25">
      <c r="A3877" s="249" t="s">
        <v>2640</v>
      </c>
      <c r="B3877" s="261" t="s">
        <v>1601</v>
      </c>
      <c r="C3877" s="76">
        <v>44702</v>
      </c>
      <c r="D3877" s="180"/>
      <c r="E3877" s="86" t="s">
        <v>25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2</v>
      </c>
      <c r="L3877" s="78"/>
      <c r="M3877" s="80"/>
      <c r="N3877" s="282"/>
      <c r="O3877" s="251" t="s">
        <v>1074</v>
      </c>
    </row>
    <row r="3878" spans="1:15" hidden="1" x14ac:dyDescent="0.25">
      <c r="A3878" s="249" t="s">
        <v>2640</v>
      </c>
      <c r="B3878" s="261" t="s">
        <v>1601</v>
      </c>
      <c r="C3878" s="76">
        <v>44702</v>
      </c>
      <c r="D3878" s="180"/>
      <c r="E3878" s="86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7</v>
      </c>
      <c r="L3878" s="78"/>
      <c r="M3878" s="80"/>
      <c r="N3878" s="282"/>
      <c r="O3878" s="251" t="s">
        <v>1074</v>
      </c>
    </row>
    <row r="3879" spans="1:15" hidden="1" x14ac:dyDescent="0.25">
      <c r="A3879" s="249" t="s">
        <v>2600</v>
      </c>
      <c r="B3879" s="316" t="s">
        <v>1438</v>
      </c>
      <c r="C3879" s="89">
        <v>44689</v>
      </c>
      <c r="D3879" s="180"/>
      <c r="E3879" s="261" t="s">
        <v>18</v>
      </c>
      <c r="F3879" s="88">
        <v>360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13</v>
      </c>
      <c r="L3879" s="78"/>
      <c r="M3879" s="80"/>
      <c r="N3879" s="282"/>
      <c r="O3879" s="251" t="s">
        <v>1074</v>
      </c>
    </row>
    <row r="3880" spans="1:15" hidden="1" x14ac:dyDescent="0.25">
      <c r="A3880" s="249" t="s">
        <v>2600</v>
      </c>
      <c r="B3880" s="316" t="s">
        <v>1438</v>
      </c>
      <c r="C3880" s="89">
        <v>44689</v>
      </c>
      <c r="D3880" s="180"/>
      <c r="E3880" s="86" t="s">
        <v>28</v>
      </c>
      <c r="F3880" s="88">
        <v>240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17</v>
      </c>
      <c r="L3880" s="78"/>
      <c r="M3880" s="80"/>
      <c r="N3880" s="282"/>
      <c r="O3880" s="251" t="s">
        <v>1074</v>
      </c>
    </row>
    <row r="3881" spans="1:15" hidden="1" x14ac:dyDescent="0.25">
      <c r="A3881" s="249" t="s">
        <v>2603</v>
      </c>
      <c r="B3881" s="9" t="s">
        <v>2566</v>
      </c>
      <c r="C3881" s="76">
        <v>44693</v>
      </c>
      <c r="D3881" s="235"/>
      <c r="E3881" s="250" t="s">
        <v>25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25">
      <c r="A3882" s="249" t="s">
        <v>2603</v>
      </c>
      <c r="B3882" s="9" t="s">
        <v>2566</v>
      </c>
      <c r="C3882" s="76">
        <v>44693</v>
      </c>
      <c r="D3882" s="235"/>
      <c r="E3882" s="250" t="s">
        <v>18</v>
      </c>
      <c r="F3882" s="77">
        <v>360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25">
      <c r="A3883" s="249" t="s">
        <v>2603</v>
      </c>
      <c r="B3883" s="9" t="s">
        <v>2566</v>
      </c>
      <c r="C3883" s="76">
        <v>44693</v>
      </c>
      <c r="D3883" s="235"/>
      <c r="E3883" s="250" t="s">
        <v>28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25">
      <c r="A3884" s="249" t="s">
        <v>2603</v>
      </c>
      <c r="B3884" s="9" t="s">
        <v>2566</v>
      </c>
      <c r="C3884" s="76">
        <v>44693</v>
      </c>
      <c r="D3884" s="235"/>
      <c r="E3884" s="250" t="s">
        <v>39</v>
      </c>
      <c r="F3884" s="77">
        <v>240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25">
      <c r="A3885" s="249" t="s">
        <v>2604</v>
      </c>
      <c r="B3885" s="316" t="s">
        <v>2081</v>
      </c>
      <c r="C3885" s="76">
        <v>44693</v>
      </c>
      <c r="D3885" s="235"/>
      <c r="E3885" s="250" t="s">
        <v>28</v>
      </c>
      <c r="F3885" s="77">
        <v>1200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0</v>
      </c>
      <c r="L3885" s="78"/>
      <c r="M3885" s="80"/>
      <c r="N3885" s="282"/>
      <c r="O3885" s="251" t="s">
        <v>1074</v>
      </c>
    </row>
    <row r="3886" spans="1:15" hidden="1" x14ac:dyDescent="0.25">
      <c r="A3886" s="249" t="s">
        <v>2640</v>
      </c>
      <c r="B3886" s="261" t="s">
        <v>1601</v>
      </c>
      <c r="C3886" s="76">
        <v>44702</v>
      </c>
      <c r="D3886" s="180"/>
      <c r="E3886" s="86" t="s">
        <v>28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114</v>
      </c>
      <c r="L3886" s="78"/>
      <c r="M3886" s="80"/>
      <c r="N3886" s="282"/>
      <c r="O3886" s="251" t="s">
        <v>1074</v>
      </c>
    </row>
    <row r="3887" spans="1:15" hidden="1" x14ac:dyDescent="0.25">
      <c r="A3887" s="249" t="s">
        <v>2640</v>
      </c>
      <c r="B3887" s="261" t="s">
        <v>1601</v>
      </c>
      <c r="C3887" s="76">
        <v>44702</v>
      </c>
      <c r="D3887" s="180"/>
      <c r="E3887" s="86" t="s">
        <v>39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40</v>
      </c>
      <c r="L3887" s="78"/>
      <c r="M3887" s="80"/>
      <c r="N3887" s="282"/>
      <c r="O3887" s="251" t="s">
        <v>1074</v>
      </c>
    </row>
    <row r="3888" spans="1:15" hidden="1" x14ac:dyDescent="0.25">
      <c r="A3888" s="249" t="s">
        <v>2609</v>
      </c>
      <c r="B3888" s="316" t="s">
        <v>34</v>
      </c>
      <c r="C3888" s="76">
        <v>44694</v>
      </c>
      <c r="D3888" s="180"/>
      <c r="E3888" s="86" t="s">
        <v>28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1</v>
      </c>
      <c r="L3888" s="78"/>
      <c r="M3888" s="80"/>
      <c r="N3888" s="282"/>
      <c r="O3888" s="251" t="s">
        <v>1074</v>
      </c>
    </row>
    <row r="3889" spans="1:15" hidden="1" x14ac:dyDescent="0.25">
      <c r="A3889" s="249" t="s">
        <v>2609</v>
      </c>
      <c r="B3889" s="316" t="s">
        <v>34</v>
      </c>
      <c r="C3889" s="76">
        <v>44694</v>
      </c>
      <c r="D3889" s="180"/>
      <c r="E3889" s="86" t="s">
        <v>39</v>
      </c>
      <c r="F3889" s="88">
        <v>240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41</v>
      </c>
      <c r="L3889" s="78"/>
      <c r="M3889" s="80"/>
      <c r="N3889" s="282"/>
      <c r="O3889" s="251" t="s">
        <v>1074</v>
      </c>
    </row>
    <row r="3890" spans="1:15" hidden="1" x14ac:dyDescent="0.25">
      <c r="A3890" s="249" t="s">
        <v>2609</v>
      </c>
      <c r="B3890" s="316" t="s">
        <v>34</v>
      </c>
      <c r="C3890" s="76">
        <v>44694</v>
      </c>
      <c r="D3890" s="180"/>
      <c r="E3890" s="161" t="s">
        <v>25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0</v>
      </c>
      <c r="L3890" s="78"/>
      <c r="M3890" s="80"/>
      <c r="N3890" s="282"/>
      <c r="O3890" s="251" t="s">
        <v>1074</v>
      </c>
    </row>
    <row r="3891" spans="1:15" hidden="1" x14ac:dyDescent="0.25">
      <c r="A3891" s="249" t="s">
        <v>2609</v>
      </c>
      <c r="B3891" s="316" t="s">
        <v>34</v>
      </c>
      <c r="C3891" s="76">
        <v>44694</v>
      </c>
      <c r="D3891" s="180"/>
      <c r="E3891" s="86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1</v>
      </c>
      <c r="L3891" s="78"/>
      <c r="M3891" s="80"/>
      <c r="N3891" s="282"/>
      <c r="O3891" s="251" t="s">
        <v>1074</v>
      </c>
    </row>
    <row r="3892" spans="1:15" hidden="1" x14ac:dyDescent="0.25">
      <c r="A3892" s="249" t="s">
        <v>2610</v>
      </c>
      <c r="B3892" s="316" t="s">
        <v>1166</v>
      </c>
      <c r="C3892" s="76">
        <v>44694</v>
      </c>
      <c r="D3892" s="264"/>
      <c r="E3892" s="161" t="s">
        <v>18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25">
      <c r="A3893" s="249" t="s">
        <v>2610</v>
      </c>
      <c r="B3893" s="316" t="s">
        <v>1166</v>
      </c>
      <c r="C3893" s="76">
        <v>44694</v>
      </c>
      <c r="D3893" s="264"/>
      <c r="E3893" s="161" t="s">
        <v>25</v>
      </c>
      <c r="F3893" s="88">
        <v>360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25">
      <c r="A3894" s="249" t="s">
        <v>2610</v>
      </c>
      <c r="B3894" s="316" t="s">
        <v>1166</v>
      </c>
      <c r="C3894" s="76">
        <v>44694</v>
      </c>
      <c r="D3894" s="264"/>
      <c r="E3894" s="86" t="s">
        <v>39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25">
      <c r="A3895" s="249" t="s">
        <v>2610</v>
      </c>
      <c r="B3895" s="316" t="s">
        <v>1166</v>
      </c>
      <c r="C3895" s="76">
        <v>44694</v>
      </c>
      <c r="D3895" s="264"/>
      <c r="E3895" s="86" t="s">
        <v>28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0</v>
      </c>
      <c r="L3895" s="78"/>
      <c r="M3895" s="80"/>
      <c r="N3895" s="282"/>
      <c r="O3895" s="251" t="s">
        <v>1074</v>
      </c>
    </row>
    <row r="3896" spans="1:15" hidden="1" x14ac:dyDescent="0.25">
      <c r="A3896" s="249" t="s">
        <v>2611</v>
      </c>
      <c r="B3896" s="157" t="s">
        <v>1442</v>
      </c>
      <c r="C3896" s="76">
        <v>44694</v>
      </c>
      <c r="D3896" s="180"/>
      <c r="E3896" s="86" t="s">
        <v>39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</v>
      </c>
      <c r="L3896" s="78"/>
      <c r="M3896" s="80"/>
      <c r="N3896" s="282"/>
      <c r="O3896" s="251" t="s">
        <v>1074</v>
      </c>
    </row>
    <row r="3897" spans="1:15" hidden="1" x14ac:dyDescent="0.25">
      <c r="A3897" s="249" t="s">
        <v>2611</v>
      </c>
      <c r="B3897" s="157" t="s">
        <v>1442</v>
      </c>
      <c r="C3897" s="76">
        <v>44694</v>
      </c>
      <c r="D3897" s="180"/>
      <c r="E3897" s="86" t="s">
        <v>28</v>
      </c>
      <c r="F3897" s="88">
        <v>240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25</v>
      </c>
      <c r="L3897" s="78"/>
      <c r="M3897" s="80"/>
      <c r="N3897" s="282"/>
      <c r="O3897" s="251" t="s">
        <v>1074</v>
      </c>
    </row>
    <row r="3898" spans="1:15" hidden="1" x14ac:dyDescent="0.25">
      <c r="A3898" s="249" t="s">
        <v>2611</v>
      </c>
      <c r="B3898" s="157" t="s">
        <v>1442</v>
      </c>
      <c r="C3898" s="76">
        <v>44694</v>
      </c>
      <c r="D3898" s="180"/>
      <c r="E3898" s="161" t="s">
        <v>25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0</v>
      </c>
      <c r="L3898" s="78"/>
      <c r="M3898" s="80"/>
      <c r="N3898" s="282"/>
      <c r="O3898" s="251" t="s">
        <v>1074</v>
      </c>
    </row>
    <row r="3899" spans="1:15" hidden="1" x14ac:dyDescent="0.25">
      <c r="A3899" s="249" t="s">
        <v>2611</v>
      </c>
      <c r="B3899" s="157" t="s">
        <v>1442</v>
      </c>
      <c r="C3899" s="76">
        <v>44694</v>
      </c>
      <c r="D3899" s="180"/>
      <c r="E3899" s="161" t="s">
        <v>18</v>
      </c>
      <c r="F3899" s="88">
        <v>360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11</v>
      </c>
      <c r="L3899" s="78"/>
      <c r="M3899" s="80"/>
      <c r="N3899" s="282"/>
      <c r="O3899" s="251" t="s">
        <v>1074</v>
      </c>
    </row>
    <row r="3900" spans="1:15" hidden="1" x14ac:dyDescent="0.25">
      <c r="A3900" s="249" t="s">
        <v>2625</v>
      </c>
      <c r="B3900" s="9" t="s">
        <v>2066</v>
      </c>
      <c r="C3900" s="76">
        <v>44699</v>
      </c>
      <c r="D3900" s="235"/>
      <c r="E3900" s="250" t="s">
        <v>28</v>
      </c>
      <c r="F3900" s="77">
        <v>600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hidden="1" x14ac:dyDescent="0.25">
      <c r="A3901" s="249" t="s">
        <v>2625</v>
      </c>
      <c r="B3901" s="9" t="s">
        <v>2066</v>
      </c>
      <c r="C3901" s="76">
        <v>44699</v>
      </c>
      <c r="D3901" s="235"/>
      <c r="E3901" s="250" t="s">
        <v>79</v>
      </c>
      <c r="F3901" s="77">
        <v>576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hidden="1" x14ac:dyDescent="0.25">
      <c r="A3902" s="249" t="s">
        <v>2625</v>
      </c>
      <c r="B3902" s="9" t="s">
        <v>2066</v>
      </c>
      <c r="C3902" s="76">
        <v>44699</v>
      </c>
      <c r="D3902" s="235"/>
      <c r="E3902" s="250" t="s">
        <v>39</v>
      </c>
      <c r="F3902" s="77">
        <v>480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25">
      <c r="A3903" s="249" t="s">
        <v>2625</v>
      </c>
      <c r="B3903" s="9" t="s">
        <v>2066</v>
      </c>
      <c r="C3903" s="76">
        <v>44699</v>
      </c>
      <c r="D3903" s="235"/>
      <c r="E3903" s="250" t="s">
        <v>18</v>
      </c>
      <c r="F3903" s="77">
        <v>576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81"/>
    </row>
    <row r="3904" spans="1:15" hidden="1" x14ac:dyDescent="0.25">
      <c r="A3904" s="249" t="s">
        <v>2562</v>
      </c>
      <c r="B3904" s="151" t="s">
        <v>2298</v>
      </c>
      <c r="C3904" s="76">
        <v>44627</v>
      </c>
      <c r="D3904" s="264"/>
      <c r="E3904" s="250" t="s">
        <v>18</v>
      </c>
      <c r="F3904" s="77">
        <v>360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0</v>
      </c>
      <c r="L3904" s="78"/>
      <c r="M3904" s="80"/>
      <c r="N3904" s="282"/>
      <c r="O3904" s="251" t="s">
        <v>1074</v>
      </c>
    </row>
    <row r="3905" spans="1:15" hidden="1" x14ac:dyDescent="0.25">
      <c r="A3905" s="249" t="s">
        <v>2615</v>
      </c>
      <c r="B3905" s="316" t="s">
        <v>30</v>
      </c>
      <c r="C3905" s="76">
        <v>44696</v>
      </c>
      <c r="D3905" s="180"/>
      <c r="E3905" s="86" t="s">
        <v>39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1</v>
      </c>
      <c r="L3905" s="78"/>
      <c r="M3905" s="80"/>
      <c r="N3905" s="282"/>
      <c r="O3905" s="251" t="s">
        <v>1074</v>
      </c>
    </row>
    <row r="3906" spans="1:15" hidden="1" x14ac:dyDescent="0.25">
      <c r="A3906" s="249" t="s">
        <v>2615</v>
      </c>
      <c r="B3906" s="316" t="s">
        <v>30</v>
      </c>
      <c r="C3906" s="76">
        <v>44696</v>
      </c>
      <c r="D3906" s="180"/>
      <c r="E3906" s="86" t="s">
        <v>28</v>
      </c>
      <c r="F3906" s="88">
        <v>240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9</v>
      </c>
      <c r="L3906" s="78"/>
      <c r="M3906" s="80"/>
      <c r="N3906" s="282"/>
      <c r="O3906" s="251" t="s">
        <v>1074</v>
      </c>
    </row>
    <row r="3907" spans="1:15" hidden="1" x14ac:dyDescent="0.25">
      <c r="A3907" s="249" t="s">
        <v>2615</v>
      </c>
      <c r="B3907" s="316" t="s">
        <v>30</v>
      </c>
      <c r="C3907" s="76">
        <v>44696</v>
      </c>
      <c r="D3907" s="180"/>
      <c r="E3907" s="86" t="s">
        <v>18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5</v>
      </c>
      <c r="L3907" s="78"/>
      <c r="M3907" s="80"/>
      <c r="N3907" s="282"/>
      <c r="O3907" s="251" t="s">
        <v>1074</v>
      </c>
    </row>
    <row r="3908" spans="1:15" hidden="1" x14ac:dyDescent="0.25">
      <c r="A3908" s="249" t="s">
        <v>2615</v>
      </c>
      <c r="B3908" s="316" t="s">
        <v>30</v>
      </c>
      <c r="C3908" s="76">
        <v>44696</v>
      </c>
      <c r="D3908" s="180"/>
      <c r="E3908" s="261" t="s">
        <v>25</v>
      </c>
      <c r="F3908" s="88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3</v>
      </c>
      <c r="L3908" s="78"/>
      <c r="M3908" s="80"/>
      <c r="N3908" s="282"/>
      <c r="O3908" s="251" t="s">
        <v>1074</v>
      </c>
    </row>
    <row r="3909" spans="1:15" hidden="1" x14ac:dyDescent="0.25">
      <c r="A3909" s="249" t="s">
        <v>2562</v>
      </c>
      <c r="B3909" s="150" t="s">
        <v>2298</v>
      </c>
      <c r="C3909" s="76">
        <v>44627</v>
      </c>
      <c r="D3909" s="264"/>
      <c r="E3909" s="250" t="s">
        <v>79</v>
      </c>
      <c r="F3909" s="184">
        <v>360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25">
      <c r="A3910" s="249" t="s">
        <v>2569</v>
      </c>
      <c r="B3910" s="321" t="s">
        <v>104</v>
      </c>
      <c r="C3910" s="76">
        <v>44687</v>
      </c>
      <c r="D3910" s="180"/>
      <c r="E3910" s="86" t="s">
        <v>28</v>
      </c>
      <c r="F3910" s="88">
        <v>240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0</v>
      </c>
      <c r="L3910" s="78"/>
      <c r="M3910" s="80"/>
      <c r="N3910" s="282"/>
      <c r="O3910" s="251" t="s">
        <v>1074</v>
      </c>
    </row>
    <row r="3911" spans="1:15" hidden="1" x14ac:dyDescent="0.25">
      <c r="A3911" s="249" t="s">
        <v>2569</v>
      </c>
      <c r="B3911" s="321" t="s">
        <v>104</v>
      </c>
      <c r="C3911" s="76">
        <v>44687</v>
      </c>
      <c r="D3911" s="180"/>
      <c r="E3911" s="86" t="s">
        <v>25</v>
      </c>
      <c r="F3911" s="88">
        <v>360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1</v>
      </c>
      <c r="L3911" s="78"/>
      <c r="M3911" s="80"/>
      <c r="N3911" s="282"/>
      <c r="O3911" s="251" t="s">
        <v>1074</v>
      </c>
    </row>
    <row r="3912" spans="1:15" hidden="1" x14ac:dyDescent="0.25">
      <c r="A3912" s="249" t="s">
        <v>2569</v>
      </c>
      <c r="B3912" s="321" t="s">
        <v>104</v>
      </c>
      <c r="C3912" s="76">
        <v>44687</v>
      </c>
      <c r="D3912" s="180"/>
      <c r="E3912" s="86" t="s">
        <v>39</v>
      </c>
      <c r="F3912" s="88">
        <v>240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0</v>
      </c>
      <c r="L3912" s="78"/>
      <c r="M3912" s="80"/>
      <c r="N3912" s="282"/>
      <c r="O3912" s="251" t="s">
        <v>1074</v>
      </c>
    </row>
    <row r="3913" spans="1:15" hidden="1" x14ac:dyDescent="0.25">
      <c r="A3913" s="249" t="s">
        <v>2617</v>
      </c>
      <c r="B3913" s="316" t="s">
        <v>1198</v>
      </c>
      <c r="C3913" s="76">
        <v>44697</v>
      </c>
      <c r="D3913" s="235"/>
      <c r="E3913" s="161" t="s">
        <v>25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21</v>
      </c>
      <c r="L3913" s="78"/>
      <c r="M3913" s="80"/>
      <c r="N3913" s="282"/>
      <c r="O3913" s="251" t="s">
        <v>1074</v>
      </c>
    </row>
    <row r="3914" spans="1:15" hidden="1" x14ac:dyDescent="0.25">
      <c r="A3914" s="249" t="s">
        <v>2617</v>
      </c>
      <c r="B3914" s="316" t="s">
        <v>1198</v>
      </c>
      <c r="C3914" s="76">
        <v>44697</v>
      </c>
      <c r="D3914" s="235"/>
      <c r="E3914" s="86" t="s">
        <v>18</v>
      </c>
      <c r="F3914" s="88">
        <v>360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0</v>
      </c>
      <c r="L3914" s="78"/>
      <c r="M3914" s="80"/>
      <c r="N3914" s="282"/>
      <c r="O3914" s="251" t="s">
        <v>1074</v>
      </c>
    </row>
    <row r="3915" spans="1:15" hidden="1" x14ac:dyDescent="0.25">
      <c r="A3915" s="249" t="s">
        <v>2617</v>
      </c>
      <c r="B3915" s="316" t="s">
        <v>1198</v>
      </c>
      <c r="C3915" s="76">
        <v>44697</v>
      </c>
      <c r="D3915" s="235"/>
      <c r="E3915" s="86" t="s">
        <v>39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22</v>
      </c>
      <c r="L3915" s="78"/>
      <c r="M3915" s="80"/>
      <c r="N3915" s="282"/>
      <c r="O3915" s="251" t="s">
        <v>1074</v>
      </c>
    </row>
    <row r="3916" spans="1:15" hidden="1" x14ac:dyDescent="0.25">
      <c r="A3916" s="249" t="s">
        <v>2617</v>
      </c>
      <c r="B3916" s="316" t="s">
        <v>1198</v>
      </c>
      <c r="C3916" s="76">
        <v>44697</v>
      </c>
      <c r="D3916" s="235"/>
      <c r="E3916" s="161" t="s">
        <v>28</v>
      </c>
      <c r="F3916" s="88">
        <v>240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25">
      <c r="A3917" s="249" t="s">
        <v>2569</v>
      </c>
      <c r="B3917" s="157" t="s">
        <v>104</v>
      </c>
      <c r="C3917" s="76">
        <v>44687</v>
      </c>
      <c r="D3917" s="180"/>
      <c r="E3917" s="86" t="s">
        <v>18</v>
      </c>
      <c r="F3917" s="88">
        <v>360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25">
      <c r="A3918" s="249" t="s">
        <v>2620</v>
      </c>
      <c r="B3918" s="9" t="s">
        <v>2559</v>
      </c>
      <c r="C3918" s="76">
        <v>44697</v>
      </c>
      <c r="D3918" s="264"/>
      <c r="E3918" s="86" t="s">
        <v>39</v>
      </c>
      <c r="F3918" s="72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0</v>
      </c>
      <c r="L3918" s="78"/>
      <c r="M3918" s="80"/>
      <c r="N3918" s="282"/>
      <c r="O3918" s="251" t="s">
        <v>1074</v>
      </c>
    </row>
    <row r="3919" spans="1:15" hidden="1" x14ac:dyDescent="0.25">
      <c r="A3919" s="249" t="s">
        <v>2620</v>
      </c>
      <c r="B3919" s="9" t="s">
        <v>2559</v>
      </c>
      <c r="C3919" s="76">
        <v>44697</v>
      </c>
      <c r="D3919" s="264"/>
      <c r="E3919" s="86" t="s">
        <v>28</v>
      </c>
      <c r="F3919" s="88">
        <v>240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5</v>
      </c>
      <c r="L3919" s="78"/>
      <c r="M3919" s="80"/>
      <c r="N3919" s="282"/>
      <c r="O3919" s="251" t="s">
        <v>1074</v>
      </c>
    </row>
    <row r="3920" spans="1:15" hidden="1" x14ac:dyDescent="0.25">
      <c r="A3920" s="249" t="s">
        <v>2620</v>
      </c>
      <c r="B3920" s="9" t="s">
        <v>2559</v>
      </c>
      <c r="C3920" s="76">
        <v>44697</v>
      </c>
      <c r="D3920" s="264"/>
      <c r="E3920" s="86" t="s">
        <v>18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110</v>
      </c>
      <c r="L3920" s="78"/>
      <c r="M3920" s="80"/>
      <c r="N3920" s="282"/>
      <c r="O3920" s="251" t="s">
        <v>1074</v>
      </c>
    </row>
    <row r="3921" spans="1:15" hidden="1" x14ac:dyDescent="0.25">
      <c r="A3921" s="249" t="s">
        <v>2620</v>
      </c>
      <c r="B3921" s="9" t="s">
        <v>2559</v>
      </c>
      <c r="C3921" s="76">
        <v>44697</v>
      </c>
      <c r="D3921" s="264"/>
      <c r="E3921" s="261" t="s">
        <v>25</v>
      </c>
      <c r="F3921" s="88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20</v>
      </c>
      <c r="L3921" s="78"/>
      <c r="M3921" s="80"/>
      <c r="N3921" s="282"/>
      <c r="O3921" s="251" t="s">
        <v>1074</v>
      </c>
    </row>
    <row r="3922" spans="1:15" hidden="1" x14ac:dyDescent="0.25">
      <c r="A3922" s="249" t="s">
        <v>2562</v>
      </c>
      <c r="B3922" s="9" t="s">
        <v>2298</v>
      </c>
      <c r="C3922" s="76">
        <v>44627</v>
      </c>
      <c r="D3922" s="264"/>
      <c r="E3922" s="250" t="s">
        <v>131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25">
      <c r="A3923" s="249" t="s">
        <v>2562</v>
      </c>
      <c r="B3923" s="9" t="s">
        <v>2298</v>
      </c>
      <c r="C3923" s="76">
        <v>44627</v>
      </c>
      <c r="D3923" s="264"/>
      <c r="E3923" s="250" t="s">
        <v>135</v>
      </c>
      <c r="F3923" s="77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25">
      <c r="A3924" s="249" t="s">
        <v>2601</v>
      </c>
      <c r="B3924" s="161" t="s">
        <v>1600</v>
      </c>
      <c r="C3924" s="89">
        <v>44693</v>
      </c>
      <c r="D3924" s="180"/>
      <c r="E3924" s="261" t="s">
        <v>25</v>
      </c>
      <c r="F3924" s="88">
        <v>360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25">
      <c r="A3925" s="249" t="s">
        <v>2601</v>
      </c>
      <c r="B3925" s="161" t="s">
        <v>1600</v>
      </c>
      <c r="C3925" s="89">
        <v>44693</v>
      </c>
      <c r="D3925" s="180"/>
      <c r="E3925" s="86" t="s">
        <v>28</v>
      </c>
      <c r="F3925" s="72">
        <v>240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25">
      <c r="A3926" s="249" t="s">
        <v>2601</v>
      </c>
      <c r="B3926" s="161" t="s">
        <v>1600</v>
      </c>
      <c r="C3926" s="89">
        <v>44693</v>
      </c>
      <c r="D3926" s="180"/>
      <c r="E3926" s="86" t="s">
        <v>18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25">
      <c r="A3927" s="249" t="s">
        <v>2601</v>
      </c>
      <c r="B3927" s="161" t="s">
        <v>1600</v>
      </c>
      <c r="C3927" s="89">
        <v>44693</v>
      </c>
      <c r="D3927" s="180"/>
      <c r="E3927" s="161" t="s">
        <v>39</v>
      </c>
      <c r="F3927" s="88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25">
      <c r="A3928" s="249" t="s">
        <v>2562</v>
      </c>
      <c r="B3928" s="9" t="s">
        <v>2298</v>
      </c>
      <c r="C3928" s="76">
        <v>44627</v>
      </c>
      <c r="D3928" s="264"/>
      <c r="E3928" s="250" t="s">
        <v>2118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251" t="s">
        <v>1074</v>
      </c>
    </row>
    <row r="3929" spans="1:15" hidden="1" x14ac:dyDescent="0.25">
      <c r="A3929" s="249" t="s">
        <v>2436</v>
      </c>
      <c r="B3929" s="250" t="s">
        <v>2225</v>
      </c>
      <c r="C3929" s="76">
        <v>44659</v>
      </c>
      <c r="D3929" s="264"/>
      <c r="E3929" s="250" t="s">
        <v>28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</v>
      </c>
      <c r="L3929" s="78"/>
      <c r="M3929" s="80"/>
      <c r="N3929" s="282"/>
      <c r="O3929" s="81"/>
    </row>
    <row r="3930" spans="1:15" hidden="1" x14ac:dyDescent="0.25">
      <c r="A3930" s="249" t="s">
        <v>2436</v>
      </c>
      <c r="B3930" s="250" t="s">
        <v>2225</v>
      </c>
      <c r="C3930" s="76">
        <v>44659</v>
      </c>
      <c r="D3930" s="264"/>
      <c r="E3930" s="250" t="s">
        <v>18</v>
      </c>
      <c r="F3930" s="77">
        <v>50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15</v>
      </c>
      <c r="L3930" s="78"/>
      <c r="M3930" s="80"/>
      <c r="N3930" s="282"/>
      <c r="O3930" s="81"/>
    </row>
    <row r="3931" spans="1:15" hidden="1" x14ac:dyDescent="0.25">
      <c r="A3931" s="249" t="s">
        <v>2436</v>
      </c>
      <c r="B3931" s="151" t="s">
        <v>2225</v>
      </c>
      <c r="C3931" s="76">
        <v>44659</v>
      </c>
      <c r="D3931" s="264"/>
      <c r="E3931" s="250" t="s">
        <v>202</v>
      </c>
      <c r="F3931" s="77">
        <v>90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12</v>
      </c>
      <c r="L3931" s="78"/>
      <c r="M3931" s="80"/>
      <c r="N3931" s="282"/>
      <c r="O3931" s="81"/>
    </row>
    <row r="3932" spans="1:15" hidden="1" x14ac:dyDescent="0.25">
      <c r="A3932" s="249" t="s">
        <v>2436</v>
      </c>
      <c r="B3932" s="151" t="s">
        <v>2225</v>
      </c>
      <c r="C3932" s="76">
        <v>44659</v>
      </c>
      <c r="D3932" s="264"/>
      <c r="E3932" s="250" t="s">
        <v>245</v>
      </c>
      <c r="F3932" s="77">
        <v>140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4</v>
      </c>
      <c r="L3932" s="78"/>
      <c r="M3932" s="80"/>
      <c r="N3932" s="282"/>
      <c r="O3932" s="81"/>
    </row>
    <row r="3933" spans="1:15" hidden="1" x14ac:dyDescent="0.25">
      <c r="A3933" s="249" t="s">
        <v>2436</v>
      </c>
      <c r="B3933" s="151" t="s">
        <v>2225</v>
      </c>
      <c r="C3933" s="76">
        <v>44659</v>
      </c>
      <c r="D3933" s="264"/>
      <c r="E3933" s="250" t="s">
        <v>79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2</v>
      </c>
      <c r="L3933" s="78"/>
      <c r="M3933" s="80"/>
      <c r="N3933" s="282"/>
      <c r="O3933" s="81"/>
    </row>
    <row r="3934" spans="1:15" hidden="1" x14ac:dyDescent="0.25">
      <c r="A3934" s="249" t="s">
        <v>2224</v>
      </c>
      <c r="B3934" s="9" t="s">
        <v>2225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hidden="1" x14ac:dyDescent="0.25">
      <c r="A3935" s="249" t="s">
        <v>2224</v>
      </c>
      <c r="B3935" s="151" t="s">
        <v>1129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251"/>
    </row>
    <row r="3936" spans="1:15" hidden="1" x14ac:dyDescent="0.25">
      <c r="A3936" s="249" t="s">
        <v>2224</v>
      </c>
      <c r="B3936" s="151" t="s">
        <v>247</v>
      </c>
      <c r="C3936" s="76">
        <v>44604</v>
      </c>
      <c r="D3936" s="264"/>
      <c r="E3936" s="250" t="s">
        <v>39</v>
      </c>
      <c r="F3936" s="77">
        <v>50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65"/>
      <c r="O3936" s="81"/>
    </row>
    <row r="3937" spans="1:15" hidden="1" x14ac:dyDescent="0.25">
      <c r="A3937" s="249" t="s">
        <v>2710</v>
      </c>
      <c r="B3937" s="250" t="s">
        <v>247</v>
      </c>
      <c r="C3937" s="76">
        <v>44732</v>
      </c>
      <c r="D3937" s="264"/>
      <c r="E3937" s="250" t="s">
        <v>39</v>
      </c>
      <c r="F3937" s="77">
        <v>400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325"/>
      <c r="O3937" s="81"/>
    </row>
    <row r="3938" spans="1:15" hidden="1" x14ac:dyDescent="0.25">
      <c r="A3938" s="249" t="s">
        <v>2628</v>
      </c>
      <c r="B3938" s="316" t="s">
        <v>2627</v>
      </c>
      <c r="C3938" s="76">
        <v>44699</v>
      </c>
      <c r="D3938" s="180"/>
      <c r="E3938" s="86" t="s">
        <v>28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25">
      <c r="A3939" s="249" t="s">
        <v>2628</v>
      </c>
      <c r="B3939" s="316" t="s">
        <v>2627</v>
      </c>
      <c r="C3939" s="76">
        <v>44699</v>
      </c>
      <c r="D3939" s="180"/>
      <c r="E3939" s="86" t="s">
        <v>39</v>
      </c>
      <c r="F3939" s="88">
        <v>240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25">
      <c r="A3940" s="249" t="s">
        <v>2628</v>
      </c>
      <c r="B3940" s="316" t="s">
        <v>2627</v>
      </c>
      <c r="C3940" s="76">
        <v>44699</v>
      </c>
      <c r="D3940" s="180"/>
      <c r="E3940" s="161" t="s">
        <v>25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0</v>
      </c>
      <c r="L3940" s="78"/>
      <c r="M3940" s="80"/>
      <c r="N3940" s="282"/>
      <c r="O3940" s="251" t="s">
        <v>1074</v>
      </c>
    </row>
    <row r="3941" spans="1:15" hidden="1" x14ac:dyDescent="0.25">
      <c r="A3941" s="249" t="s">
        <v>2628</v>
      </c>
      <c r="B3941" s="316" t="s">
        <v>2627</v>
      </c>
      <c r="C3941" s="76">
        <v>44699</v>
      </c>
      <c r="D3941" s="180"/>
      <c r="E3941" s="86" t="s">
        <v>18</v>
      </c>
      <c r="F3941" s="88">
        <v>360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4</v>
      </c>
      <c r="L3941" s="78"/>
      <c r="M3941" s="80"/>
      <c r="N3941" s="282"/>
      <c r="O3941" s="251" t="s">
        <v>1074</v>
      </c>
    </row>
    <row r="3942" spans="1:15" hidden="1" x14ac:dyDescent="0.25">
      <c r="A3942" s="249" t="s">
        <v>2602</v>
      </c>
      <c r="B3942" s="316" t="s">
        <v>1438</v>
      </c>
      <c r="C3942" s="89">
        <v>44693</v>
      </c>
      <c r="D3942" s="180"/>
      <c r="E3942" s="261" t="s">
        <v>18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9</v>
      </c>
      <c r="L3942" s="78"/>
      <c r="M3942" s="80"/>
      <c r="N3942" s="282"/>
      <c r="O3942" s="251" t="s">
        <v>1074</v>
      </c>
    </row>
    <row r="3943" spans="1:15" hidden="1" x14ac:dyDescent="0.25">
      <c r="A3943" s="249" t="s">
        <v>2602</v>
      </c>
      <c r="B3943" s="316" t="s">
        <v>1438</v>
      </c>
      <c r="C3943" s="89">
        <v>44693</v>
      </c>
      <c r="D3943" s="180"/>
      <c r="E3943" s="86" t="s">
        <v>28</v>
      </c>
      <c r="F3943" s="88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23</v>
      </c>
      <c r="L3943" s="78"/>
      <c r="M3943" s="80"/>
      <c r="N3943" s="282"/>
      <c r="O3943" s="251" t="s">
        <v>1074</v>
      </c>
    </row>
    <row r="3944" spans="1:15" hidden="1" x14ac:dyDescent="0.25">
      <c r="A3944" s="249" t="s">
        <v>2710</v>
      </c>
      <c r="B3944" s="313" t="s">
        <v>247</v>
      </c>
      <c r="C3944" s="76">
        <v>44732</v>
      </c>
      <c r="D3944" s="264"/>
      <c r="E3944" s="250" t="s">
        <v>2711</v>
      </c>
      <c r="F3944" s="77">
        <v>400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5"/>
      <c r="O3944" s="81"/>
    </row>
    <row r="3945" spans="1:15" hidden="1" x14ac:dyDescent="0.25">
      <c r="A3945" s="249" t="s">
        <v>2515</v>
      </c>
      <c r="B3945" s="323" t="s">
        <v>247</v>
      </c>
      <c r="C3945" s="76">
        <v>44674</v>
      </c>
      <c r="D3945" s="264"/>
      <c r="E3945" s="250" t="s">
        <v>202</v>
      </c>
      <c r="F3945" s="77">
        <v>140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hidden="1" x14ac:dyDescent="0.25">
      <c r="A3946" s="249" t="s">
        <v>2515</v>
      </c>
      <c r="B3946" s="151" t="s">
        <v>247</v>
      </c>
      <c r="C3946" s="76">
        <v>44674</v>
      </c>
      <c r="D3946" s="264"/>
      <c r="E3946" s="250" t="s">
        <v>245</v>
      </c>
      <c r="F3946" s="77">
        <v>110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81"/>
    </row>
    <row r="3947" spans="1:15" hidden="1" x14ac:dyDescent="0.25">
      <c r="A3947" s="249" t="s">
        <v>2536</v>
      </c>
      <c r="B3947" s="151" t="s">
        <v>1071</v>
      </c>
      <c r="C3947" s="76">
        <v>44678</v>
      </c>
      <c r="D3947" s="180"/>
      <c r="E3947" s="241" t="s">
        <v>18</v>
      </c>
      <c r="F3947" s="77">
        <v>600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251" t="s">
        <v>1074</v>
      </c>
    </row>
    <row r="3948" spans="1:15" hidden="1" x14ac:dyDescent="0.25">
      <c r="A3948" s="249" t="s">
        <v>2515</v>
      </c>
      <c r="B3948" s="151" t="s">
        <v>247</v>
      </c>
      <c r="C3948" s="76">
        <v>44674</v>
      </c>
      <c r="D3948" s="264"/>
      <c r="E3948" s="250" t="s">
        <v>79</v>
      </c>
      <c r="F3948" s="77">
        <v>80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82"/>
      <c r="O3948" s="81"/>
    </row>
    <row r="3949" spans="1:15" x14ac:dyDescent="0.25">
      <c r="A3949" s="249" t="s">
        <v>2729</v>
      </c>
      <c r="B3949" s="9" t="s">
        <v>2298</v>
      </c>
      <c r="C3949" s="76">
        <v>44736</v>
      </c>
      <c r="D3949" s="264"/>
      <c r="E3949" s="250" t="s">
        <v>79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9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x14ac:dyDescent="0.25">
      <c r="A3950" s="249" t="s">
        <v>2729</v>
      </c>
      <c r="B3950" s="9" t="s">
        <v>2298</v>
      </c>
      <c r="C3950" s="76">
        <v>44736</v>
      </c>
      <c r="D3950" s="264"/>
      <c r="E3950" s="250" t="s">
        <v>135</v>
      </c>
      <c r="F3950" s="77">
        <v>360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0</v>
      </c>
      <c r="L3950" s="78"/>
      <c r="M3950" s="80"/>
      <c r="N3950" s="325"/>
      <c r="O3950" s="81"/>
    </row>
    <row r="3951" spans="1:15" hidden="1" x14ac:dyDescent="0.25">
      <c r="A3951" s="249" t="s">
        <v>2537</v>
      </c>
      <c r="B3951" s="151" t="s">
        <v>1070</v>
      </c>
      <c r="C3951" s="76">
        <v>44678</v>
      </c>
      <c r="D3951" s="180"/>
      <c r="E3951" s="261" t="s">
        <v>18</v>
      </c>
      <c r="F3951" s="77">
        <v>600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11</v>
      </c>
      <c r="L3951" s="78"/>
      <c r="M3951" s="80"/>
      <c r="N3951" s="282"/>
      <c r="O3951" s="251" t="s">
        <v>1074</v>
      </c>
    </row>
    <row r="3952" spans="1:15" hidden="1" x14ac:dyDescent="0.25">
      <c r="A3952" s="249" t="s">
        <v>2708</v>
      </c>
      <c r="B3952" s="9" t="s">
        <v>1127</v>
      </c>
      <c r="C3952" s="76">
        <v>44729</v>
      </c>
      <c r="D3952" s="264"/>
      <c r="E3952" s="250" t="s">
        <v>18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hidden="1" x14ac:dyDescent="0.25">
      <c r="A3953" s="249" t="s">
        <v>2708</v>
      </c>
      <c r="B3953" s="9" t="s">
        <v>1127</v>
      </c>
      <c r="C3953" s="76">
        <v>44729</v>
      </c>
      <c r="D3953" s="264"/>
      <c r="E3953" s="250" t="s">
        <v>28</v>
      </c>
      <c r="F3953" s="77">
        <v>50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hidden="1" x14ac:dyDescent="0.25">
      <c r="A3954" s="249" t="s">
        <v>2708</v>
      </c>
      <c r="B3954" s="9" t="s">
        <v>1127</v>
      </c>
      <c r="C3954" s="76">
        <v>44729</v>
      </c>
      <c r="D3954" s="264"/>
      <c r="E3954" s="250" t="s">
        <v>135</v>
      </c>
      <c r="F3954" s="77">
        <v>200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hidden="1" x14ac:dyDescent="0.25">
      <c r="A3955" s="249" t="s">
        <v>2675</v>
      </c>
      <c r="B3955" s="9" t="s">
        <v>1127</v>
      </c>
      <c r="C3955" s="76">
        <v>44715</v>
      </c>
      <c r="D3955" s="264"/>
      <c r="E3955" s="250" t="s">
        <v>1629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5"/>
      <c r="O3955" s="81"/>
    </row>
    <row r="3956" spans="1:15" hidden="1" x14ac:dyDescent="0.25">
      <c r="A3956" s="249" t="s">
        <v>2554</v>
      </c>
      <c r="B3956" s="9" t="s">
        <v>1127</v>
      </c>
      <c r="C3956" s="76">
        <v>44685</v>
      </c>
      <c r="D3956" s="264"/>
      <c r="E3956" s="250" t="s">
        <v>28</v>
      </c>
      <c r="F3956" s="77">
        <v>120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/>
    </row>
    <row r="3957" spans="1:15" hidden="1" x14ac:dyDescent="0.25">
      <c r="A3957" s="249" t="s">
        <v>2616</v>
      </c>
      <c r="B3957" s="151" t="s">
        <v>2223</v>
      </c>
      <c r="C3957" s="76">
        <v>44697</v>
      </c>
      <c r="D3957" s="180"/>
      <c r="E3957" s="86" t="s">
        <v>39</v>
      </c>
      <c r="F3957" s="88">
        <v>240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25">
      <c r="A3958" s="249" t="s">
        <v>2616</v>
      </c>
      <c r="B3958" s="151" t="s">
        <v>2223</v>
      </c>
      <c r="C3958" s="76">
        <v>44697</v>
      </c>
      <c r="D3958" s="180"/>
      <c r="E3958" s="86" t="s">
        <v>18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25">
      <c r="A3959" s="249" t="s">
        <v>2616</v>
      </c>
      <c r="B3959" s="151" t="s">
        <v>2223</v>
      </c>
      <c r="C3959" s="76">
        <v>44697</v>
      </c>
      <c r="D3959" s="180"/>
      <c r="E3959" s="161" t="s">
        <v>25</v>
      </c>
      <c r="F3959" s="88">
        <v>360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25">
      <c r="A3960" s="249" t="s">
        <v>2616</v>
      </c>
      <c r="B3960" s="151" t="s">
        <v>2223</v>
      </c>
      <c r="C3960" s="76">
        <v>44697</v>
      </c>
      <c r="D3960" s="180"/>
      <c r="E3960" s="86" t="s">
        <v>28</v>
      </c>
      <c r="F3960" s="88">
        <v>240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25">
      <c r="A3961" s="249" t="s">
        <v>2699</v>
      </c>
      <c r="B3961" s="151" t="s">
        <v>1166</v>
      </c>
      <c r="C3961" s="76">
        <v>44722</v>
      </c>
      <c r="D3961" s="264"/>
      <c r="E3961" s="161" t="s">
        <v>18</v>
      </c>
      <c r="F3961" s="88">
        <v>360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0</v>
      </c>
      <c r="L3961" s="78"/>
      <c r="M3961" s="80"/>
      <c r="N3961" s="282"/>
      <c r="O3961" s="251" t="s">
        <v>1074</v>
      </c>
    </row>
    <row r="3962" spans="1:15" hidden="1" x14ac:dyDescent="0.25">
      <c r="A3962" s="249" t="s">
        <v>2312</v>
      </c>
      <c r="B3962" s="250" t="s">
        <v>1306</v>
      </c>
      <c r="C3962" s="76">
        <v>44630</v>
      </c>
      <c r="D3962" s="264"/>
      <c r="E3962" s="250" t="s">
        <v>39</v>
      </c>
      <c r="F3962" s="77">
        <v>487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2</v>
      </c>
      <c r="L3962" s="78"/>
      <c r="M3962" s="80"/>
      <c r="N3962" s="282"/>
      <c r="O3962" s="251" t="s">
        <v>1074</v>
      </c>
    </row>
    <row r="3963" spans="1:15" hidden="1" x14ac:dyDescent="0.25">
      <c r="A3963" s="249" t="s">
        <v>2699</v>
      </c>
      <c r="B3963" s="323" t="s">
        <v>1166</v>
      </c>
      <c r="C3963" s="76">
        <v>44722</v>
      </c>
      <c r="D3963" s="264"/>
      <c r="E3963" s="161" t="s">
        <v>25</v>
      </c>
      <c r="F3963" s="88">
        <v>360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25">
      <c r="A3964" s="249" t="s">
        <v>2699</v>
      </c>
      <c r="B3964" s="323" t="s">
        <v>1166</v>
      </c>
      <c r="C3964" s="76">
        <v>44722</v>
      </c>
      <c r="D3964" s="264"/>
      <c r="E3964" s="86" t="s">
        <v>39</v>
      </c>
      <c r="F3964" s="88">
        <v>240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0</v>
      </c>
      <c r="L3964" s="78"/>
      <c r="M3964" s="80"/>
      <c r="N3964" s="282"/>
      <c r="O3964" s="251" t="s">
        <v>1074</v>
      </c>
    </row>
    <row r="3965" spans="1:15" hidden="1" x14ac:dyDescent="0.25">
      <c r="A3965" s="249" t="s">
        <v>2716</v>
      </c>
      <c r="B3965" s="323" t="s">
        <v>2081</v>
      </c>
      <c r="C3965" s="76">
        <v>44731</v>
      </c>
      <c r="D3965" s="235"/>
      <c r="E3965" s="250" t="s">
        <v>28</v>
      </c>
      <c r="F3965" s="77">
        <v>1200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13</v>
      </c>
      <c r="L3965" s="78"/>
      <c r="M3965" s="80"/>
      <c r="N3965" s="325"/>
      <c r="O3965" s="251" t="s">
        <v>1074</v>
      </c>
    </row>
    <row r="3966" spans="1:15" hidden="1" x14ac:dyDescent="0.25">
      <c r="A3966" s="249" t="s">
        <v>2699</v>
      </c>
      <c r="B3966" s="323" t="s">
        <v>1166</v>
      </c>
      <c r="C3966" s="76">
        <v>44722</v>
      </c>
      <c r="D3966" s="264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25">
      <c r="A3967" s="249" t="s">
        <v>2379</v>
      </c>
      <c r="B3967" s="150" t="s">
        <v>27</v>
      </c>
      <c r="C3967" s="76">
        <v>44647</v>
      </c>
      <c r="D3967" s="235"/>
      <c r="E3967" s="86" t="s">
        <v>28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25">
      <c r="A3968" s="249" t="s">
        <v>2379</v>
      </c>
      <c r="B3968" s="323" t="s">
        <v>27</v>
      </c>
      <c r="C3968" s="76">
        <v>44647</v>
      </c>
      <c r="D3968" s="235"/>
      <c r="E3968" s="86" t="s">
        <v>39</v>
      </c>
      <c r="F3968" s="88">
        <v>240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0</v>
      </c>
      <c r="L3968" s="78"/>
      <c r="M3968" s="80"/>
      <c r="N3968" s="282"/>
      <c r="O3968" s="251" t="s">
        <v>1074</v>
      </c>
    </row>
    <row r="3969" spans="1:15" hidden="1" x14ac:dyDescent="0.25">
      <c r="A3969" s="249" t="s">
        <v>2379</v>
      </c>
      <c r="B3969" s="323" t="s">
        <v>27</v>
      </c>
      <c r="C3969" s="76">
        <v>44647</v>
      </c>
      <c r="D3969" s="235"/>
      <c r="E3969" s="86" t="s">
        <v>25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2</v>
      </c>
      <c r="L3969" s="78"/>
      <c r="M3969" s="80"/>
      <c r="N3969" s="282"/>
      <c r="O3969" s="251" t="s">
        <v>1074</v>
      </c>
    </row>
    <row r="3970" spans="1:15" hidden="1" x14ac:dyDescent="0.25">
      <c r="A3970" s="249" t="s">
        <v>2379</v>
      </c>
      <c r="B3970" s="323" t="s">
        <v>27</v>
      </c>
      <c r="C3970" s="76">
        <v>44647</v>
      </c>
      <c r="D3970" s="235"/>
      <c r="E3970" s="161" t="s">
        <v>18</v>
      </c>
      <c r="F3970" s="88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25">
      <c r="A3971" s="249" t="s">
        <v>2637</v>
      </c>
      <c r="B3971" s="9" t="s">
        <v>229</v>
      </c>
      <c r="C3971" s="76">
        <v>44614</v>
      </c>
      <c r="D3971" s="180"/>
      <c r="E3971" s="161" t="s">
        <v>18</v>
      </c>
      <c r="F3971" s="77">
        <v>360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25">
      <c r="A3972" s="249" t="s">
        <v>2668</v>
      </c>
      <c r="B3972" s="151" t="s">
        <v>30</v>
      </c>
      <c r="C3972" s="76">
        <v>44711</v>
      </c>
      <c r="D3972" s="180"/>
      <c r="E3972" s="86" t="s">
        <v>39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25">
      <c r="A3973" s="249" t="s">
        <v>2668</v>
      </c>
      <c r="B3973" s="151" t="s">
        <v>30</v>
      </c>
      <c r="C3973" s="76">
        <v>44711</v>
      </c>
      <c r="D3973" s="180"/>
      <c r="E3973" s="86" t="s">
        <v>28</v>
      </c>
      <c r="F3973" s="88">
        <v>240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25">
      <c r="A3974" s="249" t="s">
        <v>2668</v>
      </c>
      <c r="B3974" s="151" t="s">
        <v>30</v>
      </c>
      <c r="C3974" s="76">
        <v>44711</v>
      </c>
      <c r="D3974" s="180"/>
      <c r="E3974" s="86" t="s">
        <v>18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25">
      <c r="A3975" s="249" t="s">
        <v>2668</v>
      </c>
      <c r="B3975" s="151" t="s">
        <v>30</v>
      </c>
      <c r="C3975" s="76">
        <v>44711</v>
      </c>
      <c r="D3975" s="180"/>
      <c r="E3975" s="261" t="s">
        <v>25</v>
      </c>
      <c r="F3975" s="88">
        <v>360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282"/>
      <c r="O3975" s="251" t="s">
        <v>1074</v>
      </c>
    </row>
    <row r="3976" spans="1:15" x14ac:dyDescent="0.25">
      <c r="A3976" s="249" t="s">
        <v>2680</v>
      </c>
      <c r="B3976" s="150" t="s">
        <v>1146</v>
      </c>
      <c r="C3976" s="76">
        <v>44716</v>
      </c>
      <c r="D3976" s="264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9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0</v>
      </c>
      <c r="L3976" s="78"/>
      <c r="M3976" s="80"/>
      <c r="N3976" s="325"/>
      <c r="O3976" s="81"/>
    </row>
    <row r="3977" spans="1:15" hidden="1" x14ac:dyDescent="0.25">
      <c r="A3977" s="249" t="s">
        <v>2704</v>
      </c>
      <c r="B3977" s="323" t="s">
        <v>772</v>
      </c>
      <c r="C3977" s="76">
        <v>44726</v>
      </c>
      <c r="D3977" s="235"/>
      <c r="E3977" s="250" t="s">
        <v>28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11</v>
      </c>
      <c r="L3977" s="78"/>
      <c r="M3977" s="80"/>
      <c r="N3977" s="325"/>
      <c r="O3977" s="251" t="s">
        <v>1074</v>
      </c>
    </row>
    <row r="3978" spans="1:15" hidden="1" x14ac:dyDescent="0.25">
      <c r="A3978" s="249" t="s">
        <v>2680</v>
      </c>
      <c r="B3978" s="150" t="s">
        <v>1146</v>
      </c>
      <c r="C3978" s="76">
        <v>44716</v>
      </c>
      <c r="D3978" s="264"/>
      <c r="E3978" s="250" t="s">
        <v>18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5"/>
      <c r="O3978" s="81"/>
    </row>
    <row r="3979" spans="1:15" hidden="1" x14ac:dyDescent="0.25">
      <c r="A3979" s="249" t="s">
        <v>2624</v>
      </c>
      <c r="B3979" s="150" t="s">
        <v>1240</v>
      </c>
      <c r="C3979" s="76">
        <v>44698</v>
      </c>
      <c r="D3979" s="264"/>
      <c r="E3979" s="250" t="s">
        <v>99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hidden="1" x14ac:dyDescent="0.25">
      <c r="A3980" s="249" t="s">
        <v>2624</v>
      </c>
      <c r="B3980" s="150" t="s">
        <v>1240</v>
      </c>
      <c r="C3980" s="76">
        <v>44698</v>
      </c>
      <c r="D3980" s="264"/>
      <c r="E3980" s="250" t="s">
        <v>28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hidden="1" x14ac:dyDescent="0.25">
      <c r="A3981" s="249" t="s">
        <v>2624</v>
      </c>
      <c r="B3981" s="9" t="s">
        <v>1240</v>
      </c>
      <c r="C3981" s="76">
        <v>44698</v>
      </c>
      <c r="D3981" s="264"/>
      <c r="E3981" s="250" t="s">
        <v>25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282"/>
      <c r="O3981" s="81"/>
    </row>
    <row r="3982" spans="1:15" hidden="1" x14ac:dyDescent="0.25">
      <c r="A3982" s="249" t="s">
        <v>2704</v>
      </c>
      <c r="B3982" s="323" t="s">
        <v>582</v>
      </c>
      <c r="C3982" s="76">
        <v>44726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5"/>
      <c r="O3982" s="251" t="s">
        <v>1074</v>
      </c>
    </row>
    <row r="3983" spans="1:15" x14ac:dyDescent="0.25">
      <c r="A3983" s="249" t="s">
        <v>2740</v>
      </c>
      <c r="B3983" s="323" t="s">
        <v>772</v>
      </c>
      <c r="C3983" s="76">
        <v>44739</v>
      </c>
      <c r="D3983" s="235"/>
      <c r="E3983" s="250" t="s">
        <v>28</v>
      </c>
      <c r="F3983" s="77">
        <v>600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9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4</v>
      </c>
      <c r="L3983" s="78"/>
      <c r="M3983" s="80"/>
      <c r="N3983" s="325"/>
      <c r="O3983" s="81"/>
    </row>
    <row r="3984" spans="1:15" hidden="1" x14ac:dyDescent="0.25">
      <c r="A3984" s="249" t="s">
        <v>2650</v>
      </c>
      <c r="B3984" s="313" t="s">
        <v>2658</v>
      </c>
      <c r="C3984" s="270">
        <v>44705</v>
      </c>
      <c r="D3984" s="264"/>
      <c r="E3984" s="250" t="s">
        <v>18</v>
      </c>
      <c r="F3984" s="77">
        <v>800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hidden="1" x14ac:dyDescent="0.25">
      <c r="A3985" s="249" t="s">
        <v>2650</v>
      </c>
      <c r="B3985" s="313" t="s">
        <v>2658</v>
      </c>
      <c r="C3985" s="270">
        <v>44705</v>
      </c>
      <c r="D3985" s="264"/>
      <c r="E3985" s="250" t="s">
        <v>39</v>
      </c>
      <c r="F3985" s="77">
        <v>1000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282"/>
      <c r="O3985" s="81"/>
    </row>
    <row r="3986" spans="1:15" hidden="1" x14ac:dyDescent="0.25">
      <c r="A3986" s="249" t="s">
        <v>2650</v>
      </c>
      <c r="B3986" s="313" t="s">
        <v>2658</v>
      </c>
      <c r="C3986" s="270">
        <v>44705</v>
      </c>
      <c r="D3986" s="264"/>
      <c r="E3986" s="250" t="s">
        <v>28</v>
      </c>
      <c r="F3986" s="77">
        <v>1200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1</v>
      </c>
      <c r="L3986" s="78"/>
      <c r="M3986" s="80"/>
      <c r="N3986" s="282"/>
      <c r="O3986" s="81"/>
    </row>
    <row r="3987" spans="1:15" hidden="1" x14ac:dyDescent="0.25">
      <c r="A3987" s="249" t="s">
        <v>2714</v>
      </c>
      <c r="B3987" s="323" t="s">
        <v>1438</v>
      </c>
      <c r="C3987" s="76">
        <v>44731</v>
      </c>
      <c r="D3987" s="180"/>
      <c r="E3987" s="86" t="s">
        <v>39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25">
      <c r="A3988" s="249" t="s">
        <v>2714</v>
      </c>
      <c r="B3988" s="323" t="s">
        <v>1438</v>
      </c>
      <c r="C3988" s="76">
        <v>44731</v>
      </c>
      <c r="D3988" s="180"/>
      <c r="E3988" s="86" t="s">
        <v>28</v>
      </c>
      <c r="F3988" s="88">
        <v>240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25">
      <c r="A3989" s="249" t="s">
        <v>2714</v>
      </c>
      <c r="B3989" s="323" t="s">
        <v>1438</v>
      </c>
      <c r="C3989" s="76">
        <v>44731</v>
      </c>
      <c r="D3989" s="180"/>
      <c r="E3989" s="86" t="s">
        <v>25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0</v>
      </c>
      <c r="L3989" s="78"/>
      <c r="M3989" s="80"/>
      <c r="N3989" s="282"/>
      <c r="O3989" s="251" t="s">
        <v>1074</v>
      </c>
    </row>
    <row r="3990" spans="1:15" hidden="1" x14ac:dyDescent="0.25">
      <c r="A3990" s="249" t="s">
        <v>2714</v>
      </c>
      <c r="B3990" s="323" t="s">
        <v>1438</v>
      </c>
      <c r="C3990" s="76">
        <v>44731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3</v>
      </c>
      <c r="L3990" s="78"/>
      <c r="M3990" s="80"/>
      <c r="N3990" s="282"/>
      <c r="O3990" s="251" t="s">
        <v>1074</v>
      </c>
    </row>
    <row r="3991" spans="1:15" hidden="1" x14ac:dyDescent="0.25">
      <c r="A3991" s="249" t="s">
        <v>2650</v>
      </c>
      <c r="B3991" s="313" t="s">
        <v>2657</v>
      </c>
      <c r="C3991" s="270">
        <v>44705</v>
      </c>
      <c r="D3991" s="264"/>
      <c r="E3991" s="250" t="s">
        <v>18</v>
      </c>
      <c r="F3991" s="77">
        <v>1200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5</v>
      </c>
      <c r="L3991" s="78"/>
      <c r="M3991" s="80"/>
      <c r="N3991" s="282"/>
      <c r="O3991" s="81"/>
    </row>
    <row r="3992" spans="1:15" hidden="1" x14ac:dyDescent="0.25">
      <c r="A3992" s="249" t="s">
        <v>2650</v>
      </c>
      <c r="B3992" s="313" t="s">
        <v>2657</v>
      </c>
      <c r="C3992" s="270">
        <v>44705</v>
      </c>
      <c r="D3992" s="264"/>
      <c r="E3992" s="250" t="s">
        <v>39</v>
      </c>
      <c r="F3992" s="77">
        <v>1800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hidden="1" x14ac:dyDescent="0.25">
      <c r="A3993" s="249" t="s">
        <v>2650</v>
      </c>
      <c r="B3993" s="313" t="s">
        <v>2657</v>
      </c>
      <c r="C3993" s="270">
        <v>44705</v>
      </c>
      <c r="D3993" s="264"/>
      <c r="E3993" s="250" t="s">
        <v>28</v>
      </c>
      <c r="F3993" s="77">
        <f>5000-F3985-F3986</f>
        <v>2800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11</v>
      </c>
      <c r="L3993" s="78"/>
      <c r="M3993" s="80"/>
      <c r="N3993" s="282"/>
      <c r="O3993" s="81"/>
    </row>
    <row r="3994" spans="1:15" hidden="1" x14ac:dyDescent="0.25">
      <c r="A3994" s="249" t="s">
        <v>2294</v>
      </c>
      <c r="B3994" s="323" t="s">
        <v>461</v>
      </c>
      <c r="C3994" s="76">
        <v>44626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0</v>
      </c>
      <c r="L3994" s="78"/>
      <c r="M3994" s="80"/>
      <c r="N3994" s="282"/>
      <c r="O3994" s="81"/>
    </row>
    <row r="3995" spans="1:15" hidden="1" x14ac:dyDescent="0.25">
      <c r="A3995" s="249" t="s">
        <v>2730</v>
      </c>
      <c r="B3995" s="323" t="s">
        <v>2081</v>
      </c>
      <c r="C3995" s="76">
        <v>44736</v>
      </c>
      <c r="D3995" s="235"/>
      <c r="E3995" s="250" t="s">
        <v>28</v>
      </c>
      <c r="F3995" s="77">
        <v>1200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12</v>
      </c>
      <c r="L3995" s="78"/>
      <c r="M3995" s="80"/>
      <c r="N3995" s="325"/>
      <c r="O3995" s="251" t="s">
        <v>1074</v>
      </c>
    </row>
    <row r="3996" spans="1:15" hidden="1" x14ac:dyDescent="0.25">
      <c r="A3996" s="249" t="s">
        <v>2661</v>
      </c>
      <c r="B3996" s="150" t="s">
        <v>2660</v>
      </c>
      <c r="C3996" s="76">
        <v>44707</v>
      </c>
      <c r="D3996" s="264"/>
      <c r="E3996" s="250" t="s">
        <v>18</v>
      </c>
      <c r="F3996" s="77">
        <v>500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hidden="1" x14ac:dyDescent="0.25">
      <c r="A3997" s="249" t="s">
        <v>2655</v>
      </c>
      <c r="B3997" s="250" t="s">
        <v>141</v>
      </c>
      <c r="C3997" s="76">
        <v>44706</v>
      </c>
      <c r="D3997" s="264"/>
      <c r="E3997" s="250" t="s">
        <v>2048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hidden="1" x14ac:dyDescent="0.25">
      <c r="A3998" s="249" t="s">
        <v>2655</v>
      </c>
      <c r="B3998" s="250" t="s">
        <v>141</v>
      </c>
      <c r="C3998" s="76">
        <v>44706</v>
      </c>
      <c r="D3998" s="264"/>
      <c r="E3998" s="250" t="s">
        <v>2653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hidden="1" x14ac:dyDescent="0.25">
      <c r="A3999" s="249" t="s">
        <v>2608</v>
      </c>
      <c r="B3999" s="9" t="s">
        <v>2607</v>
      </c>
      <c r="C3999" s="76">
        <v>44694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81"/>
    </row>
    <row r="4000" spans="1:15" hidden="1" x14ac:dyDescent="0.25">
      <c r="A4000" s="249" t="s">
        <v>2621</v>
      </c>
      <c r="B4000" s="9" t="s">
        <v>2521</v>
      </c>
      <c r="C4000" s="76">
        <v>44697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251"/>
    </row>
    <row r="4001" spans="1:15" hidden="1" x14ac:dyDescent="0.25">
      <c r="A4001" s="249" t="s">
        <v>2672</v>
      </c>
      <c r="B4001" s="9" t="s">
        <v>2538</v>
      </c>
      <c r="C4001" s="76">
        <v>44714</v>
      </c>
      <c r="D4001" s="264"/>
      <c r="E4001" s="250" t="s">
        <v>28</v>
      </c>
      <c r="F4001" s="77">
        <v>600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5"/>
      <c r="O4001" s="81"/>
    </row>
    <row r="4002" spans="1:15" hidden="1" x14ac:dyDescent="0.25">
      <c r="A4002" s="249" t="s">
        <v>2551</v>
      </c>
      <c r="B4002" s="9" t="s">
        <v>2550</v>
      </c>
      <c r="C4002" s="76">
        <v>44684</v>
      </c>
      <c r="D4002" s="264"/>
      <c r="E4002" s="161" t="s">
        <v>28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hidden="1" x14ac:dyDescent="0.25">
      <c r="A4003" s="249" t="s">
        <v>2551</v>
      </c>
      <c r="B4003" s="9" t="s">
        <v>2550</v>
      </c>
      <c r="C4003" s="76">
        <v>44684</v>
      </c>
      <c r="D4003" s="264"/>
      <c r="E4003" s="161" t="s">
        <v>39</v>
      </c>
      <c r="F4003" s="88">
        <v>240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hidden="1" x14ac:dyDescent="0.25">
      <c r="A4004" s="249" t="s">
        <v>2551</v>
      </c>
      <c r="B4004" s="9" t="s">
        <v>2550</v>
      </c>
      <c r="C4004" s="76">
        <v>44684</v>
      </c>
      <c r="D4004" s="264"/>
      <c r="E4004" s="86" t="s">
        <v>25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hidden="1" x14ac:dyDescent="0.25">
      <c r="A4005" s="249" t="s">
        <v>2551</v>
      </c>
      <c r="B4005" s="9" t="s">
        <v>2550</v>
      </c>
      <c r="C4005" s="76">
        <v>44684</v>
      </c>
      <c r="D4005" s="264"/>
      <c r="E4005" s="161" t="s">
        <v>18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81"/>
    </row>
    <row r="4006" spans="1:15" hidden="1" x14ac:dyDescent="0.25">
      <c r="A4006" s="249" t="s">
        <v>2750</v>
      </c>
      <c r="B4006" s="9" t="s">
        <v>234</v>
      </c>
      <c r="C4006" s="76">
        <v>44734</v>
      </c>
      <c r="D4006" s="264"/>
      <c r="E4006" s="261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5"/>
      <c r="O4006" s="81"/>
    </row>
    <row r="4007" spans="1:15" hidden="1" x14ac:dyDescent="0.25">
      <c r="A4007" s="249" t="s">
        <v>2207</v>
      </c>
      <c r="B4007" s="9" t="s">
        <v>2138</v>
      </c>
      <c r="C4007" s="76">
        <v>44554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251"/>
    </row>
    <row r="4008" spans="1:15" hidden="1" x14ac:dyDescent="0.25">
      <c r="A4008" s="249" t="s">
        <v>2207</v>
      </c>
      <c r="B4008" s="9" t="s">
        <v>2138</v>
      </c>
      <c r="C4008" s="76">
        <v>44554</v>
      </c>
      <c r="D4008" s="264"/>
      <c r="E4008" s="250" t="s">
        <v>79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hidden="1" x14ac:dyDescent="0.25">
      <c r="A4009" s="249" t="s">
        <v>2207</v>
      </c>
      <c r="B4009" s="9" t="s">
        <v>2138</v>
      </c>
      <c r="C4009" s="76">
        <v>44554</v>
      </c>
      <c r="D4009" s="264"/>
      <c r="E4009" s="250" t="s">
        <v>39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hidden="1" x14ac:dyDescent="0.25">
      <c r="A4010" s="249" t="s">
        <v>2207</v>
      </c>
      <c r="B4010" s="9" t="s">
        <v>2138</v>
      </c>
      <c r="C4010" s="76">
        <v>44554</v>
      </c>
      <c r="D4010" s="264"/>
      <c r="E4010" s="250" t="s">
        <v>28</v>
      </c>
      <c r="F4010" s="77">
        <v>600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265"/>
      <c r="O4010" s="81"/>
    </row>
    <row r="4011" spans="1:15" hidden="1" x14ac:dyDescent="0.25">
      <c r="A4011" s="249" t="s">
        <v>2692</v>
      </c>
      <c r="B4011" s="250" t="s">
        <v>1510</v>
      </c>
      <c r="C4011" s="76">
        <v>44721</v>
      </c>
      <c r="D4011" s="180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5"/>
      <c r="O4011" s="81"/>
    </row>
    <row r="4012" spans="1:15" x14ac:dyDescent="0.25">
      <c r="A4012" s="249" t="s">
        <v>2692</v>
      </c>
      <c r="B4012" s="250" t="s">
        <v>1510</v>
      </c>
      <c r="C4012" s="76">
        <v>44721</v>
      </c>
      <c r="D4012" s="180"/>
      <c r="E4012" s="161" t="s">
        <v>25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5"/>
      <c r="O4012" s="81"/>
    </row>
    <row r="4013" spans="1:15" hidden="1" x14ac:dyDescent="0.25">
      <c r="A4013" s="249" t="s">
        <v>2692</v>
      </c>
      <c r="B4013" s="250" t="s">
        <v>1510</v>
      </c>
      <c r="C4013" s="76">
        <v>44721</v>
      </c>
      <c r="D4013" s="180"/>
      <c r="E4013" s="86" t="s">
        <v>39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325"/>
      <c r="O4013" s="81"/>
    </row>
    <row r="4014" spans="1:15" hidden="1" x14ac:dyDescent="0.25">
      <c r="A4014" s="249" t="s">
        <v>2656</v>
      </c>
      <c r="B4014" s="150" t="s">
        <v>1336</v>
      </c>
      <c r="C4014" s="76">
        <v>44706</v>
      </c>
      <c r="D4014" s="264"/>
      <c r="E4014" s="157" t="s">
        <v>28</v>
      </c>
      <c r="F4014" s="88">
        <v>240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25">
      <c r="A4015" s="249" t="s">
        <v>2656</v>
      </c>
      <c r="B4015" s="150" t="s">
        <v>1336</v>
      </c>
      <c r="C4015" s="76">
        <v>44706</v>
      </c>
      <c r="D4015" s="264"/>
      <c r="E4015" s="157" t="s">
        <v>18</v>
      </c>
      <c r="F4015" s="88">
        <v>600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25">
      <c r="A4016" s="249" t="s">
        <v>2656</v>
      </c>
      <c r="B4016" s="150" t="s">
        <v>1336</v>
      </c>
      <c r="C4016" s="76">
        <v>44706</v>
      </c>
      <c r="D4016" s="264"/>
      <c r="E4016" s="157" t="s">
        <v>39</v>
      </c>
      <c r="F4016" s="88">
        <v>240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25">
      <c r="A4017" s="249" t="s">
        <v>2656</v>
      </c>
      <c r="B4017" s="150" t="s">
        <v>1336</v>
      </c>
      <c r="C4017" s="76">
        <v>44706</v>
      </c>
      <c r="D4017" s="264"/>
      <c r="E4017" s="157" t="s">
        <v>25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251" t="s">
        <v>1074</v>
      </c>
    </row>
    <row r="4018" spans="1:15" hidden="1" x14ac:dyDescent="0.25">
      <c r="A4018" s="249" t="s">
        <v>2692</v>
      </c>
      <c r="B4018" s="313" t="s">
        <v>1510</v>
      </c>
      <c r="C4018" s="76">
        <v>44721</v>
      </c>
      <c r="D4018" s="180"/>
      <c r="E4018" s="161" t="s">
        <v>18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325"/>
      <c r="O4018" s="81"/>
    </row>
    <row r="4019" spans="1:15" x14ac:dyDescent="0.25">
      <c r="A4019" s="249" t="s">
        <v>2745</v>
      </c>
      <c r="B4019" s="261" t="s">
        <v>1601</v>
      </c>
      <c r="C4019" s="76">
        <v>44741</v>
      </c>
      <c r="D4019" s="180"/>
      <c r="E4019" s="86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1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7</v>
      </c>
      <c r="L4019" s="78"/>
      <c r="M4019" s="80"/>
      <c r="N4019" s="325"/>
      <c r="O4019" s="81"/>
    </row>
    <row r="4020" spans="1:15" hidden="1" x14ac:dyDescent="0.25">
      <c r="A4020" s="249" t="s">
        <v>2745</v>
      </c>
      <c r="B4020" s="261" t="s">
        <v>1601</v>
      </c>
      <c r="C4020" s="76">
        <v>44741</v>
      </c>
      <c r="D4020" s="180"/>
      <c r="E4020" s="86" t="s">
        <v>18</v>
      </c>
      <c r="F4020" s="88">
        <v>360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hidden="1" x14ac:dyDescent="0.25">
      <c r="A4021" s="249" t="s">
        <v>2745</v>
      </c>
      <c r="B4021" s="261" t="s">
        <v>1601</v>
      </c>
      <c r="C4021" s="76">
        <v>44741</v>
      </c>
      <c r="D4021" s="180"/>
      <c r="E4021" s="86" t="s">
        <v>28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hidden="1" x14ac:dyDescent="0.25">
      <c r="A4022" s="249" t="s">
        <v>2745</v>
      </c>
      <c r="B4022" s="261" t="s">
        <v>1601</v>
      </c>
      <c r="C4022" s="76">
        <v>44741</v>
      </c>
      <c r="D4022" s="180"/>
      <c r="E4022" s="86" t="s">
        <v>39</v>
      </c>
      <c r="F4022" s="88">
        <v>240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325"/>
      <c r="O4022" s="81"/>
    </row>
    <row r="4023" spans="1:15" hidden="1" x14ac:dyDescent="0.25">
      <c r="A4023" s="249" t="s">
        <v>2568</v>
      </c>
      <c r="B4023" s="323" t="s">
        <v>1643</v>
      </c>
      <c r="C4023" s="76">
        <v>44687</v>
      </c>
      <c r="D4023" s="180"/>
      <c r="E4023" s="161" t="s">
        <v>25</v>
      </c>
      <c r="F4023" s="88">
        <v>360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81"/>
    </row>
    <row r="4024" spans="1:15" hidden="1" x14ac:dyDescent="0.25">
      <c r="A4024" s="249" t="s">
        <v>2663</v>
      </c>
      <c r="B4024" s="250" t="s">
        <v>1510</v>
      </c>
      <c r="C4024" s="76">
        <v>44708</v>
      </c>
      <c r="D4024" s="180"/>
      <c r="E4024" s="86" t="s">
        <v>28</v>
      </c>
      <c r="F4024" s="88">
        <v>240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25">
      <c r="A4025" s="249" t="s">
        <v>2663</v>
      </c>
      <c r="B4025" s="250" t="s">
        <v>1510</v>
      </c>
      <c r="C4025" s="76">
        <v>44708</v>
      </c>
      <c r="D4025" s="180"/>
      <c r="E4025" s="161" t="s">
        <v>25</v>
      </c>
      <c r="F4025" s="88">
        <v>360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25">
      <c r="A4026" s="249" t="s">
        <v>2663</v>
      </c>
      <c r="B4026" s="250" t="s">
        <v>1510</v>
      </c>
      <c r="C4026" s="76">
        <v>44708</v>
      </c>
      <c r="D4026" s="180"/>
      <c r="E4026" s="86" t="s">
        <v>39</v>
      </c>
      <c r="F4026" s="88">
        <v>240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0</v>
      </c>
      <c r="L4026" s="78"/>
      <c r="M4026" s="80"/>
      <c r="N4026" s="282"/>
      <c r="O4026" s="251" t="s">
        <v>1074</v>
      </c>
    </row>
    <row r="4027" spans="1:15" hidden="1" x14ac:dyDescent="0.25">
      <c r="A4027" s="249" t="s">
        <v>2663</v>
      </c>
      <c r="B4027" s="250" t="s">
        <v>1510</v>
      </c>
      <c r="C4027" s="76">
        <v>44708</v>
      </c>
      <c r="D4027" s="180"/>
      <c r="E4027" s="161" t="s">
        <v>18</v>
      </c>
      <c r="F4027" s="88">
        <v>360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6</v>
      </c>
      <c r="L4027" s="78"/>
      <c r="M4027" s="80"/>
      <c r="N4027" s="282"/>
      <c r="O4027" s="251" t="s">
        <v>1074</v>
      </c>
    </row>
    <row r="4028" spans="1:15" hidden="1" x14ac:dyDescent="0.25">
      <c r="A4028" s="249" t="s">
        <v>2664</v>
      </c>
      <c r="B4028" s="151" t="s">
        <v>2223</v>
      </c>
      <c r="C4028" s="76">
        <v>44710</v>
      </c>
      <c r="D4028" s="180"/>
      <c r="E4028" s="86" t="s">
        <v>39</v>
      </c>
      <c r="F4028" s="88">
        <v>240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25">
      <c r="A4029" s="249" t="s">
        <v>2664</v>
      </c>
      <c r="B4029" s="151" t="s">
        <v>2223</v>
      </c>
      <c r="C4029" s="76">
        <v>44710</v>
      </c>
      <c r="D4029" s="180"/>
      <c r="E4029" s="86" t="s">
        <v>18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25">
      <c r="A4030" s="249" t="s">
        <v>2664</v>
      </c>
      <c r="B4030" s="151" t="s">
        <v>2223</v>
      </c>
      <c r="C4030" s="76">
        <v>44710</v>
      </c>
      <c r="D4030" s="180"/>
      <c r="E4030" s="161" t="s">
        <v>25</v>
      </c>
      <c r="F4030" s="88">
        <v>360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25">
      <c r="A4031" s="249" t="s">
        <v>2664</v>
      </c>
      <c r="B4031" s="151" t="s">
        <v>2223</v>
      </c>
      <c r="C4031" s="76">
        <v>44710</v>
      </c>
      <c r="D4031" s="180"/>
      <c r="E4031" s="86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251" t="s">
        <v>1074</v>
      </c>
    </row>
    <row r="4032" spans="1:15" hidden="1" x14ac:dyDescent="0.25">
      <c r="A4032" s="249" t="s">
        <v>2568</v>
      </c>
      <c r="B4032" s="151" t="s">
        <v>1643</v>
      </c>
      <c r="C4032" s="76">
        <v>44687</v>
      </c>
      <c r="D4032" s="180"/>
      <c r="E4032" s="161" t="s">
        <v>28</v>
      </c>
      <c r="F4032" s="88">
        <v>240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0</v>
      </c>
      <c r="L4032" s="78"/>
      <c r="M4032" s="80"/>
      <c r="N4032" s="282"/>
      <c r="O4032" s="81"/>
    </row>
    <row r="4033" spans="1:15" hidden="1" x14ac:dyDescent="0.25">
      <c r="A4033" s="249" t="s">
        <v>2492</v>
      </c>
      <c r="B4033" s="151" t="s">
        <v>1071</v>
      </c>
      <c r="C4033" s="76">
        <v>44669</v>
      </c>
      <c r="D4033" s="180"/>
      <c r="E4033" s="261" t="s">
        <v>39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140</v>
      </c>
      <c r="L4033" s="78"/>
      <c r="M4033" s="80"/>
      <c r="N4033" s="282"/>
      <c r="O4033" s="251" t="s">
        <v>1074</v>
      </c>
    </row>
    <row r="4034" spans="1:15" hidden="1" x14ac:dyDescent="0.25">
      <c r="A4034" s="249" t="s">
        <v>2568</v>
      </c>
      <c r="B4034" s="151" t="s">
        <v>1643</v>
      </c>
      <c r="C4034" s="76">
        <v>44687</v>
      </c>
      <c r="D4034" s="180"/>
      <c r="E4034" s="86" t="s">
        <v>18</v>
      </c>
      <c r="F4034" s="88">
        <v>360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hidden="1" x14ac:dyDescent="0.25">
      <c r="A4035" s="249" t="s">
        <v>2568</v>
      </c>
      <c r="B4035" s="261" t="s">
        <v>1643</v>
      </c>
      <c r="C4035" s="76">
        <v>44687</v>
      </c>
      <c r="D4035" s="180"/>
      <c r="E4035" s="86" t="s">
        <v>39</v>
      </c>
      <c r="F4035" s="88">
        <v>240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hidden="1" x14ac:dyDescent="0.25">
      <c r="A4036" s="249" t="s">
        <v>2419</v>
      </c>
      <c r="B4036" s="9" t="s">
        <v>2203</v>
      </c>
      <c r="C4036" s="76">
        <v>44655</v>
      </c>
      <c r="D4036" s="180"/>
      <c r="E4036" s="86" t="s">
        <v>25</v>
      </c>
      <c r="F4036" s="88">
        <v>360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0</v>
      </c>
      <c r="L4036" s="78"/>
      <c r="M4036" s="80"/>
      <c r="N4036" s="282"/>
      <c r="O4036" s="81"/>
    </row>
    <row r="4037" spans="1:15" hidden="1" x14ac:dyDescent="0.25">
      <c r="A4037" s="249" t="s">
        <v>2491</v>
      </c>
      <c r="B4037" s="151" t="s">
        <v>1070</v>
      </c>
      <c r="C4037" s="76">
        <v>44669</v>
      </c>
      <c r="D4037" s="180"/>
      <c r="E4037" s="261" t="s">
        <v>39</v>
      </c>
      <c r="F4037" s="77">
        <v>600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52</v>
      </c>
      <c r="L4037" s="78"/>
      <c r="M4037" s="80"/>
      <c r="N4037" s="282"/>
      <c r="O4037" s="251" t="s">
        <v>1074</v>
      </c>
    </row>
    <row r="4038" spans="1:15" hidden="1" x14ac:dyDescent="0.25">
      <c r="A4038" s="249" t="s">
        <v>2419</v>
      </c>
      <c r="B4038" s="9" t="s">
        <v>2203</v>
      </c>
      <c r="C4038" s="76">
        <v>44655</v>
      </c>
      <c r="D4038" s="180"/>
      <c r="E4038" s="161" t="s">
        <v>28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3</v>
      </c>
      <c r="L4038" s="78"/>
      <c r="M4038" s="80"/>
      <c r="N4038" s="282"/>
      <c r="O4038" s="81"/>
    </row>
    <row r="4039" spans="1:15" hidden="1" x14ac:dyDescent="0.25">
      <c r="A4039" s="249" t="s">
        <v>2419</v>
      </c>
      <c r="B4039" s="9" t="s">
        <v>2203</v>
      </c>
      <c r="C4039" s="76">
        <v>44655</v>
      </c>
      <c r="D4039" s="180"/>
      <c r="E4039" s="161" t="s">
        <v>39</v>
      </c>
      <c r="F4039" s="88">
        <v>240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16</v>
      </c>
      <c r="L4039" s="78"/>
      <c r="M4039" s="80"/>
      <c r="N4039" s="282"/>
      <c r="O4039" s="81"/>
    </row>
    <row r="4040" spans="1:15" hidden="1" x14ac:dyDescent="0.25">
      <c r="A4040" s="249" t="s">
        <v>2419</v>
      </c>
      <c r="B4040" s="9" t="s">
        <v>2203</v>
      </c>
      <c r="C4040" s="76">
        <v>44655</v>
      </c>
      <c r="D4040" s="180"/>
      <c r="E4040" s="161" t="s">
        <v>18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282"/>
      <c r="O4040" s="81"/>
    </row>
    <row r="4041" spans="1:15" hidden="1" x14ac:dyDescent="0.25">
      <c r="A4041" s="249" t="s">
        <v>2724</v>
      </c>
      <c r="B4041" s="161" t="s">
        <v>1600</v>
      </c>
      <c r="C4041" s="76">
        <v>44734</v>
      </c>
      <c r="D4041" s="180"/>
      <c r="E4041" s="261" t="s">
        <v>25</v>
      </c>
      <c r="F4041" s="88">
        <v>360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x14ac:dyDescent="0.25">
      <c r="A4042" s="249" t="s">
        <v>2724</v>
      </c>
      <c r="B4042" s="161" t="s">
        <v>1600</v>
      </c>
      <c r="C4042" s="76">
        <v>44734</v>
      </c>
      <c r="D4042" s="180"/>
      <c r="E4042" s="86" t="s">
        <v>28</v>
      </c>
      <c r="F4042" s="88">
        <v>240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40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hidden="1" x14ac:dyDescent="0.25">
      <c r="A4043" s="249" t="s">
        <v>2724</v>
      </c>
      <c r="B4043" s="161" t="s">
        <v>1600</v>
      </c>
      <c r="C4043" s="76">
        <v>44734</v>
      </c>
      <c r="D4043" s="180"/>
      <c r="E4043" s="86" t="s">
        <v>18</v>
      </c>
      <c r="F4043" s="88">
        <v>360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81"/>
    </row>
    <row r="4044" spans="1:15" hidden="1" x14ac:dyDescent="0.25">
      <c r="A4044" s="249" t="s">
        <v>2676</v>
      </c>
      <c r="B4044" s="151" t="s">
        <v>2223</v>
      </c>
      <c r="C4044" s="76">
        <v>44715</v>
      </c>
      <c r="D4044" s="180"/>
      <c r="E4044" s="86" t="s">
        <v>39</v>
      </c>
      <c r="F4044" s="88">
        <v>240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25">
      <c r="A4045" s="249" t="s">
        <v>2676</v>
      </c>
      <c r="B4045" s="151" t="s">
        <v>2223</v>
      </c>
      <c r="C4045" s="76">
        <v>44715</v>
      </c>
      <c r="D4045" s="180"/>
      <c r="E4045" s="86" t="s">
        <v>18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25">
      <c r="A4046" s="249" t="s">
        <v>2676</v>
      </c>
      <c r="B4046" s="151" t="s">
        <v>2223</v>
      </c>
      <c r="C4046" s="76">
        <v>44715</v>
      </c>
      <c r="D4046" s="180"/>
      <c r="E4046" s="161" t="s">
        <v>25</v>
      </c>
      <c r="F4046" s="88">
        <v>360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hidden="1" x14ac:dyDescent="0.25">
      <c r="A4047" s="249" t="s">
        <v>2676</v>
      </c>
      <c r="B4047" s="151" t="s">
        <v>2223</v>
      </c>
      <c r="C4047" s="76">
        <v>44715</v>
      </c>
      <c r="D4047" s="180"/>
      <c r="E4047" s="86" t="s">
        <v>28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251" t="s">
        <v>1074</v>
      </c>
    </row>
    <row r="4048" spans="1:15" hidden="1" x14ac:dyDescent="0.25">
      <c r="A4048" s="249" t="s">
        <v>2724</v>
      </c>
      <c r="B4048" s="161" t="s">
        <v>1600</v>
      </c>
      <c r="C4048" s="76">
        <v>44734</v>
      </c>
      <c r="D4048" s="180"/>
      <c r="E4048" s="161" t="s">
        <v>39</v>
      </c>
      <c r="F4048" s="88">
        <v>360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81"/>
    </row>
    <row r="4049" spans="1:15" hidden="1" x14ac:dyDescent="0.25">
      <c r="A4049" s="249" t="s">
        <v>2734</v>
      </c>
      <c r="B4049" s="151" t="s">
        <v>1438</v>
      </c>
      <c r="C4049" s="76">
        <v>44738</v>
      </c>
      <c r="D4049" s="180"/>
      <c r="E4049" s="86" t="s">
        <v>39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78"/>
      <c r="J4049" s="79"/>
      <c r="K4049" s="95">
        <f>SUMIFS(Table3[[#All],[Tổng Kim hư]],Table3[[#All],[Mã Hàng ]],Table1[[#All],[Mã hàng]],Table3[[#All],[Màu ]],Table1[[#All],[Màu]],Table3[[#All],[Ngày đặt ]],Table1[[#All],[Ngày đặt]])</f>
        <v>0</v>
      </c>
      <c r="L4049" s="78"/>
      <c r="M4049" s="80"/>
      <c r="N4049" s="325"/>
      <c r="O4049" s="251" t="s">
        <v>1074</v>
      </c>
    </row>
    <row r="4050" spans="1:15" hidden="1" x14ac:dyDescent="0.25">
      <c r="A4050" s="249" t="s">
        <v>2734</v>
      </c>
      <c r="B4050" s="151" t="s">
        <v>1438</v>
      </c>
      <c r="C4050" s="76">
        <v>44738</v>
      </c>
      <c r="D4050" s="180"/>
      <c r="E4050" s="86" t="s">
        <v>28</v>
      </c>
      <c r="F4050" s="88">
        <v>240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83"/>
      <c r="J4050" s="84"/>
      <c r="K4050" s="96">
        <f>SUMIFS(Table3[[#All],[Tổng Kim hư]],Table3[[#All],[Mã Hàng ]],Table1[[#All],[Mã hàng]],Table3[[#All],[Màu ]],Table1[[#All],[Màu]],Table3[[#All],[Ngày đặt ]],Table1[[#All],[Ngày đặt]])</f>
        <v>0</v>
      </c>
      <c r="L4050" s="83"/>
      <c r="M4050" s="85"/>
      <c r="N4050" s="326"/>
      <c r="O4050" s="262" t="s">
        <v>1074</v>
      </c>
    </row>
    <row r="4051" spans="1:15" hidden="1" x14ac:dyDescent="0.25">
      <c r="A4051" s="249" t="s">
        <v>2734</v>
      </c>
      <c r="B4051" s="151" t="s">
        <v>1438</v>
      </c>
      <c r="C4051" s="76">
        <v>44738</v>
      </c>
      <c r="D4051" s="180"/>
      <c r="E4051" s="86" t="s">
        <v>25</v>
      </c>
      <c r="F4051" s="72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0</v>
      </c>
      <c r="L4051" s="78"/>
      <c r="M4051" s="80"/>
      <c r="N4051" s="325"/>
      <c r="O4051" s="251" t="s">
        <v>1074</v>
      </c>
    </row>
    <row r="4052" spans="1:15" hidden="1" x14ac:dyDescent="0.25">
      <c r="A4052" s="249" t="s">
        <v>2734</v>
      </c>
      <c r="B4052" s="151" t="s">
        <v>1438</v>
      </c>
      <c r="C4052" s="76">
        <v>44738</v>
      </c>
      <c r="D4052" s="180"/>
      <c r="E4052" s="86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22</v>
      </c>
      <c r="L4052" s="78"/>
      <c r="M4052" s="80"/>
      <c r="N4052" s="325"/>
      <c r="O4052" s="251" t="s">
        <v>1074</v>
      </c>
    </row>
    <row r="4053" spans="1:15" hidden="1" x14ac:dyDescent="0.25">
      <c r="A4053" s="249" t="s">
        <v>2200</v>
      </c>
      <c r="B4053" s="9" t="s">
        <v>2117</v>
      </c>
      <c r="C4053" s="76">
        <v>44572</v>
      </c>
      <c r="D4053" s="235"/>
      <c r="E4053" s="250" t="s">
        <v>18</v>
      </c>
      <c r="F4053" s="77">
        <v>360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65"/>
      <c r="O4053" s="81"/>
    </row>
    <row r="4054" spans="1:15" hidden="1" x14ac:dyDescent="0.25">
      <c r="A4054" s="249" t="s">
        <v>2398</v>
      </c>
      <c r="B4054" s="151" t="s">
        <v>2393</v>
      </c>
      <c r="C4054" s="76">
        <v>44649</v>
      </c>
      <c r="D4054" s="264"/>
      <c r="E4054" s="250" t="s">
        <v>75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hidden="1" x14ac:dyDescent="0.25">
      <c r="A4055" s="249" t="s">
        <v>2398</v>
      </c>
      <c r="B4055" s="327" t="s">
        <v>2393</v>
      </c>
      <c r="C4055" s="76">
        <v>44649</v>
      </c>
      <c r="D4055" s="264"/>
      <c r="E4055" s="250" t="s">
        <v>2040</v>
      </c>
      <c r="F4055" s="77">
        <v>600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282"/>
      <c r="O4055" s="81"/>
    </row>
    <row r="4056" spans="1:15" hidden="1" x14ac:dyDescent="0.25">
      <c r="A4056" s="249" t="s">
        <v>2695</v>
      </c>
      <c r="B4056" s="323" t="s">
        <v>30</v>
      </c>
      <c r="C4056" s="76">
        <v>44721</v>
      </c>
      <c r="D4056" s="180"/>
      <c r="E4056" s="86" t="s">
        <v>39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25">
      <c r="A4057" s="249" t="s">
        <v>2695</v>
      </c>
      <c r="B4057" s="323" t="s">
        <v>30</v>
      </c>
      <c r="C4057" s="76">
        <v>44721</v>
      </c>
      <c r="D4057" s="180"/>
      <c r="E4057" s="86" t="s">
        <v>28</v>
      </c>
      <c r="F4057" s="88">
        <v>240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0</v>
      </c>
      <c r="L4057" s="78"/>
      <c r="M4057" s="80"/>
      <c r="N4057" s="325"/>
      <c r="O4057" s="251" t="s">
        <v>1074</v>
      </c>
    </row>
    <row r="4058" spans="1:15" hidden="1" x14ac:dyDescent="0.25">
      <c r="A4058" s="249" t="s">
        <v>2695</v>
      </c>
      <c r="B4058" s="323" t="s">
        <v>30</v>
      </c>
      <c r="C4058" s="76">
        <v>44721</v>
      </c>
      <c r="D4058" s="180"/>
      <c r="E4058" s="86" t="s">
        <v>18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19</v>
      </c>
      <c r="L4058" s="78"/>
      <c r="M4058" s="80"/>
      <c r="N4058" s="325"/>
      <c r="O4058" s="251" t="s">
        <v>1074</v>
      </c>
    </row>
    <row r="4059" spans="1:15" hidden="1" x14ac:dyDescent="0.25">
      <c r="A4059" s="249" t="s">
        <v>2695</v>
      </c>
      <c r="B4059" s="323" t="s">
        <v>30</v>
      </c>
      <c r="C4059" s="76">
        <v>44721</v>
      </c>
      <c r="D4059" s="180"/>
      <c r="E4059" s="261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3</v>
      </c>
      <c r="L4059" s="78"/>
      <c r="M4059" s="80"/>
      <c r="N4059" s="325"/>
      <c r="O4059" s="251" t="s">
        <v>1074</v>
      </c>
    </row>
    <row r="4060" spans="1:15" hidden="1" x14ac:dyDescent="0.25">
      <c r="A4060" s="249" t="s">
        <v>2629</v>
      </c>
      <c r="B4060" s="151" t="s">
        <v>478</v>
      </c>
      <c r="C4060" s="76">
        <v>44700</v>
      </c>
      <c r="D4060" s="235"/>
      <c r="E4060" s="250" t="s">
        <v>39</v>
      </c>
      <c r="F4060" s="77">
        <v>480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hidden="1" x14ac:dyDescent="0.25">
      <c r="A4061" s="249" t="s">
        <v>2629</v>
      </c>
      <c r="B4061" s="151" t="s">
        <v>478</v>
      </c>
      <c r="C4061" s="76">
        <v>44700</v>
      </c>
      <c r="D4061" s="235"/>
      <c r="E4061" s="250" t="s">
        <v>25</v>
      </c>
      <c r="F4061" s="77">
        <v>360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hidden="1" x14ac:dyDescent="0.25">
      <c r="A4062" s="249" t="s">
        <v>2629</v>
      </c>
      <c r="B4062" s="151" t="s">
        <v>478</v>
      </c>
      <c r="C4062" s="76">
        <v>44700</v>
      </c>
      <c r="D4062" s="235"/>
      <c r="E4062" s="157" t="s">
        <v>18</v>
      </c>
      <c r="F4062" s="77">
        <v>480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18</v>
      </c>
      <c r="L4062" s="78"/>
      <c r="M4062" s="80"/>
      <c r="N4062" s="282"/>
      <c r="O4062" s="81"/>
    </row>
    <row r="4063" spans="1:15" hidden="1" x14ac:dyDescent="0.25">
      <c r="A4063" s="249" t="s">
        <v>2679</v>
      </c>
      <c r="B4063" s="250" t="s">
        <v>2592</v>
      </c>
      <c r="C4063" s="76">
        <v>44718</v>
      </c>
      <c r="D4063" s="264"/>
      <c r="E4063" s="250" t="s">
        <v>79</v>
      </c>
      <c r="F4063" s="88">
        <v>100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81"/>
    </row>
    <row r="4064" spans="1:15" hidden="1" x14ac:dyDescent="0.25">
      <c r="A4064" s="249" t="s">
        <v>2683</v>
      </c>
      <c r="B4064" s="9" t="s">
        <v>1336</v>
      </c>
      <c r="C4064" s="76">
        <v>44717</v>
      </c>
      <c r="D4064" s="264"/>
      <c r="E4064" s="157" t="s">
        <v>28</v>
      </c>
      <c r="F4064" s="88">
        <v>240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25">
      <c r="A4065" s="249" t="s">
        <v>2683</v>
      </c>
      <c r="B4065" s="9" t="s">
        <v>1336</v>
      </c>
      <c r="C4065" s="76">
        <v>44717</v>
      </c>
      <c r="D4065" s="264"/>
      <c r="E4065" s="157" t="s">
        <v>18</v>
      </c>
      <c r="F4065" s="88">
        <v>600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25">
      <c r="A4066" s="249" t="s">
        <v>2683</v>
      </c>
      <c r="B4066" s="9" t="s">
        <v>1336</v>
      </c>
      <c r="C4066" s="76">
        <v>44717</v>
      </c>
      <c r="D4066" s="264"/>
      <c r="E4066" s="157" t="s">
        <v>39</v>
      </c>
      <c r="F4066" s="88">
        <v>240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25">
      <c r="A4067" s="249" t="s">
        <v>2683</v>
      </c>
      <c r="B4067" s="9" t="s">
        <v>1336</v>
      </c>
      <c r="C4067" s="76">
        <v>44717</v>
      </c>
      <c r="D4067" s="264"/>
      <c r="E4067" s="157" t="s">
        <v>25</v>
      </c>
      <c r="F4067" s="88">
        <v>360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325"/>
      <c r="O4067" s="251" t="s">
        <v>1074</v>
      </c>
    </row>
    <row r="4068" spans="1:15" hidden="1" x14ac:dyDescent="0.25">
      <c r="A4068" s="249" t="s">
        <v>2652</v>
      </c>
      <c r="B4068" s="250" t="s">
        <v>2592</v>
      </c>
      <c r="C4068" s="76">
        <v>44691</v>
      </c>
      <c r="D4068" s="264"/>
      <c r="E4068" s="250" t="s">
        <v>28</v>
      </c>
      <c r="F4068" s="88">
        <v>500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25">
      <c r="A4069" s="249" t="s">
        <v>2652</v>
      </c>
      <c r="B4069" s="250" t="s">
        <v>2592</v>
      </c>
      <c r="C4069" s="76">
        <v>44691</v>
      </c>
      <c r="D4069" s="264"/>
      <c r="E4069" s="250" t="s">
        <v>18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25">
      <c r="A4070" s="249" t="s">
        <v>2652</v>
      </c>
      <c r="B4070" s="250" t="s">
        <v>2592</v>
      </c>
      <c r="C4070" s="76">
        <v>44691</v>
      </c>
      <c r="D4070" s="264"/>
      <c r="E4070" s="250" t="s">
        <v>203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25">
      <c r="A4071" s="249" t="s">
        <v>2652</v>
      </c>
      <c r="B4071" s="250" t="s">
        <v>2592</v>
      </c>
      <c r="C4071" s="76">
        <v>44691</v>
      </c>
      <c r="D4071" s="264"/>
      <c r="E4071" s="250" t="s">
        <v>202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25">
      <c r="A4072" s="249" t="s">
        <v>2652</v>
      </c>
      <c r="B4072" s="250" t="s">
        <v>2592</v>
      </c>
      <c r="C4072" s="76">
        <v>44691</v>
      </c>
      <c r="D4072" s="264"/>
      <c r="E4072" s="250" t="s">
        <v>2631</v>
      </c>
      <c r="F4072" s="77">
        <v>300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0</v>
      </c>
      <c r="L4072" s="78"/>
      <c r="M4072" s="80"/>
      <c r="N4072" s="282"/>
      <c r="O4072" s="251" t="s">
        <v>1074</v>
      </c>
    </row>
    <row r="4073" spans="1:15" hidden="1" x14ac:dyDescent="0.25">
      <c r="A4073" s="249" t="s">
        <v>2678</v>
      </c>
      <c r="B4073" s="151" t="s">
        <v>1438</v>
      </c>
      <c r="C4073" s="76">
        <v>44711</v>
      </c>
      <c r="D4073" s="180"/>
      <c r="E4073" s="261" t="s">
        <v>18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25">
      <c r="A4074" s="249" t="s">
        <v>2678</v>
      </c>
      <c r="B4074" s="151" t="s">
        <v>1438</v>
      </c>
      <c r="C4074" s="76">
        <v>44711</v>
      </c>
      <c r="D4074" s="180"/>
      <c r="E4074" s="86" t="s">
        <v>28</v>
      </c>
      <c r="F4074" s="88">
        <v>240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2</v>
      </c>
      <c r="L4074" s="78"/>
      <c r="M4074" s="80"/>
      <c r="N4074" s="325"/>
      <c r="O4074" s="251" t="s">
        <v>1074</v>
      </c>
    </row>
    <row r="4075" spans="1:15" hidden="1" x14ac:dyDescent="0.25">
      <c r="A4075" s="249" t="s">
        <v>2652</v>
      </c>
      <c r="B4075" s="250" t="s">
        <v>2592</v>
      </c>
      <c r="C4075" s="76">
        <v>44691</v>
      </c>
      <c r="D4075" s="264"/>
      <c r="E4075" s="250" t="s">
        <v>2632</v>
      </c>
      <c r="F4075" s="77">
        <v>300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25">
      <c r="A4076" s="249" t="s">
        <v>2652</v>
      </c>
      <c r="B4076" s="250" t="s">
        <v>2592</v>
      </c>
      <c r="C4076" s="76">
        <v>44691</v>
      </c>
      <c r="D4076" s="264"/>
      <c r="E4076" s="250" t="s">
        <v>131</v>
      </c>
      <c r="F4076" s="88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25">
      <c r="A4077" s="249" t="s">
        <v>2652</v>
      </c>
      <c r="B4077" s="250" t="s">
        <v>2592</v>
      </c>
      <c r="C4077" s="76">
        <v>44691</v>
      </c>
      <c r="D4077" s="264"/>
      <c r="E4077" s="250" t="s">
        <v>79</v>
      </c>
      <c r="F4077" s="77">
        <v>100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282"/>
      <c r="O4077" s="251" t="s">
        <v>1074</v>
      </c>
    </row>
    <row r="4078" spans="1:15" hidden="1" x14ac:dyDescent="0.25">
      <c r="A4078" s="249" t="s">
        <v>2709</v>
      </c>
      <c r="B4078" s="161" t="s">
        <v>238</v>
      </c>
      <c r="C4078" s="76">
        <v>44717</v>
      </c>
      <c r="D4078" s="235"/>
      <c r="E4078" s="86" t="s">
        <v>28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25">
      <c r="A4079" s="249" t="s">
        <v>2709</v>
      </c>
      <c r="B4079" s="161" t="s">
        <v>238</v>
      </c>
      <c r="C4079" s="76">
        <v>44717</v>
      </c>
      <c r="D4079" s="235"/>
      <c r="E4079" s="261" t="s">
        <v>18</v>
      </c>
      <c r="F4079" s="88">
        <v>1000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25">
      <c r="A4080" s="249" t="s">
        <v>2681</v>
      </c>
      <c r="B4080" s="151" t="s">
        <v>1166</v>
      </c>
      <c r="C4080" s="76">
        <v>44704</v>
      </c>
      <c r="D4080" s="264"/>
      <c r="E4080" s="161" t="s">
        <v>18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25">
      <c r="A4081" s="249" t="s">
        <v>2681</v>
      </c>
      <c r="B4081" s="151" t="s">
        <v>1166</v>
      </c>
      <c r="C4081" s="76">
        <v>44704</v>
      </c>
      <c r="D4081" s="264"/>
      <c r="E4081" s="261" t="s">
        <v>28</v>
      </c>
      <c r="F4081" s="88">
        <v>360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25">
      <c r="A4082" s="249" t="s">
        <v>2709</v>
      </c>
      <c r="B4082" s="161" t="s">
        <v>238</v>
      </c>
      <c r="C4082" s="76">
        <v>44717</v>
      </c>
      <c r="D4082" s="235"/>
      <c r="E4082" s="261" t="s">
        <v>39</v>
      </c>
      <c r="F4082" s="88">
        <v>1000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325"/>
      <c r="O4082" s="251" t="s">
        <v>1074</v>
      </c>
    </row>
    <row r="4083" spans="1:15" hidden="1" x14ac:dyDescent="0.25">
      <c r="A4083" s="249" t="s">
        <v>2652</v>
      </c>
      <c r="B4083" s="250" t="s">
        <v>2592</v>
      </c>
      <c r="C4083" s="76">
        <v>44691</v>
      </c>
      <c r="D4083" s="264"/>
      <c r="E4083" s="250" t="s">
        <v>1918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25">
      <c r="A4084" s="249" t="s">
        <v>2652</v>
      </c>
      <c r="B4084" s="250" t="s">
        <v>2592</v>
      </c>
      <c r="C4084" s="76">
        <v>44691</v>
      </c>
      <c r="D4084" s="264"/>
      <c r="E4084" s="250" t="s">
        <v>1917</v>
      </c>
      <c r="F4084" s="77">
        <v>100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251" t="s">
        <v>1074</v>
      </c>
    </row>
    <row r="4085" spans="1:15" x14ac:dyDescent="0.25">
      <c r="A4085" s="249" t="s">
        <v>2652</v>
      </c>
      <c r="B4085" s="250" t="s">
        <v>2592</v>
      </c>
      <c r="C4085" s="76">
        <v>44718</v>
      </c>
      <c r="D4085" s="264"/>
      <c r="E4085" s="250" t="s">
        <v>18</v>
      </c>
      <c r="F4085" s="77">
        <v>756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2</v>
      </c>
      <c r="L4085" s="78"/>
      <c r="M4085" s="80"/>
      <c r="N4085" s="325"/>
      <c r="O4085" s="81"/>
    </row>
    <row r="4086" spans="1:15" hidden="1" x14ac:dyDescent="0.25">
      <c r="A4086" s="249" t="s">
        <v>2652</v>
      </c>
      <c r="B4086" s="250" t="s">
        <v>2592</v>
      </c>
      <c r="C4086" s="76">
        <v>44718</v>
      </c>
      <c r="D4086" s="264"/>
      <c r="E4086" s="250" t="s">
        <v>135</v>
      </c>
      <c r="F4086" s="77">
        <v>200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hidden="1" x14ac:dyDescent="0.25">
      <c r="A4087" s="249" t="s">
        <v>2652</v>
      </c>
      <c r="B4087" s="250" t="s">
        <v>2592</v>
      </c>
      <c r="C4087" s="76">
        <v>44718</v>
      </c>
      <c r="D4087" s="264"/>
      <c r="E4087" s="250" t="s">
        <v>203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hidden="1" x14ac:dyDescent="0.25">
      <c r="A4088" s="249" t="s">
        <v>2706</v>
      </c>
      <c r="B4088" s="313" t="s">
        <v>1306</v>
      </c>
      <c r="C4088" s="76">
        <v>44726</v>
      </c>
      <c r="D4088" s="264"/>
      <c r="E4088" s="250" t="s">
        <v>39</v>
      </c>
      <c r="F4088" s="77">
        <v>500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hidden="1" x14ac:dyDescent="0.25">
      <c r="A4089" s="249" t="s">
        <v>2684</v>
      </c>
      <c r="B4089" s="150" t="s">
        <v>239</v>
      </c>
      <c r="C4089" s="76">
        <v>44718</v>
      </c>
      <c r="D4089" s="180"/>
      <c r="E4089" s="161" t="s">
        <v>18</v>
      </c>
      <c r="F4089" s="77">
        <v>240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hidden="1" x14ac:dyDescent="0.25">
      <c r="A4090" s="249" t="s">
        <v>2684</v>
      </c>
      <c r="B4090" s="150" t="s">
        <v>239</v>
      </c>
      <c r="C4090" s="76">
        <v>44718</v>
      </c>
      <c r="D4090" s="235"/>
      <c r="E4090" s="157" t="s">
        <v>28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hidden="1" x14ac:dyDescent="0.25">
      <c r="A4091" s="249" t="s">
        <v>2684</v>
      </c>
      <c r="B4091" s="150" t="s">
        <v>239</v>
      </c>
      <c r="C4091" s="76">
        <v>44718</v>
      </c>
      <c r="D4091" s="180"/>
      <c r="E4091" s="161" t="s">
        <v>39</v>
      </c>
      <c r="F4091" s="77">
        <v>120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x14ac:dyDescent="0.25">
      <c r="A4092" s="249" t="s">
        <v>2684</v>
      </c>
      <c r="B4092" s="9" t="s">
        <v>239</v>
      </c>
      <c r="C4092" s="76">
        <v>44718</v>
      </c>
      <c r="D4092" s="235"/>
      <c r="E4092" s="250" t="s">
        <v>25</v>
      </c>
      <c r="F4092" s="77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81"/>
    </row>
    <row r="4093" spans="1:15" hidden="1" x14ac:dyDescent="0.25">
      <c r="A4093" s="249" t="s">
        <v>2721</v>
      </c>
      <c r="B4093" s="9" t="s">
        <v>27</v>
      </c>
      <c r="C4093" s="76">
        <v>44733</v>
      </c>
      <c r="D4093" s="235"/>
      <c r="E4093" s="86" t="s">
        <v>28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25">
      <c r="A4094" s="249" t="s">
        <v>2721</v>
      </c>
      <c r="B4094" s="9" t="s">
        <v>27</v>
      </c>
      <c r="C4094" s="76">
        <v>44733</v>
      </c>
      <c r="D4094" s="235"/>
      <c r="E4094" s="86" t="s">
        <v>39</v>
      </c>
      <c r="F4094" s="88">
        <v>240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0</v>
      </c>
      <c r="L4094" s="78"/>
      <c r="M4094" s="80"/>
      <c r="N4094" s="325"/>
      <c r="O4094" s="251" t="s">
        <v>1074</v>
      </c>
    </row>
    <row r="4095" spans="1:15" hidden="1" x14ac:dyDescent="0.25">
      <c r="A4095" s="249" t="s">
        <v>2721</v>
      </c>
      <c r="B4095" s="9" t="s">
        <v>27</v>
      </c>
      <c r="C4095" s="76">
        <v>44733</v>
      </c>
      <c r="D4095" s="235"/>
      <c r="E4095" s="86" t="s">
        <v>25</v>
      </c>
      <c r="F4095" s="88">
        <v>360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1</v>
      </c>
      <c r="L4095" s="78"/>
      <c r="M4095" s="80"/>
      <c r="N4095" s="325"/>
      <c r="O4095" s="251" t="s">
        <v>1074</v>
      </c>
    </row>
    <row r="4096" spans="1:15" hidden="1" x14ac:dyDescent="0.25">
      <c r="A4096" s="249" t="s">
        <v>2685</v>
      </c>
      <c r="B4096" s="151" t="s">
        <v>1071</v>
      </c>
      <c r="C4096" s="76">
        <v>44718</v>
      </c>
      <c r="D4096" s="180"/>
      <c r="E4096" s="261" t="s">
        <v>39</v>
      </c>
      <c r="F4096" s="77">
        <v>600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25">
      <c r="A4097" s="249" t="s">
        <v>2721</v>
      </c>
      <c r="B4097" s="9" t="s">
        <v>27</v>
      </c>
      <c r="C4097" s="76">
        <v>44733</v>
      </c>
      <c r="D4097" s="235"/>
      <c r="E4097" s="161" t="s">
        <v>18</v>
      </c>
      <c r="F4097" s="88">
        <v>360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hidden="1" x14ac:dyDescent="0.25">
      <c r="A4098" s="249" t="s">
        <v>2735</v>
      </c>
      <c r="B4098" s="323" t="s">
        <v>30</v>
      </c>
      <c r="C4098" s="76">
        <v>44738</v>
      </c>
      <c r="D4098" s="180"/>
      <c r="E4098" s="86" t="s">
        <v>39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81"/>
    </row>
    <row r="4099" spans="1:15" hidden="1" x14ac:dyDescent="0.25">
      <c r="A4099" s="249" t="s">
        <v>2735</v>
      </c>
      <c r="B4099" s="323" t="s">
        <v>30</v>
      </c>
      <c r="C4099" s="76">
        <v>44738</v>
      </c>
      <c r="D4099" s="180"/>
      <c r="E4099" s="86" t="s">
        <v>28</v>
      </c>
      <c r="F4099" s="88">
        <v>240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0</v>
      </c>
      <c r="L4099" s="78"/>
      <c r="M4099" s="80"/>
      <c r="N4099" s="325"/>
      <c r="O4099" s="81"/>
    </row>
    <row r="4100" spans="1:15" x14ac:dyDescent="0.25">
      <c r="A4100" s="249" t="s">
        <v>2735</v>
      </c>
      <c r="B4100" s="151" t="s">
        <v>30</v>
      </c>
      <c r="C4100" s="76">
        <v>44738</v>
      </c>
      <c r="D4100" s="180"/>
      <c r="E4100" s="86" t="s">
        <v>18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98</v>
      </c>
      <c r="L4100" s="78"/>
      <c r="M4100" s="80"/>
      <c r="N4100" s="325"/>
      <c r="O4100" s="81"/>
    </row>
    <row r="4101" spans="1:15" x14ac:dyDescent="0.25">
      <c r="A4101" s="249" t="s">
        <v>2735</v>
      </c>
      <c r="B4101" s="151" t="s">
        <v>30</v>
      </c>
      <c r="C4101" s="76">
        <v>44738</v>
      </c>
      <c r="D4101" s="180"/>
      <c r="E4101" s="261" t="s">
        <v>25</v>
      </c>
      <c r="F4101" s="88">
        <v>360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5"/>
      <c r="O4101" s="81"/>
    </row>
    <row r="4102" spans="1:15" hidden="1" x14ac:dyDescent="0.25">
      <c r="A4102" s="249" t="s">
        <v>2741</v>
      </c>
      <c r="B4102" s="9" t="s">
        <v>1336</v>
      </c>
      <c r="C4102" s="76">
        <v>44739</v>
      </c>
      <c r="D4102" s="264"/>
      <c r="E4102" s="157" t="s">
        <v>28</v>
      </c>
      <c r="F4102" s="88">
        <v>240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81"/>
    </row>
    <row r="4103" spans="1:15" x14ac:dyDescent="0.25">
      <c r="A4103" s="249" t="s">
        <v>2741</v>
      </c>
      <c r="B4103" s="9" t="s">
        <v>1336</v>
      </c>
      <c r="C4103" s="76">
        <v>44739</v>
      </c>
      <c r="D4103" s="264"/>
      <c r="E4103" s="157" t="s">
        <v>18</v>
      </c>
      <c r="F4103" s="88">
        <v>600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1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81"/>
    </row>
    <row r="4104" spans="1:15" hidden="1" x14ac:dyDescent="0.25">
      <c r="A4104" s="249" t="s">
        <v>2741</v>
      </c>
      <c r="B4104" s="9" t="s">
        <v>1336</v>
      </c>
      <c r="C4104" s="76">
        <v>44739</v>
      </c>
      <c r="D4104" s="264"/>
      <c r="E4104" s="157" t="s">
        <v>39</v>
      </c>
      <c r="F4104" s="88">
        <v>240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81"/>
    </row>
    <row r="4105" spans="1:15" hidden="1" x14ac:dyDescent="0.25">
      <c r="A4105" s="249" t="s">
        <v>2741</v>
      </c>
      <c r="B4105" s="150" t="s">
        <v>1336</v>
      </c>
      <c r="C4105" s="76">
        <v>44739</v>
      </c>
      <c r="D4105" s="264"/>
      <c r="E4105" s="157" t="s">
        <v>25</v>
      </c>
      <c r="F4105" s="88">
        <v>360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x14ac:dyDescent="0.25">
      <c r="A4106" s="249" t="s">
        <v>2738</v>
      </c>
      <c r="B4106" s="322" t="s">
        <v>238</v>
      </c>
      <c r="C4106" s="76">
        <v>44739</v>
      </c>
      <c r="D4106" s="235"/>
      <c r="E4106" s="86" t="s">
        <v>28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10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hidden="1" x14ac:dyDescent="0.25">
      <c r="A4107" s="249" t="s">
        <v>2738</v>
      </c>
      <c r="B4107" s="322" t="s">
        <v>238</v>
      </c>
      <c r="C4107" s="76">
        <v>44739</v>
      </c>
      <c r="D4107" s="235"/>
      <c r="E4107" s="261" t="s">
        <v>18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hidden="1" x14ac:dyDescent="0.25">
      <c r="A4108" s="249" t="s">
        <v>2738</v>
      </c>
      <c r="B4108" s="322" t="s">
        <v>238</v>
      </c>
      <c r="C4108" s="76">
        <v>44739</v>
      </c>
      <c r="D4108" s="235"/>
      <c r="E4108" s="261" t="s">
        <v>39</v>
      </c>
      <c r="F4108" s="88">
        <v>1000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5"/>
      <c r="O4108" s="81"/>
    </row>
    <row r="4109" spans="1:15" hidden="1" x14ac:dyDescent="0.25">
      <c r="A4109" s="249" t="s">
        <v>2380</v>
      </c>
      <c r="B4109" s="9" t="s">
        <v>796</v>
      </c>
      <c r="C4109" s="76">
        <v>44647</v>
      </c>
      <c r="D4109" s="264"/>
      <c r="E4109" s="157" t="s">
        <v>18</v>
      </c>
      <c r="F4109" s="88">
        <v>360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13</v>
      </c>
      <c r="L4109" s="78"/>
      <c r="M4109" s="80"/>
      <c r="N4109" s="282"/>
      <c r="O4109" s="251"/>
    </row>
    <row r="4110" spans="1:15" hidden="1" x14ac:dyDescent="0.25">
      <c r="A4110" s="249" t="s">
        <v>2380</v>
      </c>
      <c r="B4110" s="9" t="s">
        <v>796</v>
      </c>
      <c r="C4110" s="76">
        <v>44647</v>
      </c>
      <c r="D4110" s="264"/>
      <c r="E4110" s="157" t="s">
        <v>28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hidden="1" x14ac:dyDescent="0.25">
      <c r="A4111" s="249" t="s">
        <v>2380</v>
      </c>
      <c r="B4111" s="9" t="s">
        <v>796</v>
      </c>
      <c r="C4111" s="76">
        <v>44647</v>
      </c>
      <c r="D4111" s="264"/>
      <c r="E4111" s="157" t="s">
        <v>39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hidden="1" x14ac:dyDescent="0.25">
      <c r="A4112" s="249" t="s">
        <v>2380</v>
      </c>
      <c r="B4112" s="9" t="s">
        <v>796</v>
      </c>
      <c r="C4112" s="76">
        <v>44647</v>
      </c>
      <c r="D4112" s="264"/>
      <c r="E4112" s="157" t="s">
        <v>25</v>
      </c>
      <c r="F4112" s="88">
        <v>360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282"/>
      <c r="O4112" s="81"/>
    </row>
    <row r="4113" spans="1:15" hidden="1" x14ac:dyDescent="0.25">
      <c r="A4113" s="249" t="s">
        <v>2693</v>
      </c>
      <c r="B4113" s="151" t="s">
        <v>2223</v>
      </c>
      <c r="C4113" s="76">
        <v>44721</v>
      </c>
      <c r="D4113" s="180"/>
      <c r="E4113" s="86" t="s">
        <v>39</v>
      </c>
      <c r="F4113" s="88">
        <v>240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25">
      <c r="A4114" s="249" t="s">
        <v>2693</v>
      </c>
      <c r="B4114" s="151" t="s">
        <v>2223</v>
      </c>
      <c r="C4114" s="76">
        <v>44721</v>
      </c>
      <c r="D4114" s="180"/>
      <c r="E4114" s="86" t="s">
        <v>18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25">
      <c r="A4115" s="249" t="s">
        <v>2693</v>
      </c>
      <c r="B4115" s="151" t="s">
        <v>2223</v>
      </c>
      <c r="C4115" s="76">
        <v>44721</v>
      </c>
      <c r="D4115" s="180"/>
      <c r="E4115" s="161" t="s">
        <v>25</v>
      </c>
      <c r="F4115" s="88">
        <v>360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hidden="1" x14ac:dyDescent="0.25">
      <c r="A4116" s="249" t="s">
        <v>2693</v>
      </c>
      <c r="B4116" s="151" t="s">
        <v>2223</v>
      </c>
      <c r="C4116" s="76">
        <v>44721</v>
      </c>
      <c r="D4116" s="180"/>
      <c r="E4116" s="86" t="s">
        <v>28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5"/>
      <c r="O4116" s="251" t="s">
        <v>1074</v>
      </c>
    </row>
    <row r="4117" spans="1:15" hidden="1" x14ac:dyDescent="0.25">
      <c r="A4117" s="249" t="s">
        <v>2357</v>
      </c>
      <c r="B4117" s="261" t="s">
        <v>2029</v>
      </c>
      <c r="C4117" s="76">
        <v>44636</v>
      </c>
      <c r="D4117" s="180"/>
      <c r="E4117" s="86" t="s">
        <v>25</v>
      </c>
      <c r="F4117" s="88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5</v>
      </c>
      <c r="L4117" s="78"/>
      <c r="M4117" s="80"/>
      <c r="N4117" s="282"/>
      <c r="O4117" s="81"/>
    </row>
    <row r="4118" spans="1:15" hidden="1" x14ac:dyDescent="0.25">
      <c r="A4118" s="249" t="s">
        <v>2357</v>
      </c>
      <c r="B4118" s="261" t="s">
        <v>2029</v>
      </c>
      <c r="C4118" s="76">
        <v>44636</v>
      </c>
      <c r="D4118" s="180"/>
      <c r="E4118" s="86" t="s">
        <v>39</v>
      </c>
      <c r="F4118" s="72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282"/>
      <c r="O4118" s="81"/>
    </row>
    <row r="4119" spans="1:15" hidden="1" x14ac:dyDescent="0.25">
      <c r="A4119" s="249" t="s">
        <v>2357</v>
      </c>
      <c r="B4119" s="261" t="s">
        <v>2029</v>
      </c>
      <c r="C4119" s="76">
        <v>44636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2</v>
      </c>
      <c r="L4119" s="78"/>
      <c r="M4119" s="80"/>
      <c r="N4119" s="282"/>
      <c r="O4119" s="81"/>
    </row>
    <row r="4120" spans="1:15" hidden="1" x14ac:dyDescent="0.25">
      <c r="A4120" s="249" t="s">
        <v>2357</v>
      </c>
      <c r="B4120" s="261" t="s">
        <v>2029</v>
      </c>
      <c r="C4120" s="76">
        <v>44636</v>
      </c>
      <c r="D4120" s="180"/>
      <c r="E4120" s="86" t="s">
        <v>18</v>
      </c>
      <c r="F4120" s="88">
        <v>360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</v>
      </c>
      <c r="L4120" s="78"/>
      <c r="M4120" s="80"/>
      <c r="N4120" s="282"/>
      <c r="O4120" s="81"/>
    </row>
    <row r="4121" spans="1:15" hidden="1" x14ac:dyDescent="0.25">
      <c r="A4121" s="249" t="s">
        <v>2694</v>
      </c>
      <c r="B4121" s="151" t="s">
        <v>2081</v>
      </c>
      <c r="C4121" s="76">
        <v>44721</v>
      </c>
      <c r="D4121" s="235"/>
      <c r="E4121" s="250" t="s">
        <v>28</v>
      </c>
      <c r="F4121" s="77">
        <v>1200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31</v>
      </c>
      <c r="L4121" s="78"/>
      <c r="M4121" s="80"/>
      <c r="N4121" s="325"/>
      <c r="O4121" s="251" t="s">
        <v>1074</v>
      </c>
    </row>
    <row r="4122" spans="1:15" hidden="1" x14ac:dyDescent="0.25">
      <c r="A4122" s="249" t="s">
        <v>2587</v>
      </c>
      <c r="B4122" s="9" t="s">
        <v>241</v>
      </c>
      <c r="C4122" s="76">
        <v>44691</v>
      </c>
      <c r="D4122" s="180"/>
      <c r="E4122" s="86" t="s">
        <v>25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1</v>
      </c>
      <c r="L4122" s="78"/>
      <c r="M4122" s="80"/>
      <c r="N4122" s="282"/>
      <c r="O4122" s="81"/>
    </row>
    <row r="4123" spans="1:15" hidden="1" x14ac:dyDescent="0.25">
      <c r="A4123" s="249" t="s">
        <v>2587</v>
      </c>
      <c r="B4123" s="9" t="s">
        <v>241</v>
      </c>
      <c r="C4123" s="76">
        <v>44691</v>
      </c>
      <c r="D4123" s="180"/>
      <c r="E4123" s="161" t="s">
        <v>28</v>
      </c>
      <c r="F4123" s="88">
        <v>240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81"/>
    </row>
    <row r="4124" spans="1:15" hidden="1" x14ac:dyDescent="0.25">
      <c r="A4124" s="249" t="s">
        <v>2641</v>
      </c>
      <c r="B4124" s="151" t="s">
        <v>1071</v>
      </c>
      <c r="C4124" s="76">
        <v>44704</v>
      </c>
      <c r="D4124" s="180"/>
      <c r="E4124" s="261" t="s">
        <v>28</v>
      </c>
      <c r="F4124" s="77">
        <v>600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82"/>
      <c r="O4124" s="251" t="s">
        <v>1074</v>
      </c>
    </row>
    <row r="4125" spans="1:15" hidden="1" x14ac:dyDescent="0.25">
      <c r="A4125" s="249" t="s">
        <v>2587</v>
      </c>
      <c r="B4125" s="9" t="s">
        <v>241</v>
      </c>
      <c r="C4125" s="76">
        <v>44691</v>
      </c>
      <c r="D4125" s="180"/>
      <c r="E4125" s="161" t="s">
        <v>39</v>
      </c>
      <c r="F4125" s="88">
        <v>240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1</v>
      </c>
      <c r="L4125" s="78"/>
      <c r="M4125" s="80"/>
      <c r="N4125" s="282"/>
      <c r="O4125" s="81"/>
    </row>
    <row r="4126" spans="1:15" hidden="1" x14ac:dyDescent="0.25">
      <c r="A4126" s="249" t="s">
        <v>2587</v>
      </c>
      <c r="B4126" s="9" t="s">
        <v>241</v>
      </c>
      <c r="C4126" s="76">
        <v>44691</v>
      </c>
      <c r="D4126" s="180"/>
      <c r="E4126" s="161" t="s">
        <v>18</v>
      </c>
      <c r="F4126" s="88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5</v>
      </c>
      <c r="L4126" s="78"/>
      <c r="M4126" s="80"/>
      <c r="N4126" s="282"/>
      <c r="O4126" s="81"/>
    </row>
    <row r="4127" spans="1:15" hidden="1" x14ac:dyDescent="0.25">
      <c r="A4127" s="249" t="s">
        <v>2662</v>
      </c>
      <c r="B4127" s="157" t="s">
        <v>104</v>
      </c>
      <c r="C4127" s="76">
        <v>44707</v>
      </c>
      <c r="D4127" s="180"/>
      <c r="E4127" s="86" t="s">
        <v>28</v>
      </c>
      <c r="F4127" s="88">
        <v>240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81"/>
    </row>
    <row r="4128" spans="1:15" hidden="1" x14ac:dyDescent="0.25">
      <c r="A4128" s="249" t="s">
        <v>2642</v>
      </c>
      <c r="B4128" s="151" t="s">
        <v>1070</v>
      </c>
      <c r="C4128" s="76">
        <v>44704</v>
      </c>
      <c r="D4128" s="235"/>
      <c r="E4128" s="157" t="s">
        <v>28</v>
      </c>
      <c r="F4128" s="77">
        <v>600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251" t="s">
        <v>1074</v>
      </c>
    </row>
    <row r="4129" spans="1:15" hidden="1" x14ac:dyDescent="0.25">
      <c r="A4129" s="249" t="s">
        <v>2662</v>
      </c>
      <c r="B4129" s="157" t="s">
        <v>104</v>
      </c>
      <c r="C4129" s="76">
        <v>44707</v>
      </c>
      <c r="D4129" s="180"/>
      <c r="E4129" s="86" t="s">
        <v>25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282"/>
      <c r="O4129" s="81"/>
    </row>
    <row r="4130" spans="1:15" hidden="1" x14ac:dyDescent="0.25">
      <c r="A4130" s="249" t="s">
        <v>2698</v>
      </c>
      <c r="B4130" s="151" t="s">
        <v>1166</v>
      </c>
      <c r="C4130" s="76">
        <v>44717</v>
      </c>
      <c r="D4130" s="264"/>
      <c r="E4130" s="161" t="s">
        <v>18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hidden="1" x14ac:dyDescent="0.25">
      <c r="A4131" s="249" t="s">
        <v>2698</v>
      </c>
      <c r="B4131" s="151" t="s">
        <v>1166</v>
      </c>
      <c r="C4131" s="76">
        <v>44717</v>
      </c>
      <c r="D4131" s="264"/>
      <c r="E4131" s="261" t="s">
        <v>28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5"/>
      <c r="O4131" s="251" t="s">
        <v>1074</v>
      </c>
    </row>
    <row r="4132" spans="1:15" hidden="1" x14ac:dyDescent="0.25">
      <c r="A4132" s="249" t="s">
        <v>2662</v>
      </c>
      <c r="B4132" s="157" t="s">
        <v>104</v>
      </c>
      <c r="C4132" s="76">
        <v>44707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282"/>
      <c r="O4132" s="81"/>
    </row>
    <row r="4133" spans="1:15" hidden="1" x14ac:dyDescent="0.25">
      <c r="A4133" s="249" t="s">
        <v>2701</v>
      </c>
      <c r="B4133" s="151" t="s">
        <v>1421</v>
      </c>
      <c r="C4133" s="76">
        <v>44722</v>
      </c>
      <c r="D4133" s="180"/>
      <c r="E4133" s="86" t="s">
        <v>39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25">
      <c r="A4134" s="249" t="s">
        <v>2701</v>
      </c>
      <c r="B4134" s="151" t="s">
        <v>1421</v>
      </c>
      <c r="C4134" s="76">
        <v>44722</v>
      </c>
      <c r="D4134" s="180"/>
      <c r="E4134" s="86" t="s">
        <v>28</v>
      </c>
      <c r="F4134" s="88">
        <v>240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25">
      <c r="A4135" s="249" t="s">
        <v>2701</v>
      </c>
      <c r="B4135" s="151" t="s">
        <v>1421</v>
      </c>
      <c r="C4135" s="76">
        <v>44722</v>
      </c>
      <c r="D4135" s="180"/>
      <c r="E4135" s="161" t="s">
        <v>25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hidden="1" x14ac:dyDescent="0.25">
      <c r="A4136" s="249" t="s">
        <v>2701</v>
      </c>
      <c r="B4136" s="151" t="s">
        <v>1421</v>
      </c>
      <c r="C4136" s="76">
        <v>44722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5"/>
      <c r="O4136" s="251" t="s">
        <v>1074</v>
      </c>
    </row>
    <row r="4137" spans="1:15" hidden="1" x14ac:dyDescent="0.25">
      <c r="A4137" s="249" t="s">
        <v>2662</v>
      </c>
      <c r="B4137" s="157" t="s">
        <v>104</v>
      </c>
      <c r="C4137" s="76">
        <v>44707</v>
      </c>
      <c r="D4137" s="180"/>
      <c r="E4137" s="86" t="s">
        <v>18</v>
      </c>
      <c r="F4137" s="88">
        <v>360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282"/>
      <c r="O4137" s="81"/>
    </row>
    <row r="4138" spans="1:15" hidden="1" x14ac:dyDescent="0.25">
      <c r="A4138" s="249" t="s">
        <v>2671</v>
      </c>
      <c r="B4138" s="9" t="s">
        <v>2559</v>
      </c>
      <c r="C4138" s="76">
        <v>44712</v>
      </c>
      <c r="D4138" s="264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3</v>
      </c>
      <c r="L4138" s="78"/>
      <c r="M4138" s="80"/>
      <c r="N4138" s="325"/>
      <c r="O4138" s="81"/>
    </row>
    <row r="4139" spans="1:15" hidden="1" x14ac:dyDescent="0.25">
      <c r="A4139" s="249" t="s">
        <v>2671</v>
      </c>
      <c r="B4139" s="9" t="s">
        <v>2559</v>
      </c>
      <c r="C4139" s="76">
        <v>44712</v>
      </c>
      <c r="D4139" s="264"/>
      <c r="E4139" s="86" t="s">
        <v>28</v>
      </c>
      <c r="F4139" s="88">
        <v>240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hidden="1" x14ac:dyDescent="0.25">
      <c r="A4140" s="249" t="s">
        <v>2671</v>
      </c>
      <c r="B4140" s="9" t="s">
        <v>2559</v>
      </c>
      <c r="C4140" s="76">
        <v>44712</v>
      </c>
      <c r="D4140" s="264"/>
      <c r="E4140" s="86" t="s">
        <v>18</v>
      </c>
      <c r="F4140" s="88">
        <v>360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81"/>
    </row>
    <row r="4141" spans="1:15" hidden="1" x14ac:dyDescent="0.25">
      <c r="A4141" s="249" t="s">
        <v>2719</v>
      </c>
      <c r="B4141" s="151" t="s">
        <v>2223</v>
      </c>
      <c r="C4141" s="76">
        <v>44732</v>
      </c>
      <c r="D4141" s="180"/>
      <c r="E4141" s="86" t="s">
        <v>39</v>
      </c>
      <c r="F4141" s="88">
        <v>240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25">
      <c r="A4142" s="249" t="s">
        <v>2719</v>
      </c>
      <c r="B4142" s="151" t="s">
        <v>2223</v>
      </c>
      <c r="C4142" s="76">
        <v>44732</v>
      </c>
      <c r="D4142" s="180"/>
      <c r="E4142" s="86" t="s">
        <v>18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25">
      <c r="A4143" s="249" t="s">
        <v>2719</v>
      </c>
      <c r="B4143" s="151" t="s">
        <v>2223</v>
      </c>
      <c r="C4143" s="76">
        <v>44732</v>
      </c>
      <c r="D4143" s="180"/>
      <c r="E4143" s="161" t="s">
        <v>25</v>
      </c>
      <c r="F4143" s="88">
        <v>360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hidden="1" x14ac:dyDescent="0.25">
      <c r="A4144" s="249" t="s">
        <v>2719</v>
      </c>
      <c r="B4144" s="151" t="s">
        <v>2223</v>
      </c>
      <c r="C4144" s="76">
        <v>44732</v>
      </c>
      <c r="D4144" s="180"/>
      <c r="E4144" s="86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325"/>
      <c r="O4144" s="251" t="s">
        <v>1074</v>
      </c>
    </row>
    <row r="4145" spans="1:15" hidden="1" x14ac:dyDescent="0.25">
      <c r="A4145" s="249" t="s">
        <v>2671</v>
      </c>
      <c r="B4145" s="9" t="s">
        <v>2559</v>
      </c>
      <c r="C4145" s="76">
        <v>44712</v>
      </c>
      <c r="D4145" s="264"/>
      <c r="E4145" s="261" t="s">
        <v>25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4</v>
      </c>
      <c r="L4145" s="78"/>
      <c r="M4145" s="80"/>
      <c r="N4145" s="325"/>
      <c r="O4145" s="81"/>
    </row>
    <row r="4146" spans="1:15" hidden="1" x14ac:dyDescent="0.25">
      <c r="A4146" s="249" t="s">
        <v>2588</v>
      </c>
      <c r="B4146" s="151" t="s">
        <v>2541</v>
      </c>
      <c r="C4146" s="76">
        <v>44677</v>
      </c>
      <c r="D4146" s="264"/>
      <c r="E4146" s="250" t="s">
        <v>79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25">
      <c r="A4147" s="249" t="s">
        <v>2588</v>
      </c>
      <c r="B4147" s="151" t="s">
        <v>2541</v>
      </c>
      <c r="C4147" s="76">
        <v>44677</v>
      </c>
      <c r="D4147" s="264"/>
      <c r="E4147" s="161" t="s">
        <v>18</v>
      </c>
      <c r="F4147" s="77">
        <v>360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0</v>
      </c>
      <c r="L4147" s="78"/>
      <c r="M4147" s="80"/>
      <c r="N4147" s="282"/>
      <c r="O4147" s="81"/>
    </row>
    <row r="4148" spans="1:15" hidden="1" x14ac:dyDescent="0.25">
      <c r="A4148" s="249" t="s">
        <v>2458</v>
      </c>
      <c r="B4148" s="151" t="s">
        <v>1476</v>
      </c>
      <c r="C4148" s="76">
        <v>44665</v>
      </c>
      <c r="D4148" s="264"/>
      <c r="E4148" s="250" t="s">
        <v>28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8</v>
      </c>
      <c r="L4148" s="78"/>
      <c r="M4148" s="80"/>
      <c r="N4148" s="282"/>
      <c r="O4148" s="81"/>
    </row>
    <row r="4149" spans="1:15" hidden="1" x14ac:dyDescent="0.25">
      <c r="A4149" s="249" t="s">
        <v>2458</v>
      </c>
      <c r="B4149" s="9" t="s">
        <v>1476</v>
      </c>
      <c r="C4149" s="76">
        <v>44665</v>
      </c>
      <c r="D4149" s="264"/>
      <c r="E4149" s="86" t="s">
        <v>18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81"/>
    </row>
    <row r="4150" spans="1:15" hidden="1" x14ac:dyDescent="0.25">
      <c r="A4150" s="249" t="s">
        <v>2463</v>
      </c>
      <c r="B4150" s="9" t="s">
        <v>2462</v>
      </c>
      <c r="C4150" s="76">
        <v>44665</v>
      </c>
      <c r="D4150" s="264"/>
      <c r="E4150" s="250" t="s">
        <v>28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hidden="1" x14ac:dyDescent="0.25">
      <c r="A4151" s="249" t="s">
        <v>2463</v>
      </c>
      <c r="B4151" s="150" t="s">
        <v>2462</v>
      </c>
      <c r="C4151" s="76">
        <v>44665</v>
      </c>
      <c r="D4151" s="264"/>
      <c r="E4151" s="86" t="s">
        <v>18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282"/>
      <c r="O4151" s="81"/>
    </row>
    <row r="4152" spans="1:15" hidden="1" x14ac:dyDescent="0.25">
      <c r="A4152" s="249" t="s">
        <v>2686</v>
      </c>
      <c r="B4152" s="157" t="s">
        <v>1208</v>
      </c>
      <c r="C4152" s="76">
        <v>44718</v>
      </c>
      <c r="D4152" s="235"/>
      <c r="E4152" s="157" t="s">
        <v>39</v>
      </c>
      <c r="F4152" s="77">
        <v>1100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7</v>
      </c>
      <c r="L4152" s="78"/>
      <c r="M4152" s="80"/>
      <c r="N4152" s="325"/>
      <c r="O4152" s="81"/>
    </row>
    <row r="4153" spans="1:15" hidden="1" x14ac:dyDescent="0.25">
      <c r="A4153" s="249" t="s">
        <v>2588</v>
      </c>
      <c r="B4153" s="9" t="s">
        <v>2540</v>
      </c>
      <c r="C4153" s="76">
        <v>44677</v>
      </c>
      <c r="D4153" s="264"/>
      <c r="E4153" s="250" t="s">
        <v>79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hidden="1" x14ac:dyDescent="0.25">
      <c r="A4154" s="249" t="s">
        <v>2588</v>
      </c>
      <c r="B4154" s="9" t="s">
        <v>2540</v>
      </c>
      <c r="C4154" s="76">
        <v>44677</v>
      </c>
      <c r="D4154" s="264"/>
      <c r="E4154" s="161" t="s">
        <v>18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hidden="1" x14ac:dyDescent="0.25">
      <c r="A4155" s="249" t="s">
        <v>2430</v>
      </c>
      <c r="B4155" s="150" t="s">
        <v>2428</v>
      </c>
      <c r="C4155" s="76">
        <v>44653</v>
      </c>
      <c r="D4155" s="264"/>
      <c r="E4155" s="250" t="s">
        <v>18</v>
      </c>
      <c r="F4155" s="77">
        <v>480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82"/>
      <c r="O4155" s="81"/>
    </row>
    <row r="4156" spans="1:15" hidden="1" x14ac:dyDescent="0.25">
      <c r="A4156" s="249" t="s">
        <v>2290</v>
      </c>
      <c r="B4156" s="150" t="s">
        <v>2247</v>
      </c>
      <c r="C4156" s="76">
        <v>44623</v>
      </c>
      <c r="D4156" s="264"/>
      <c r="E4156" s="250" t="s">
        <v>39</v>
      </c>
      <c r="F4156" s="77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hidden="1" x14ac:dyDescent="0.25">
      <c r="A4157" s="249" t="s">
        <v>2290</v>
      </c>
      <c r="B4157" s="150" t="s">
        <v>2247</v>
      </c>
      <c r="C4157" s="76">
        <v>44623</v>
      </c>
      <c r="D4157" s="264"/>
      <c r="E4157" s="250" t="s">
        <v>25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hidden="1" x14ac:dyDescent="0.25">
      <c r="A4158" s="249" t="s">
        <v>2290</v>
      </c>
      <c r="B4158" s="150" t="s">
        <v>2247</v>
      </c>
      <c r="C4158" s="76">
        <v>44623</v>
      </c>
      <c r="D4158" s="264"/>
      <c r="E4158" s="250" t="s">
        <v>18</v>
      </c>
      <c r="F4158" s="77">
        <v>360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0</v>
      </c>
      <c r="L4158" s="78"/>
      <c r="M4158" s="80"/>
      <c r="N4158" s="265"/>
      <c r="O4158" s="81"/>
    </row>
    <row r="4159" spans="1:15" hidden="1" x14ac:dyDescent="0.25">
      <c r="A4159" s="249" t="s">
        <v>2713</v>
      </c>
      <c r="B4159" s="151" t="s">
        <v>1438</v>
      </c>
      <c r="C4159" s="76">
        <v>44715</v>
      </c>
      <c r="D4159" s="180"/>
      <c r="E4159" s="86" t="s">
        <v>18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34</v>
      </c>
      <c r="L4159" s="78"/>
      <c r="M4159" s="80"/>
      <c r="N4159" s="325"/>
      <c r="O4159" s="251" t="s">
        <v>1074</v>
      </c>
    </row>
    <row r="4160" spans="1:15" hidden="1" x14ac:dyDescent="0.25">
      <c r="A4160" s="249" t="s">
        <v>2713</v>
      </c>
      <c r="B4160" s="151" t="s">
        <v>1438</v>
      </c>
      <c r="C4160" s="76">
        <v>44715</v>
      </c>
      <c r="D4160" s="180"/>
      <c r="E4160" s="86" t="s">
        <v>28</v>
      </c>
      <c r="F4160" s="88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2</v>
      </c>
      <c r="L4160" s="78"/>
      <c r="M4160" s="80"/>
      <c r="N4160" s="325"/>
      <c r="O4160" s="251" t="s">
        <v>1074</v>
      </c>
    </row>
    <row r="4161" spans="1:15" hidden="1" x14ac:dyDescent="0.25">
      <c r="A4161" s="249" t="s">
        <v>2290</v>
      </c>
      <c r="B4161" s="9" t="s">
        <v>2247</v>
      </c>
      <c r="C4161" s="76">
        <v>44623</v>
      </c>
      <c r="D4161" s="264"/>
      <c r="E4161" s="250" t="s">
        <v>28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65"/>
      <c r="O4161" s="81"/>
    </row>
    <row r="4162" spans="1:15" hidden="1" x14ac:dyDescent="0.25">
      <c r="A4162" s="249" t="s">
        <v>2430</v>
      </c>
      <c r="B4162" s="250" t="s">
        <v>2427</v>
      </c>
      <c r="C4162" s="76">
        <v>44653</v>
      </c>
      <c r="D4162" s="264"/>
      <c r="E4162" s="250" t="s">
        <v>18</v>
      </c>
      <c r="F4162" s="77">
        <v>480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hidden="1" x14ac:dyDescent="0.25">
      <c r="A4163" s="249" t="s">
        <v>2290</v>
      </c>
      <c r="B4163" s="9" t="s">
        <v>1291</v>
      </c>
      <c r="C4163" s="76">
        <v>44623</v>
      </c>
      <c r="D4163" s="264"/>
      <c r="E4163" s="250" t="s">
        <v>39</v>
      </c>
      <c r="F4163" s="77">
        <v>240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hidden="1" x14ac:dyDescent="0.25">
      <c r="A4164" s="249" t="s">
        <v>2290</v>
      </c>
      <c r="B4164" s="9" t="s">
        <v>1291</v>
      </c>
      <c r="C4164" s="76">
        <v>44623</v>
      </c>
      <c r="D4164" s="264"/>
      <c r="E4164" s="250" t="s">
        <v>25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hidden="1" x14ac:dyDescent="0.25">
      <c r="A4165" s="249" t="s">
        <v>2290</v>
      </c>
      <c r="B4165" s="9" t="s">
        <v>1291</v>
      </c>
      <c r="C4165" s="76">
        <v>44623</v>
      </c>
      <c r="D4165" s="264"/>
      <c r="E4165" s="250" t="s">
        <v>18</v>
      </c>
      <c r="F4165" s="77">
        <v>360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hidden="1" x14ac:dyDescent="0.25">
      <c r="A4166" s="249" t="s">
        <v>2290</v>
      </c>
      <c r="B4166" s="9" t="s">
        <v>1291</v>
      </c>
      <c r="C4166" s="76">
        <v>44623</v>
      </c>
      <c r="D4166" s="264"/>
      <c r="E4166" s="250" t="s">
        <v>28</v>
      </c>
      <c r="F4166" s="77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hidden="1" x14ac:dyDescent="0.25">
      <c r="A4167" s="249" t="s">
        <v>2500</v>
      </c>
      <c r="B4167" s="9" t="s">
        <v>2498</v>
      </c>
      <c r="C4167" s="76">
        <v>44670</v>
      </c>
      <c r="D4167" s="264"/>
      <c r="E4167" s="250" t="s">
        <v>18</v>
      </c>
      <c r="F4167" s="77">
        <v>600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hidden="1" x14ac:dyDescent="0.25">
      <c r="A4168" s="249" t="s">
        <v>2743</v>
      </c>
      <c r="B4168" s="9" t="s">
        <v>2742</v>
      </c>
      <c r="C4168" s="76">
        <v>44740</v>
      </c>
      <c r="D4168" s="264"/>
      <c r="E4168" s="250" t="s">
        <v>39</v>
      </c>
      <c r="F4168" s="77">
        <v>50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hidden="1" x14ac:dyDescent="0.25">
      <c r="A4169" s="249" t="s">
        <v>2727</v>
      </c>
      <c r="B4169" s="151" t="s">
        <v>2726</v>
      </c>
      <c r="C4169" s="76">
        <v>44736</v>
      </c>
      <c r="D4169" s="264"/>
      <c r="E4169" s="250" t="s">
        <v>79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hidden="1" x14ac:dyDescent="0.25">
      <c r="A4170" s="249" t="s">
        <v>2727</v>
      </c>
      <c r="B4170" s="151" t="s">
        <v>2726</v>
      </c>
      <c r="C4170" s="76">
        <v>44736</v>
      </c>
      <c r="D4170" s="264"/>
      <c r="E4170" s="250" t="s">
        <v>39</v>
      </c>
      <c r="F4170" s="77">
        <v>100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hidden="1" x14ac:dyDescent="0.25">
      <c r="A4171" s="249" t="s">
        <v>2718</v>
      </c>
      <c r="B4171" s="151" t="s">
        <v>1071</v>
      </c>
      <c r="C4171" s="76">
        <v>44731</v>
      </c>
      <c r="D4171" s="180"/>
      <c r="E4171" s="261" t="s">
        <v>39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x14ac:dyDescent="0.25">
      <c r="A4172" s="249" t="s">
        <v>2732</v>
      </c>
      <c r="B4172" s="151" t="s">
        <v>1071</v>
      </c>
      <c r="C4172" s="76">
        <v>44736</v>
      </c>
      <c r="D4172" s="180"/>
      <c r="E4172" s="261" t="s">
        <v>28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325"/>
      <c r="O4172" s="81"/>
    </row>
    <row r="4173" spans="1:15" x14ac:dyDescent="0.25">
      <c r="A4173" s="249" t="s">
        <v>2665</v>
      </c>
      <c r="B4173" s="151" t="s">
        <v>1071</v>
      </c>
      <c r="C4173" s="76">
        <v>44710</v>
      </c>
      <c r="D4173" s="180"/>
      <c r="E4173" s="241" t="s">
        <v>18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1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hidden="1" x14ac:dyDescent="0.25">
      <c r="A4174" s="249" t="s">
        <v>2426</v>
      </c>
      <c r="B4174" s="161" t="s">
        <v>1070</v>
      </c>
      <c r="C4174" s="76">
        <v>44655</v>
      </c>
      <c r="D4174" s="180"/>
      <c r="E4174" s="261" t="s">
        <v>79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15</v>
      </c>
      <c r="L4174" s="78"/>
      <c r="M4174" s="80"/>
      <c r="N4174" s="282"/>
      <c r="O4174" s="81"/>
    </row>
    <row r="4175" spans="1:15" hidden="1" x14ac:dyDescent="0.25">
      <c r="A4175" s="249" t="s">
        <v>2717</v>
      </c>
      <c r="B4175" s="151" t="s">
        <v>1070</v>
      </c>
      <c r="C4175" s="76">
        <v>44731</v>
      </c>
      <c r="D4175" s="180"/>
      <c r="E4175" s="261" t="s">
        <v>39</v>
      </c>
      <c r="F4175" s="77">
        <v>600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0</v>
      </c>
      <c r="L4175" s="78"/>
      <c r="M4175" s="80"/>
      <c r="N4175" s="325"/>
      <c r="O4175" s="81"/>
    </row>
    <row r="4176" spans="1:15" hidden="1" x14ac:dyDescent="0.25">
      <c r="A4176" s="249" t="s">
        <v>2348</v>
      </c>
      <c r="B4176" s="9" t="s">
        <v>2349</v>
      </c>
      <c r="C4176" s="76">
        <v>44636</v>
      </c>
      <c r="D4176" s="264"/>
      <c r="E4176" s="250" t="s">
        <v>18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23</v>
      </c>
      <c r="L4176" s="78"/>
      <c r="M4176" s="80"/>
      <c r="N4176" s="282"/>
      <c r="O4176" s="251" t="s">
        <v>1074</v>
      </c>
    </row>
    <row r="4177" spans="1:15" hidden="1" x14ac:dyDescent="0.25">
      <c r="A4177" s="249" t="s">
        <v>2348</v>
      </c>
      <c r="B4177" s="9" t="s">
        <v>2349</v>
      </c>
      <c r="C4177" s="76">
        <v>44636</v>
      </c>
      <c r="D4177" s="264"/>
      <c r="E4177" s="250" t="s">
        <v>39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6</v>
      </c>
      <c r="L4177" s="78"/>
      <c r="M4177" s="80"/>
      <c r="N4177" s="282"/>
      <c r="O4177" s="251" t="s">
        <v>1074</v>
      </c>
    </row>
    <row r="4178" spans="1:15" hidden="1" x14ac:dyDescent="0.25">
      <c r="A4178" s="249" t="s">
        <v>2348</v>
      </c>
      <c r="B4178" s="9" t="s">
        <v>2349</v>
      </c>
      <c r="C4178" s="76">
        <v>44636</v>
      </c>
      <c r="D4178" s="264"/>
      <c r="E4178" s="250" t="s">
        <v>25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24</v>
      </c>
      <c r="L4178" s="78"/>
      <c r="M4178" s="80"/>
      <c r="N4178" s="282"/>
      <c r="O4178" s="251" t="s">
        <v>1074</v>
      </c>
    </row>
    <row r="4179" spans="1:15" hidden="1" x14ac:dyDescent="0.25">
      <c r="A4179" s="249" t="s">
        <v>2348</v>
      </c>
      <c r="B4179" s="9" t="s">
        <v>2349</v>
      </c>
      <c r="C4179" s="76">
        <v>44636</v>
      </c>
      <c r="D4179" s="264"/>
      <c r="E4179" s="250" t="s">
        <v>28</v>
      </c>
      <c r="F4179" s="77">
        <f>1200/4</f>
        <v>300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26</v>
      </c>
      <c r="L4179" s="78"/>
      <c r="M4179" s="80"/>
      <c r="N4179" s="282"/>
      <c r="O4179" s="251" t="s">
        <v>1074</v>
      </c>
    </row>
    <row r="4180" spans="1:15" hidden="1" x14ac:dyDescent="0.25">
      <c r="A4180" s="249" t="s">
        <v>2348</v>
      </c>
      <c r="B4180" s="150" t="s">
        <v>2349</v>
      </c>
      <c r="C4180" s="76">
        <v>44636</v>
      </c>
      <c r="D4180" s="264"/>
      <c r="E4180" s="250" t="s">
        <v>79</v>
      </c>
      <c r="F4180" s="77"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2</v>
      </c>
      <c r="L4180" s="78"/>
      <c r="M4180" s="80"/>
      <c r="N4180" s="282"/>
      <c r="O4180" s="251" t="s">
        <v>1074</v>
      </c>
    </row>
    <row r="4181" spans="1:15" hidden="1" x14ac:dyDescent="0.25">
      <c r="A4181" s="249" t="s">
        <v>2348</v>
      </c>
      <c r="B4181" s="150" t="s">
        <v>2356</v>
      </c>
      <c r="C4181" s="76">
        <v>44636</v>
      </c>
      <c r="D4181" s="264"/>
      <c r="E4181" s="250" t="s">
        <v>18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0</v>
      </c>
      <c r="L4181" s="78"/>
      <c r="M4181" s="80"/>
      <c r="N4181" s="282"/>
      <c r="O4181" s="251" t="s">
        <v>1074</v>
      </c>
    </row>
    <row r="4182" spans="1:15" hidden="1" x14ac:dyDescent="0.25">
      <c r="A4182" s="249" t="s">
        <v>2348</v>
      </c>
      <c r="B4182" s="150" t="s">
        <v>2356</v>
      </c>
      <c r="C4182" s="76">
        <v>44636</v>
      </c>
      <c r="D4182" s="264"/>
      <c r="E4182" s="250" t="s">
        <v>39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1</v>
      </c>
      <c r="L4182" s="78"/>
      <c r="M4182" s="80"/>
      <c r="N4182" s="282"/>
      <c r="O4182" s="251" t="s">
        <v>1074</v>
      </c>
    </row>
    <row r="4183" spans="1:15" hidden="1" x14ac:dyDescent="0.25">
      <c r="A4183" s="249" t="s">
        <v>2348</v>
      </c>
      <c r="B4183" s="150" t="s">
        <v>2356</v>
      </c>
      <c r="C4183" s="76">
        <v>44636</v>
      </c>
      <c r="D4183" s="264"/>
      <c r="E4183" s="250" t="s">
        <v>28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0</v>
      </c>
      <c r="L4183" s="78"/>
      <c r="M4183" s="80"/>
      <c r="N4183" s="282"/>
      <c r="O4183" s="251" t="s">
        <v>1074</v>
      </c>
    </row>
    <row r="4184" spans="1:15" hidden="1" x14ac:dyDescent="0.25">
      <c r="A4184" s="249" t="s">
        <v>2348</v>
      </c>
      <c r="B4184" s="9" t="s">
        <v>2356</v>
      </c>
      <c r="C4184" s="76">
        <v>44636</v>
      </c>
      <c r="D4184" s="264"/>
      <c r="E4184" s="250" t="s">
        <v>79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3</v>
      </c>
      <c r="L4184" s="78"/>
      <c r="M4184" s="80"/>
      <c r="N4184" s="282"/>
      <c r="O4184" s="251" t="s">
        <v>1074</v>
      </c>
    </row>
    <row r="4185" spans="1:15" hidden="1" x14ac:dyDescent="0.25">
      <c r="A4185" s="249" t="s">
        <v>2348</v>
      </c>
      <c r="B4185" s="9" t="s">
        <v>2356</v>
      </c>
      <c r="C4185" s="76">
        <v>44636</v>
      </c>
      <c r="D4185" s="264"/>
      <c r="E4185" s="250" t="s">
        <v>25</v>
      </c>
      <c r="F4185" s="77">
        <f>1200/5</f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82"/>
      <c r="O4185" s="251" t="s">
        <v>1074</v>
      </c>
    </row>
    <row r="4186" spans="1:15" hidden="1" x14ac:dyDescent="0.25">
      <c r="A4186" s="249" t="s">
        <v>2733</v>
      </c>
      <c r="B4186" s="151" t="s">
        <v>1070</v>
      </c>
      <c r="C4186" s="76">
        <v>44736</v>
      </c>
      <c r="D4186" s="235"/>
      <c r="E4186" s="157" t="s">
        <v>28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325"/>
      <c r="O4186" s="81"/>
    </row>
    <row r="4187" spans="1:15" x14ac:dyDescent="0.25">
      <c r="A4187" s="249" t="s">
        <v>2666</v>
      </c>
      <c r="B4187" s="151" t="s">
        <v>1070</v>
      </c>
      <c r="C4187" s="76">
        <v>44710</v>
      </c>
      <c r="D4187" s="180"/>
      <c r="E4187" s="261" t="s">
        <v>18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2928</v>
      </c>
      <c r="H418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82"/>
      <c r="O4187" s="81"/>
    </row>
    <row r="4188" spans="1:15" hidden="1" x14ac:dyDescent="0.25">
      <c r="A4188" s="249" t="s">
        <v>2237</v>
      </c>
      <c r="B4188" s="313" t="s">
        <v>2240</v>
      </c>
      <c r="C4188" s="76">
        <v>44603</v>
      </c>
      <c r="D4188" s="264"/>
      <c r="E4188" s="250" t="s">
        <v>28</v>
      </c>
      <c r="F4188" s="77">
        <v>600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hidden="1" x14ac:dyDescent="0.25">
      <c r="A4189" s="249" t="s">
        <v>2237</v>
      </c>
      <c r="B4189" s="313" t="s">
        <v>2240</v>
      </c>
      <c r="C4189" s="76">
        <v>44603</v>
      </c>
      <c r="D4189" s="264"/>
      <c r="E4189" s="250" t="s">
        <v>25</v>
      </c>
      <c r="F4189" s="77">
        <v>120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hidden="1" x14ac:dyDescent="0.25">
      <c r="A4190" s="249" t="s">
        <v>2237</v>
      </c>
      <c r="B4190" s="313" t="s">
        <v>2240</v>
      </c>
      <c r="C4190" s="76">
        <v>44603</v>
      </c>
      <c r="D4190" s="264"/>
      <c r="E4190" s="250" t="s">
        <v>18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hidden="1" x14ac:dyDescent="0.25">
      <c r="A4191" s="249" t="s">
        <v>2238</v>
      </c>
      <c r="B4191" s="313" t="s">
        <v>2239</v>
      </c>
      <c r="C4191" s="76">
        <v>44603</v>
      </c>
      <c r="D4191" s="264"/>
      <c r="E4191" s="250" t="s">
        <v>28</v>
      </c>
      <c r="F4191" s="77">
        <v>360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265"/>
      <c r="O4191" s="81"/>
    </row>
    <row r="4192" spans="1:15" hidden="1" x14ac:dyDescent="0.25">
      <c r="A4192" s="249" t="s">
        <v>2723</v>
      </c>
      <c r="B4192" s="161" t="s">
        <v>1600</v>
      </c>
      <c r="C4192" s="76">
        <v>44721</v>
      </c>
      <c r="D4192" s="180"/>
      <c r="E4192" s="86" t="s">
        <v>28</v>
      </c>
      <c r="F4192" s="72">
        <v>240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25">
      <c r="A4193" s="249" t="s">
        <v>2723</v>
      </c>
      <c r="B4193" s="161" t="s">
        <v>1600</v>
      </c>
      <c r="C4193" s="76">
        <v>44721</v>
      </c>
      <c r="D4193" s="180"/>
      <c r="E4193" s="86" t="s">
        <v>18</v>
      </c>
      <c r="F4193" s="88">
        <v>360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25">
      <c r="A4194" s="249" t="s">
        <v>2731</v>
      </c>
      <c r="B4194" s="151" t="s">
        <v>2223</v>
      </c>
      <c r="C4194" s="76">
        <v>44736</v>
      </c>
      <c r="D4194" s="180"/>
      <c r="E4194" s="86" t="s">
        <v>39</v>
      </c>
      <c r="F4194" s="88">
        <v>240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25">
      <c r="A4195" s="249" t="s">
        <v>2731</v>
      </c>
      <c r="B4195" s="151" t="s">
        <v>2223</v>
      </c>
      <c r="C4195" s="76">
        <v>44736</v>
      </c>
      <c r="D4195" s="180"/>
      <c r="E4195" s="86" t="s">
        <v>18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25">
      <c r="A4196" s="249" t="s">
        <v>2731</v>
      </c>
      <c r="B4196" s="151" t="s">
        <v>2223</v>
      </c>
      <c r="C4196" s="76">
        <v>44736</v>
      </c>
      <c r="D4196" s="180"/>
      <c r="E4196" s="161" t="s">
        <v>25</v>
      </c>
      <c r="F4196" s="88">
        <v>360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hidden="1" x14ac:dyDescent="0.25">
      <c r="A4197" s="249" t="s">
        <v>2731</v>
      </c>
      <c r="B4197" s="151" t="s">
        <v>2223</v>
      </c>
      <c r="C4197" s="76">
        <v>44736</v>
      </c>
      <c r="D4197" s="180"/>
      <c r="E4197" s="86" t="s">
        <v>28</v>
      </c>
      <c r="F4197" s="88">
        <v>240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5"/>
      <c r="O4197" s="251" t="s">
        <v>1074</v>
      </c>
    </row>
    <row r="4198" spans="1:15" hidden="1" x14ac:dyDescent="0.25">
      <c r="A4198" s="249" t="s">
        <v>2649</v>
      </c>
      <c r="B4198" s="250" t="s">
        <v>2651</v>
      </c>
      <c r="C4198" s="76">
        <v>44705</v>
      </c>
      <c r="D4198" s="264"/>
      <c r="E4198" s="250" t="s">
        <v>28</v>
      </c>
      <c r="F4198" s="77">
        <v>1000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0</v>
      </c>
      <c r="L4198" s="78"/>
      <c r="M4198" s="80"/>
      <c r="N4198" s="282"/>
      <c r="O4198" s="81"/>
    </row>
    <row r="4199" spans="1:15" hidden="1" x14ac:dyDescent="0.25">
      <c r="A4199" s="249" t="s">
        <v>2649</v>
      </c>
      <c r="B4199" s="250" t="s">
        <v>2648</v>
      </c>
      <c r="C4199" s="76">
        <v>44705</v>
      </c>
      <c r="D4199" s="264"/>
      <c r="E4199" s="250" t="s">
        <v>28</v>
      </c>
      <c r="F4199" s="77">
        <v>500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26</v>
      </c>
      <c r="L4199" s="78"/>
      <c r="M4199" s="80"/>
      <c r="N4199" s="282"/>
      <c r="O4199" s="81"/>
    </row>
    <row r="4200" spans="1:15" hidden="1" x14ac:dyDescent="0.25">
      <c r="A4200" s="249" t="s">
        <v>2452</v>
      </c>
      <c r="B4200" s="9" t="s">
        <v>2227</v>
      </c>
      <c r="C4200" s="89">
        <v>44662</v>
      </c>
      <c r="D4200" s="180"/>
      <c r="E4200" s="161" t="s">
        <v>79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81"/>
    </row>
    <row r="4201" spans="1:15" hidden="1" x14ac:dyDescent="0.25">
      <c r="A4201" s="249" t="s">
        <v>2452</v>
      </c>
      <c r="B4201" s="9" t="s">
        <v>2227</v>
      </c>
      <c r="C4201" s="89">
        <v>44662</v>
      </c>
      <c r="D4201" s="180"/>
      <c r="E4201" s="161" t="s">
        <v>39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12</v>
      </c>
      <c r="L4201" s="78"/>
      <c r="M4201" s="80"/>
      <c r="N4201" s="282"/>
      <c r="O4201" s="81"/>
    </row>
    <row r="4202" spans="1:15" hidden="1" x14ac:dyDescent="0.25">
      <c r="A4202" s="249" t="s">
        <v>2452</v>
      </c>
      <c r="B4202" s="9" t="s">
        <v>2227</v>
      </c>
      <c r="C4202" s="89">
        <v>44662</v>
      </c>
      <c r="D4202" s="180"/>
      <c r="E4202" s="161" t="s">
        <v>18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282"/>
      <c r="O4202" s="81"/>
    </row>
    <row r="4203" spans="1:15" hidden="1" x14ac:dyDescent="0.25">
      <c r="A4203" s="249" t="s">
        <v>2452</v>
      </c>
      <c r="B4203" s="9" t="s">
        <v>2227</v>
      </c>
      <c r="C4203" s="89">
        <v>44662</v>
      </c>
      <c r="D4203" s="180"/>
      <c r="E4203" s="161" t="s">
        <v>28</v>
      </c>
      <c r="F4203" s="88">
        <v>300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15</v>
      </c>
      <c r="L4203" s="78"/>
      <c r="M4203" s="80"/>
      <c r="N4203" s="282"/>
      <c r="O4203" s="81"/>
    </row>
    <row r="4204" spans="1:15" hidden="1" x14ac:dyDescent="0.25">
      <c r="A4204" s="249" t="s">
        <v>2696</v>
      </c>
      <c r="B4204" s="9" t="s">
        <v>2689</v>
      </c>
      <c r="C4204" s="76">
        <v>44721</v>
      </c>
      <c r="D4204" s="264"/>
      <c r="E4204" s="250" t="s">
        <v>18</v>
      </c>
      <c r="F4204" s="77">
        <f>40*12</f>
        <v>480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hidden="1" x14ac:dyDescent="0.25">
      <c r="A4205" s="249" t="s">
        <v>2696</v>
      </c>
      <c r="B4205" s="9" t="s">
        <v>2689</v>
      </c>
      <c r="C4205" s="76">
        <v>44721</v>
      </c>
      <c r="D4205" s="264"/>
      <c r="E4205" s="250" t="s">
        <v>28</v>
      </c>
      <c r="F4205" s="77">
        <f>80*12</f>
        <v>960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hidden="1" x14ac:dyDescent="0.25">
      <c r="A4206" s="249" t="s">
        <v>2696</v>
      </c>
      <c r="B4206" s="9" t="s">
        <v>2697</v>
      </c>
      <c r="C4206" s="76">
        <v>44721</v>
      </c>
      <c r="D4206" s="264"/>
      <c r="E4206" s="250" t="s">
        <v>18</v>
      </c>
      <c r="F4206" s="77">
        <f>40*12</f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hidden="1" x14ac:dyDescent="0.25">
      <c r="A4207" s="249" t="s">
        <v>2696</v>
      </c>
      <c r="B4207" s="9" t="s">
        <v>2697</v>
      </c>
      <c r="C4207" s="76">
        <v>44721</v>
      </c>
      <c r="D4207" s="264"/>
      <c r="E4207" s="250" t="s">
        <v>28</v>
      </c>
      <c r="F4207" s="77">
        <f>80*12</f>
        <v>960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5"/>
      <c r="O4207" s="81"/>
    </row>
    <row r="4208" spans="1:15" hidden="1" x14ac:dyDescent="0.25">
      <c r="A4208" s="249" t="s">
        <v>2452</v>
      </c>
      <c r="B4208" s="9" t="s">
        <v>1966</v>
      </c>
      <c r="C4208" s="89">
        <v>44662</v>
      </c>
      <c r="D4208" s="180"/>
      <c r="E4208" s="261" t="s">
        <v>18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6</v>
      </c>
      <c r="L4208" s="78"/>
      <c r="M4208" s="80"/>
      <c r="N4208" s="282"/>
      <c r="O4208" s="81"/>
    </row>
    <row r="4209" spans="1:15" hidden="1" x14ac:dyDescent="0.25">
      <c r="A4209" s="249" t="s">
        <v>2452</v>
      </c>
      <c r="B4209" s="9" t="s">
        <v>2451</v>
      </c>
      <c r="C4209" s="89">
        <v>44662</v>
      </c>
      <c r="D4209" s="180"/>
      <c r="E4209" s="261" t="s">
        <v>28</v>
      </c>
      <c r="F4209" s="88">
        <v>600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23</v>
      </c>
      <c r="L4209" s="78"/>
      <c r="M4209" s="80"/>
      <c r="N4209" s="282"/>
      <c r="O4209" s="81"/>
    </row>
    <row r="4210" spans="1:15" hidden="1" x14ac:dyDescent="0.25">
      <c r="A4210" s="249" t="s">
        <v>2659</v>
      </c>
      <c r="B4210" s="9" t="s">
        <v>2606</v>
      </c>
      <c r="C4210" s="76">
        <v>44694</v>
      </c>
      <c r="D4210" s="264"/>
      <c r="E4210" s="250" t="s">
        <v>28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1</v>
      </c>
      <c r="L4210" s="78"/>
      <c r="M4210" s="80"/>
      <c r="N4210" s="282"/>
      <c r="O4210" s="81"/>
    </row>
    <row r="4211" spans="1:15" hidden="1" x14ac:dyDescent="0.25">
      <c r="A4211" s="249" t="s">
        <v>2659</v>
      </c>
      <c r="B4211" s="9" t="s">
        <v>2606</v>
      </c>
      <c r="C4211" s="76">
        <v>44694</v>
      </c>
      <c r="D4211" s="264"/>
      <c r="E4211" s="250" t="s">
        <v>39</v>
      </c>
      <c r="F4211" s="77">
        <v>1200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81"/>
    </row>
    <row r="4212" spans="1:15" hidden="1" x14ac:dyDescent="0.25">
      <c r="A4212" s="249" t="s">
        <v>2397</v>
      </c>
      <c r="B4212" s="9" t="s">
        <v>2383</v>
      </c>
      <c r="C4212" s="76">
        <v>44648</v>
      </c>
      <c r="D4212" s="264"/>
      <c r="E4212" s="250" t="s">
        <v>18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0</v>
      </c>
      <c r="L4212" s="78"/>
      <c r="M4212" s="80"/>
      <c r="N4212" s="282"/>
      <c r="O4212" s="251" t="s">
        <v>1074</v>
      </c>
    </row>
    <row r="4213" spans="1:15" hidden="1" x14ac:dyDescent="0.25">
      <c r="A4213" s="249" t="s">
        <v>2397</v>
      </c>
      <c r="B4213" s="9" t="s">
        <v>2383</v>
      </c>
      <c r="C4213" s="76">
        <v>44648</v>
      </c>
      <c r="D4213" s="264"/>
      <c r="E4213" s="250" t="s">
        <v>39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25</v>
      </c>
      <c r="L4213" s="78"/>
      <c r="M4213" s="80"/>
      <c r="N4213" s="282"/>
      <c r="O4213" s="251" t="s">
        <v>1074</v>
      </c>
    </row>
    <row r="4214" spans="1:15" hidden="1" x14ac:dyDescent="0.25">
      <c r="A4214" s="249" t="s">
        <v>2397</v>
      </c>
      <c r="B4214" s="9" t="s">
        <v>2383</v>
      </c>
      <c r="C4214" s="76">
        <v>44648</v>
      </c>
      <c r="D4214" s="264"/>
      <c r="E4214" s="250" t="s">
        <v>25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0</v>
      </c>
      <c r="L4214" s="78"/>
      <c r="M4214" s="80"/>
      <c r="N4214" s="282"/>
      <c r="O4214" s="251" t="s">
        <v>1074</v>
      </c>
    </row>
    <row r="4215" spans="1:15" hidden="1" x14ac:dyDescent="0.25">
      <c r="A4215" s="249" t="s">
        <v>2397</v>
      </c>
      <c r="B4215" s="150" t="s">
        <v>2383</v>
      </c>
      <c r="C4215" s="76">
        <v>44648</v>
      </c>
      <c r="D4215" s="264"/>
      <c r="E4215" s="250" t="s">
        <v>79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2</v>
      </c>
      <c r="L4215" s="78"/>
      <c r="M4215" s="80"/>
      <c r="N4215" s="282"/>
      <c r="O4215" s="251" t="s">
        <v>1074</v>
      </c>
    </row>
    <row r="4216" spans="1:15" hidden="1" x14ac:dyDescent="0.25">
      <c r="A4216" s="249" t="s">
        <v>2397</v>
      </c>
      <c r="B4216" s="150" t="s">
        <v>2383</v>
      </c>
      <c r="C4216" s="76">
        <v>44648</v>
      </c>
      <c r="D4216" s="264"/>
      <c r="E4216" s="161" t="s">
        <v>28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4</v>
      </c>
      <c r="L4216" s="78"/>
      <c r="M4216" s="80"/>
      <c r="N4216" s="282"/>
      <c r="O4216" s="251" t="s">
        <v>1074</v>
      </c>
    </row>
    <row r="4217" spans="1:15" hidden="1" x14ac:dyDescent="0.25">
      <c r="A4217" s="249" t="s">
        <v>2397</v>
      </c>
      <c r="B4217" s="9" t="s">
        <v>2384</v>
      </c>
      <c r="C4217" s="76">
        <v>44648</v>
      </c>
      <c r="D4217" s="264"/>
      <c r="E4217" s="250" t="s">
        <v>1164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0</v>
      </c>
      <c r="L4217" s="78"/>
      <c r="M4217" s="80"/>
      <c r="N4217" s="282"/>
      <c r="O4217" s="251" t="s">
        <v>1074</v>
      </c>
    </row>
    <row r="4218" spans="1:15" hidden="1" x14ac:dyDescent="0.25">
      <c r="A4218" s="249" t="s">
        <v>2397</v>
      </c>
      <c r="B4218" s="9" t="s">
        <v>2384</v>
      </c>
      <c r="C4218" s="76">
        <v>44648</v>
      </c>
      <c r="D4218" s="264"/>
      <c r="E4218" s="250" t="s">
        <v>1193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2</v>
      </c>
      <c r="L4218" s="78"/>
      <c r="M4218" s="80"/>
      <c r="N4218" s="282"/>
      <c r="O4218" s="251" t="s">
        <v>1074</v>
      </c>
    </row>
    <row r="4219" spans="1:15" hidden="1" x14ac:dyDescent="0.25">
      <c r="A4219" s="249" t="s">
        <v>2397</v>
      </c>
      <c r="B4219" s="9" t="s">
        <v>2384</v>
      </c>
      <c r="C4219" s="76">
        <v>44648</v>
      </c>
      <c r="D4219" s="264"/>
      <c r="E4219" s="250" t="s">
        <v>1140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131</v>
      </c>
      <c r="L4219" s="78"/>
      <c r="M4219" s="80"/>
      <c r="N4219" s="282"/>
      <c r="O4219" s="251" t="s">
        <v>1074</v>
      </c>
    </row>
    <row r="4220" spans="1:15" hidden="1" x14ac:dyDescent="0.25">
      <c r="A4220" s="249" t="s">
        <v>2397</v>
      </c>
      <c r="B4220" s="150" t="s">
        <v>2384</v>
      </c>
      <c r="C4220" s="76">
        <v>44648</v>
      </c>
      <c r="D4220" s="264"/>
      <c r="E4220" s="250" t="s">
        <v>1153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41</v>
      </c>
      <c r="L4220" s="78"/>
      <c r="M4220" s="80"/>
      <c r="N4220" s="282"/>
      <c r="O4220" s="251" t="s">
        <v>1074</v>
      </c>
    </row>
    <row r="4221" spans="1:15" hidden="1" x14ac:dyDescent="0.25">
      <c r="A4221" s="249" t="s">
        <v>2397</v>
      </c>
      <c r="B4221" s="9" t="s">
        <v>2384</v>
      </c>
      <c r="C4221" s="76">
        <v>44648</v>
      </c>
      <c r="D4221" s="264"/>
      <c r="E4221" s="250" t="s">
        <v>2405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1</v>
      </c>
      <c r="L4221" s="78"/>
      <c r="M4221" s="80"/>
      <c r="N4221" s="282"/>
      <c r="O4221" s="251" t="s">
        <v>1074</v>
      </c>
    </row>
    <row r="4222" spans="1:15" hidden="1" x14ac:dyDescent="0.25">
      <c r="A4222" s="249" t="s">
        <v>2397</v>
      </c>
      <c r="B4222" s="9" t="s">
        <v>2382</v>
      </c>
      <c r="C4222" s="76">
        <v>44648</v>
      </c>
      <c r="D4222" s="264"/>
      <c r="E4222" s="250" t="s">
        <v>18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0</v>
      </c>
      <c r="L4222" s="78"/>
      <c r="M4222" s="80"/>
      <c r="N4222" s="282"/>
      <c r="O4222" s="251" t="s">
        <v>1074</v>
      </c>
    </row>
    <row r="4223" spans="1:15" hidden="1" x14ac:dyDescent="0.25">
      <c r="A4223" s="249" t="s">
        <v>2397</v>
      </c>
      <c r="B4223" s="9" t="s">
        <v>2382</v>
      </c>
      <c r="C4223" s="76">
        <v>44648</v>
      </c>
      <c r="D4223" s="264"/>
      <c r="E4223" s="250" t="s">
        <v>39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4</v>
      </c>
      <c r="L4223" s="78"/>
      <c r="M4223" s="80"/>
      <c r="N4223" s="282"/>
      <c r="O4223" s="251" t="s">
        <v>1074</v>
      </c>
    </row>
    <row r="4224" spans="1:15" hidden="1" x14ac:dyDescent="0.25">
      <c r="A4224" s="249" t="s">
        <v>2397</v>
      </c>
      <c r="B4224" s="9" t="s">
        <v>2382</v>
      </c>
      <c r="C4224" s="76">
        <v>44648</v>
      </c>
      <c r="D4224" s="264"/>
      <c r="E4224" s="250" t="s">
        <v>28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12</v>
      </c>
      <c r="L4224" s="78"/>
      <c r="M4224" s="80"/>
      <c r="N4224" s="282"/>
      <c r="O4224" s="251" t="s">
        <v>1074</v>
      </c>
    </row>
    <row r="4225" spans="1:15" hidden="1" x14ac:dyDescent="0.25">
      <c r="A4225" s="249" t="s">
        <v>2397</v>
      </c>
      <c r="B4225" s="9" t="s">
        <v>2382</v>
      </c>
      <c r="C4225" s="76">
        <v>44648</v>
      </c>
      <c r="D4225" s="264"/>
      <c r="E4225" s="250" t="s">
        <v>79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27</v>
      </c>
      <c r="L4225" s="78"/>
      <c r="M4225" s="80"/>
      <c r="N4225" s="282"/>
      <c r="O4225" s="251" t="s">
        <v>1074</v>
      </c>
    </row>
    <row r="4226" spans="1:15" hidden="1" x14ac:dyDescent="0.25">
      <c r="A4226" s="249" t="s">
        <v>2397</v>
      </c>
      <c r="B4226" s="9" t="s">
        <v>2382</v>
      </c>
      <c r="C4226" s="76">
        <v>44648</v>
      </c>
      <c r="D4226" s="264"/>
      <c r="E4226" s="250" t="s">
        <v>25</v>
      </c>
      <c r="F4226" s="77">
        <v>240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8</v>
      </c>
      <c r="L4226" s="78"/>
      <c r="M4226" s="80"/>
      <c r="N4226" s="282"/>
      <c r="O4226" s="251" t="s">
        <v>1074</v>
      </c>
    </row>
    <row r="4227" spans="1:15" hidden="1" x14ac:dyDescent="0.25">
      <c r="A4227" s="249" t="s">
        <v>2397</v>
      </c>
      <c r="B4227" s="9" t="s">
        <v>2381</v>
      </c>
      <c r="C4227" s="76">
        <v>44648</v>
      </c>
      <c r="D4227" s="264"/>
      <c r="E4227" s="250" t="s">
        <v>18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33</v>
      </c>
      <c r="L4227" s="78"/>
      <c r="M4227" s="80"/>
      <c r="N4227" s="282"/>
      <c r="O4227" s="251" t="s">
        <v>1074</v>
      </c>
    </row>
    <row r="4228" spans="1:15" hidden="1" x14ac:dyDescent="0.25">
      <c r="A4228" s="249" t="s">
        <v>2397</v>
      </c>
      <c r="B4228" s="9" t="s">
        <v>2381</v>
      </c>
      <c r="C4228" s="76">
        <v>44648</v>
      </c>
      <c r="D4228" s="264"/>
      <c r="E4228" s="250" t="s">
        <v>39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4</v>
      </c>
      <c r="L4228" s="78"/>
      <c r="M4228" s="80"/>
      <c r="N4228" s="282"/>
      <c r="O4228" s="251" t="s">
        <v>1074</v>
      </c>
    </row>
    <row r="4229" spans="1:15" hidden="1" x14ac:dyDescent="0.25">
      <c r="A4229" s="249" t="s">
        <v>2397</v>
      </c>
      <c r="B4229" s="9" t="s">
        <v>2381</v>
      </c>
      <c r="C4229" s="76">
        <v>44648</v>
      </c>
      <c r="D4229" s="264"/>
      <c r="E4229" s="250" t="s">
        <v>28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31</v>
      </c>
      <c r="L4229" s="78"/>
      <c r="M4229" s="80"/>
      <c r="N4229" s="282"/>
      <c r="O4229" s="251" t="s">
        <v>1074</v>
      </c>
    </row>
    <row r="4230" spans="1:15" hidden="1" x14ac:dyDescent="0.25">
      <c r="A4230" s="249" t="s">
        <v>2397</v>
      </c>
      <c r="B4230" s="9" t="s">
        <v>2381</v>
      </c>
      <c r="C4230" s="76">
        <v>44648</v>
      </c>
      <c r="D4230" s="264"/>
      <c r="E4230" s="250" t="s">
        <v>79</v>
      </c>
      <c r="F4230" s="77">
        <f>1200/4</f>
        <v>300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12</v>
      </c>
      <c r="L4230" s="78"/>
      <c r="M4230" s="80"/>
      <c r="N4230" s="282"/>
      <c r="O4230" s="251" t="s">
        <v>1074</v>
      </c>
    </row>
    <row r="4231" spans="1:15" hidden="1" x14ac:dyDescent="0.25">
      <c r="A4231" s="249" t="s">
        <v>2659</v>
      </c>
      <c r="B4231" s="150" t="s">
        <v>2606</v>
      </c>
      <c r="C4231" s="76">
        <v>44694</v>
      </c>
      <c r="D4231" s="264"/>
      <c r="E4231" s="250" t="s">
        <v>18</v>
      </c>
      <c r="F4231" s="77">
        <v>1200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282"/>
      <c r="O4231" s="81"/>
    </row>
    <row r="4232" spans="1:15" hidden="1" x14ac:dyDescent="0.25">
      <c r="A4232" s="249" t="s">
        <v>2725</v>
      </c>
      <c r="B4232" s="150" t="s">
        <v>1163</v>
      </c>
      <c r="C4232" s="76">
        <v>44735</v>
      </c>
      <c r="D4232" s="264"/>
      <c r="E4232" s="161" t="s">
        <v>79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52</v>
      </c>
      <c r="L4232" s="78"/>
      <c r="M4232" s="80"/>
      <c r="N4232" s="325"/>
      <c r="O4232" s="251"/>
    </row>
    <row r="4233" spans="1:15" hidden="1" x14ac:dyDescent="0.25">
      <c r="A4233" s="249" t="s">
        <v>2725</v>
      </c>
      <c r="B4233" s="150" t="s">
        <v>1163</v>
      </c>
      <c r="C4233" s="76">
        <v>44735</v>
      </c>
      <c r="D4233" s="264"/>
      <c r="E4233" s="161" t="s">
        <v>25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325"/>
      <c r="O4233" s="251"/>
    </row>
    <row r="4234" spans="1:15" hidden="1" x14ac:dyDescent="0.25">
      <c r="A4234" s="249" t="s">
        <v>2725</v>
      </c>
      <c r="B4234" s="150" t="s">
        <v>1163</v>
      </c>
      <c r="C4234" s="76">
        <v>44735</v>
      </c>
      <c r="D4234" s="264"/>
      <c r="E4234" s="161" t="s">
        <v>18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2</v>
      </c>
      <c r="L4234" s="78"/>
      <c r="M4234" s="80"/>
      <c r="N4234" s="325"/>
      <c r="O4234" s="251"/>
    </row>
    <row r="4235" spans="1:15" x14ac:dyDescent="0.25">
      <c r="A4235" s="249" t="s">
        <v>2725</v>
      </c>
      <c r="B4235" s="150" t="s">
        <v>1163</v>
      </c>
      <c r="C4235" s="76">
        <v>44735</v>
      </c>
      <c r="D4235" s="264"/>
      <c r="E4235" s="161" t="s">
        <v>39</v>
      </c>
      <c r="F4235" s="88">
        <f>(1200-120)/4</f>
        <v>270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5"/>
      <c r="O4235" s="251"/>
    </row>
    <row r="4236" spans="1:15" hidden="1" x14ac:dyDescent="0.25">
      <c r="A4236" s="249" t="s">
        <v>2725</v>
      </c>
      <c r="B4236" s="150" t="s">
        <v>1163</v>
      </c>
      <c r="C4236" s="76">
        <v>44735</v>
      </c>
      <c r="D4236" s="264"/>
      <c r="E4236" s="161" t="s">
        <v>28</v>
      </c>
      <c r="F4236" s="77">
        <v>120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5"/>
      <c r="O4236" s="81"/>
    </row>
    <row r="4237" spans="1:15" hidden="1" x14ac:dyDescent="0.25">
      <c r="A4237" s="249" t="s">
        <v>2725</v>
      </c>
      <c r="B4237" s="150" t="s">
        <v>1332</v>
      </c>
      <c r="C4237" s="76">
        <v>44735</v>
      </c>
      <c r="D4237" s="264"/>
      <c r="E4237" s="161" t="s">
        <v>79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7</v>
      </c>
      <c r="L4237" s="78"/>
      <c r="M4237" s="80"/>
      <c r="N4237" s="325"/>
      <c r="O4237" s="81"/>
    </row>
    <row r="4238" spans="1:15" x14ac:dyDescent="0.25">
      <c r="A4238" s="249" t="s">
        <v>2725</v>
      </c>
      <c r="B4238" s="150" t="s">
        <v>1332</v>
      </c>
      <c r="C4238" s="76">
        <v>44735</v>
      </c>
      <c r="D4238" s="264"/>
      <c r="E4238" s="161" t="s">
        <v>25</v>
      </c>
      <c r="F4238" s="88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5"/>
      <c r="O4238" s="81"/>
    </row>
    <row r="4239" spans="1:15" x14ac:dyDescent="0.25">
      <c r="A4239" s="249" t="s">
        <v>2725</v>
      </c>
      <c r="B4239" s="150" t="s">
        <v>1332</v>
      </c>
      <c r="C4239" s="76">
        <v>44735</v>
      </c>
      <c r="D4239" s="267"/>
      <c r="E4239" s="181" t="s">
        <v>18</v>
      </c>
      <c r="F4239" s="72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2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5"/>
      <c r="O4239" s="81"/>
    </row>
    <row r="4240" spans="1:15" hidden="1" x14ac:dyDescent="0.25">
      <c r="A4240" s="249" t="s">
        <v>2725</v>
      </c>
      <c r="B4240" s="150" t="s">
        <v>1332</v>
      </c>
      <c r="C4240" s="76">
        <v>44735</v>
      </c>
      <c r="D4240" s="264"/>
      <c r="E4240" s="161" t="s">
        <v>39</v>
      </c>
      <c r="F4240" s="88">
        <f>(1200-120)/4</f>
        <v>270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28</v>
      </c>
      <c r="L4240" s="78"/>
      <c r="M4240" s="80"/>
      <c r="N4240" s="325"/>
      <c r="O4240" s="81"/>
    </row>
    <row r="4241" spans="1:15" hidden="1" x14ac:dyDescent="0.25">
      <c r="A4241" s="249" t="s">
        <v>2725</v>
      </c>
      <c r="B4241" s="150" t="s">
        <v>1332</v>
      </c>
      <c r="C4241" s="76">
        <v>44735</v>
      </c>
      <c r="D4241" s="264"/>
      <c r="E4241" s="161" t="s">
        <v>28</v>
      </c>
      <c r="F4241" s="77">
        <v>120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hidden="1" x14ac:dyDescent="0.25">
      <c r="A4242" s="249" t="s">
        <v>2725</v>
      </c>
      <c r="B4242" s="9" t="s">
        <v>2157</v>
      </c>
      <c r="C4242" s="76">
        <v>44735</v>
      </c>
      <c r="D4242" s="264"/>
      <c r="E4242" s="261" t="s">
        <v>2148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hidden="1" x14ac:dyDescent="0.25">
      <c r="A4243" s="249" t="s">
        <v>2725</v>
      </c>
      <c r="B4243" s="9" t="s">
        <v>2157</v>
      </c>
      <c r="C4243" s="76">
        <v>44735</v>
      </c>
      <c r="D4243" s="264"/>
      <c r="E4243" s="261" t="s">
        <v>2149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x14ac:dyDescent="0.25">
      <c r="A4244" s="249" t="s">
        <v>2725</v>
      </c>
      <c r="B4244" s="9" t="s">
        <v>2157</v>
      </c>
      <c r="C4244" s="76">
        <v>44735</v>
      </c>
      <c r="D4244" s="264"/>
      <c r="E4244" s="261" t="s">
        <v>2150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4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hidden="1" x14ac:dyDescent="0.25">
      <c r="A4245" s="249" t="s">
        <v>2725</v>
      </c>
      <c r="B4245" s="9" t="s">
        <v>2157</v>
      </c>
      <c r="C4245" s="76">
        <v>44735</v>
      </c>
      <c r="D4245" s="264"/>
      <c r="E4245" s="261" t="s">
        <v>2151</v>
      </c>
      <c r="F4245" s="88">
        <f>1200/4</f>
        <v>300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hidden="1" x14ac:dyDescent="0.25">
      <c r="A4246" s="249" t="s">
        <v>2725</v>
      </c>
      <c r="B4246" s="9" t="s">
        <v>2152</v>
      </c>
      <c r="C4246" s="76">
        <v>44735</v>
      </c>
      <c r="D4246" s="264"/>
      <c r="E4246" s="261" t="s">
        <v>2153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hidden="1" x14ac:dyDescent="0.25">
      <c r="A4247" s="249" t="s">
        <v>2725</v>
      </c>
      <c r="B4247" s="9" t="s">
        <v>2152</v>
      </c>
      <c r="C4247" s="76">
        <v>44735</v>
      </c>
      <c r="D4247" s="264"/>
      <c r="E4247" s="261" t="s">
        <v>2154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hidden="1" x14ac:dyDescent="0.25">
      <c r="A4248" s="249" t="s">
        <v>2725</v>
      </c>
      <c r="B4248" s="9" t="s">
        <v>2152</v>
      </c>
      <c r="C4248" s="76">
        <v>44735</v>
      </c>
      <c r="D4248" s="264"/>
      <c r="E4248" s="303" t="s">
        <v>2155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hidden="1" x14ac:dyDescent="0.25">
      <c r="A4249" s="249" t="s">
        <v>2725</v>
      </c>
      <c r="B4249" s="9" t="s">
        <v>2152</v>
      </c>
      <c r="C4249" s="76">
        <v>44735</v>
      </c>
      <c r="D4249" s="264"/>
      <c r="E4249" s="261" t="s">
        <v>2156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hidden="1" x14ac:dyDescent="0.25">
      <c r="A4250" s="249" t="s">
        <v>2725</v>
      </c>
      <c r="B4250" s="150" t="s">
        <v>2152</v>
      </c>
      <c r="C4250" s="76">
        <v>44735</v>
      </c>
      <c r="D4250" s="264"/>
      <c r="E4250" s="261" t="s">
        <v>253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hidden="1" x14ac:dyDescent="0.25">
      <c r="A4251" s="249" t="s">
        <v>2725</v>
      </c>
      <c r="B4251" s="9" t="s">
        <v>2152</v>
      </c>
      <c r="C4251" s="76">
        <v>44735</v>
      </c>
      <c r="D4251" s="264"/>
      <c r="E4251" s="261" t="s">
        <v>2167</v>
      </c>
      <c r="F4251" s="88">
        <v>100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325"/>
      <c r="O4251" s="81"/>
    </row>
    <row r="4252" spans="1:15" hidden="1" x14ac:dyDescent="0.25">
      <c r="A4252" s="249" t="s">
        <v>2348</v>
      </c>
      <c r="B4252" s="9" t="s">
        <v>2347</v>
      </c>
      <c r="C4252" s="76">
        <v>44636</v>
      </c>
      <c r="D4252" s="264"/>
      <c r="E4252" s="250" t="s">
        <v>18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hidden="1" x14ac:dyDescent="0.25">
      <c r="A4253" s="249" t="s">
        <v>2348</v>
      </c>
      <c r="B4253" s="9" t="s">
        <v>2347</v>
      </c>
      <c r="C4253" s="76">
        <v>44636</v>
      </c>
      <c r="D4253" s="264"/>
      <c r="E4253" s="250" t="s">
        <v>39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hidden="1" x14ac:dyDescent="0.25">
      <c r="A4254" s="249" t="s">
        <v>2348</v>
      </c>
      <c r="B4254" s="9" t="s">
        <v>2347</v>
      </c>
      <c r="C4254" s="76">
        <v>44636</v>
      </c>
      <c r="D4254" s="264"/>
      <c r="E4254" s="250" t="s">
        <v>25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hidden="1" x14ac:dyDescent="0.25">
      <c r="A4255" s="249" t="s">
        <v>2348</v>
      </c>
      <c r="B4255" s="9" t="s">
        <v>2347</v>
      </c>
      <c r="C4255" s="76">
        <v>44636</v>
      </c>
      <c r="D4255" s="264"/>
      <c r="E4255" s="250" t="s">
        <v>28</v>
      </c>
      <c r="F4255" s="77">
        <f>1200/4</f>
        <v>300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282"/>
      <c r="O4255" s="81"/>
    </row>
    <row r="4256" spans="1:15" hidden="1" x14ac:dyDescent="0.25">
      <c r="A4256" s="249" t="s">
        <v>2744</v>
      </c>
      <c r="B4256" s="261" t="s">
        <v>1601</v>
      </c>
      <c r="C4256" s="76">
        <v>44732</v>
      </c>
      <c r="D4256" s="180"/>
      <c r="E4256" s="86" t="s">
        <v>25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0</v>
      </c>
      <c r="L4256" s="78"/>
      <c r="M4256" s="80"/>
      <c r="N4256" s="325"/>
      <c r="O4256" s="251" t="s">
        <v>1074</v>
      </c>
    </row>
    <row r="4257" spans="1:15" hidden="1" x14ac:dyDescent="0.25">
      <c r="A4257" s="249" t="s">
        <v>2744</v>
      </c>
      <c r="B4257" s="314" t="s">
        <v>1601</v>
      </c>
      <c r="C4257" s="76">
        <v>44732</v>
      </c>
      <c r="D4257" s="180"/>
      <c r="E4257" s="86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26</v>
      </c>
      <c r="L4257" s="78"/>
      <c r="M4257" s="80"/>
      <c r="N4257" s="325"/>
      <c r="O4257" s="251" t="s">
        <v>1074</v>
      </c>
    </row>
    <row r="4258" spans="1:15" x14ac:dyDescent="0.25">
      <c r="A4258" s="249" t="s">
        <v>2746</v>
      </c>
      <c r="B4258" s="151" t="s">
        <v>1166</v>
      </c>
      <c r="C4258" s="76">
        <v>44741</v>
      </c>
      <c r="D4258" s="264"/>
      <c r="E4258" s="161" t="s">
        <v>18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2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hidden="1" x14ac:dyDescent="0.25">
      <c r="A4259" s="249" t="s">
        <v>2746</v>
      </c>
      <c r="B4259" s="151" t="s">
        <v>1166</v>
      </c>
      <c r="C4259" s="76">
        <v>44741</v>
      </c>
      <c r="D4259" s="264"/>
      <c r="E4259" s="161" t="s">
        <v>25</v>
      </c>
      <c r="F4259" s="88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hidden="1" x14ac:dyDescent="0.25">
      <c r="A4260" s="249" t="s">
        <v>2746</v>
      </c>
      <c r="B4260" s="151" t="s">
        <v>1166</v>
      </c>
      <c r="C4260" s="76">
        <v>44741</v>
      </c>
      <c r="D4260" s="264"/>
      <c r="E4260" s="86" t="s">
        <v>39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x14ac:dyDescent="0.25">
      <c r="A4261" s="249" t="s">
        <v>2746</v>
      </c>
      <c r="B4261" s="151" t="s">
        <v>1166</v>
      </c>
      <c r="C4261" s="76">
        <v>44741</v>
      </c>
      <c r="D4261" s="264"/>
      <c r="E4261" s="86" t="s">
        <v>28</v>
      </c>
      <c r="F4261" s="88">
        <v>240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26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0</v>
      </c>
      <c r="L4261" s="78"/>
      <c r="M4261" s="80"/>
      <c r="N4261" s="325"/>
      <c r="O4261" s="81"/>
    </row>
    <row r="4262" spans="1:15" x14ac:dyDescent="0.25">
      <c r="A4262" s="249" t="s">
        <v>2747</v>
      </c>
      <c r="B4262" s="323" t="s">
        <v>2081</v>
      </c>
      <c r="C4262" s="76">
        <v>44741</v>
      </c>
      <c r="D4262" s="235"/>
      <c r="E4262" s="250" t="s">
        <v>28</v>
      </c>
      <c r="F4262" s="77">
        <v>1200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2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6</v>
      </c>
      <c r="L4262" s="78"/>
      <c r="M4262" s="80"/>
      <c r="N4262" s="325"/>
      <c r="O4262" s="81"/>
    </row>
    <row r="4263" spans="1:15" x14ac:dyDescent="0.25">
      <c r="A4263" s="249" t="s">
        <v>2748</v>
      </c>
      <c r="B4263" s="151" t="s">
        <v>1438</v>
      </c>
      <c r="C4263" s="76">
        <v>44741</v>
      </c>
      <c r="D4263" s="180"/>
      <c r="E4263" s="86" t="s">
        <v>39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6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81"/>
    </row>
    <row r="4264" spans="1:15" x14ac:dyDescent="0.25">
      <c r="A4264" s="249" t="s">
        <v>2748</v>
      </c>
      <c r="B4264" s="151" t="s">
        <v>1438</v>
      </c>
      <c r="C4264" s="76">
        <v>44741</v>
      </c>
      <c r="D4264" s="180"/>
      <c r="E4264" s="86" t="s">
        <v>28</v>
      </c>
      <c r="F4264" s="88">
        <v>240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6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81"/>
    </row>
    <row r="4265" spans="1:15" x14ac:dyDescent="0.25">
      <c r="A4265" s="249" t="s">
        <v>2748</v>
      </c>
      <c r="B4265" s="151" t="s">
        <v>1438</v>
      </c>
      <c r="C4265" s="76">
        <v>44741</v>
      </c>
      <c r="D4265" s="180"/>
      <c r="E4265" s="86" t="s">
        <v>25</v>
      </c>
      <c r="F4265" s="72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6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0</v>
      </c>
      <c r="L4265" s="78"/>
      <c r="M4265" s="80"/>
      <c r="N4265" s="325"/>
      <c r="O4265" s="81"/>
    </row>
    <row r="4266" spans="1:15" x14ac:dyDescent="0.25">
      <c r="A4266" s="249" t="s">
        <v>2748</v>
      </c>
      <c r="B4266" s="151" t="s">
        <v>1438</v>
      </c>
      <c r="C4266" s="76">
        <v>44741</v>
      </c>
      <c r="D4266" s="180"/>
      <c r="E4266" s="86" t="s">
        <v>18</v>
      </c>
      <c r="F4266" s="88">
        <v>360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26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4</v>
      </c>
      <c r="L4266" s="78"/>
      <c r="M4266" s="80"/>
      <c r="N4266" s="325"/>
      <c r="O4266" s="81"/>
    </row>
    <row r="4267" spans="1:15" x14ac:dyDescent="0.25">
      <c r="A4267" s="249" t="s">
        <v>2749</v>
      </c>
      <c r="B4267" s="151" t="s">
        <v>2223</v>
      </c>
      <c r="C4267" s="76">
        <v>44741</v>
      </c>
      <c r="D4267" s="180"/>
      <c r="E4267" s="86" t="s">
        <v>39</v>
      </c>
      <c r="F4267" s="88">
        <v>240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2</v>
      </c>
      <c r="L4267" s="78"/>
      <c r="M4267" s="80"/>
      <c r="N4267" s="325"/>
      <c r="O4267" s="81"/>
    </row>
    <row r="4268" spans="1:15" x14ac:dyDescent="0.25">
      <c r="A4268" s="249" t="s">
        <v>2749</v>
      </c>
      <c r="B4268" s="151" t="s">
        <v>2223</v>
      </c>
      <c r="C4268" s="76">
        <v>44741</v>
      </c>
      <c r="D4268" s="180"/>
      <c r="E4268" s="86" t="s">
        <v>18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2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81"/>
    </row>
    <row r="4269" spans="1:15" x14ac:dyDescent="0.25">
      <c r="A4269" s="249" t="s">
        <v>2749</v>
      </c>
      <c r="B4269" s="151" t="s">
        <v>2223</v>
      </c>
      <c r="C4269" s="76">
        <v>44741</v>
      </c>
      <c r="D4269" s="180"/>
      <c r="E4269" s="161" t="s">
        <v>25</v>
      </c>
      <c r="F4269" s="88">
        <v>360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0</v>
      </c>
      <c r="L4269" s="78"/>
      <c r="M4269" s="80"/>
      <c r="N4269" s="325"/>
      <c r="O4269" s="81"/>
    </row>
    <row r="4270" spans="1:15" x14ac:dyDescent="0.25">
      <c r="A4270" s="249" t="s">
        <v>2749</v>
      </c>
      <c r="B4270" s="151" t="s">
        <v>2223</v>
      </c>
      <c r="C4270" s="76">
        <v>44741</v>
      </c>
      <c r="D4270" s="180"/>
      <c r="E4270" s="86" t="s">
        <v>28</v>
      </c>
      <c r="F4270" s="88">
        <v>240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2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3</v>
      </c>
      <c r="L4270" s="78"/>
      <c r="M4270" s="80"/>
      <c r="N4270" s="325"/>
      <c r="O4270" s="81"/>
    </row>
    <row r="4271" spans="1:15" hidden="1" x14ac:dyDescent="0.25">
      <c r="A4271" s="249" t="s">
        <v>2750</v>
      </c>
      <c r="B4271" s="9" t="s">
        <v>234</v>
      </c>
      <c r="C4271" s="76">
        <v>44734</v>
      </c>
      <c r="D4271" s="264"/>
      <c r="E4271" s="261" t="s">
        <v>39</v>
      </c>
      <c r="F4271" s="77">
        <v>360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hidden="1" x14ac:dyDescent="0.25">
      <c r="A4272" s="249" t="s">
        <v>2750</v>
      </c>
      <c r="B4272" s="9" t="s">
        <v>234</v>
      </c>
      <c r="C4272" s="76">
        <v>44734</v>
      </c>
      <c r="D4272" s="264"/>
      <c r="E4272" s="261" t="s">
        <v>18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81"/>
    </row>
    <row r="4273" spans="1:15" x14ac:dyDescent="0.25">
      <c r="A4273" s="249" t="s">
        <v>2747</v>
      </c>
      <c r="B4273" s="323" t="s">
        <v>2081</v>
      </c>
      <c r="C4273" s="76">
        <v>44741</v>
      </c>
      <c r="D4273" s="235"/>
      <c r="E4273" s="250" t="s">
        <v>39</v>
      </c>
      <c r="F4273" s="77">
        <v>600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2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81"/>
    </row>
    <row r="4274" spans="1:15" hidden="1" x14ac:dyDescent="0.25">
      <c r="A4274" s="249" t="s">
        <v>2751</v>
      </c>
      <c r="B4274" s="151" t="s">
        <v>1421</v>
      </c>
      <c r="C4274" s="76">
        <v>44736</v>
      </c>
      <c r="D4274" s="180"/>
      <c r="E4274" s="86" t="s">
        <v>39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hidden="1" x14ac:dyDescent="0.25">
      <c r="A4275" s="249" t="s">
        <v>2751</v>
      </c>
      <c r="B4275" s="151" t="s">
        <v>1421</v>
      </c>
      <c r="C4275" s="76">
        <v>44736</v>
      </c>
      <c r="D4275" s="180"/>
      <c r="E4275" s="86" t="s">
        <v>28</v>
      </c>
      <c r="F4275" s="88">
        <v>240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251" t="s">
        <v>1074</v>
      </c>
    </row>
    <row r="4276" spans="1:15" x14ac:dyDescent="0.25">
      <c r="A4276" s="249" t="s">
        <v>2753</v>
      </c>
      <c r="B4276" s="323" t="s">
        <v>582</v>
      </c>
      <c r="C4276" s="76">
        <v>44742</v>
      </c>
      <c r="D4276" s="235"/>
      <c r="E4276" s="250" t="s">
        <v>28</v>
      </c>
      <c r="F4276" s="77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x14ac:dyDescent="0.25">
      <c r="A4277" s="249" t="s">
        <v>2754</v>
      </c>
      <c r="B4277" s="9" t="s">
        <v>27</v>
      </c>
      <c r="C4277" s="76">
        <v>44742</v>
      </c>
      <c r="D4277" s="235"/>
      <c r="E4277" s="86" t="s">
        <v>28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325"/>
      <c r="O4277" s="81"/>
    </row>
    <row r="4278" spans="1:15" hidden="1" x14ac:dyDescent="0.25">
      <c r="A4278" s="249" t="s">
        <v>2754</v>
      </c>
      <c r="B4278" s="9" t="s">
        <v>27</v>
      </c>
      <c r="C4278" s="76">
        <v>44742</v>
      </c>
      <c r="D4278" s="235"/>
      <c r="E4278" s="86" t="s">
        <v>39</v>
      </c>
      <c r="F4278" s="88">
        <v>240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5"/>
      <c r="O4278" s="81"/>
    </row>
    <row r="4279" spans="1:15" hidden="1" x14ac:dyDescent="0.25">
      <c r="A4279" s="249" t="s">
        <v>2754</v>
      </c>
      <c r="B4279" s="9" t="s">
        <v>27</v>
      </c>
      <c r="C4279" s="76">
        <v>44742</v>
      </c>
      <c r="D4279" s="235"/>
      <c r="E4279" s="86" t="s">
        <v>25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hidden="1" x14ac:dyDescent="0.25">
      <c r="A4280" s="249" t="s">
        <v>2754</v>
      </c>
      <c r="B4280" s="9" t="s">
        <v>27</v>
      </c>
      <c r="C4280" s="76">
        <v>44742</v>
      </c>
      <c r="D4280" s="235"/>
      <c r="E4280" s="161" t="s">
        <v>18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hidden="1" x14ac:dyDescent="0.25">
      <c r="A4281" s="249" t="s">
        <v>2755</v>
      </c>
      <c r="B4281" s="181" t="s">
        <v>1596</v>
      </c>
      <c r="C4281" s="76">
        <v>44742</v>
      </c>
      <c r="D4281" s="180"/>
      <c r="E4281" s="86" t="s">
        <v>25</v>
      </c>
      <c r="F4281" s="88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hidden="1" x14ac:dyDescent="0.25">
      <c r="A4282" s="249" t="s">
        <v>2755</v>
      </c>
      <c r="B4282" s="181" t="s">
        <v>1596</v>
      </c>
      <c r="C4282" s="76">
        <v>44742</v>
      </c>
      <c r="D4282" s="180"/>
      <c r="E4282" s="86" t="s">
        <v>39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x14ac:dyDescent="0.25">
      <c r="A4283" s="249" t="s">
        <v>2755</v>
      </c>
      <c r="B4283" s="181" t="s">
        <v>1596</v>
      </c>
      <c r="C4283" s="76">
        <v>44742</v>
      </c>
      <c r="D4283" s="180"/>
      <c r="E4283" s="86" t="s">
        <v>28</v>
      </c>
      <c r="F4283" s="88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hidden="1" x14ac:dyDescent="0.25">
      <c r="A4284" s="249" t="s">
        <v>2755</v>
      </c>
      <c r="B4284" s="181" t="s">
        <v>1596</v>
      </c>
      <c r="C4284" s="76">
        <v>44742</v>
      </c>
      <c r="D4284" s="180"/>
      <c r="E4284" s="86" t="s">
        <v>18</v>
      </c>
      <c r="F4284" s="88">
        <v>360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hidden="1" x14ac:dyDescent="0.25">
      <c r="A4285" s="249" t="s">
        <v>2756</v>
      </c>
      <c r="B4285" s="316" t="s">
        <v>424</v>
      </c>
      <c r="C4285" s="76">
        <v>44746</v>
      </c>
      <c r="D4285" s="264"/>
      <c r="E4285" s="250" t="s">
        <v>79</v>
      </c>
      <c r="F4285" s="77">
        <v>500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hidden="1" x14ac:dyDescent="0.25">
      <c r="A4286" s="249" t="s">
        <v>2756</v>
      </c>
      <c r="B4286" s="316" t="s">
        <v>433</v>
      </c>
      <c r="C4286" s="76">
        <v>44746</v>
      </c>
      <c r="D4286" s="264"/>
      <c r="E4286" s="250" t="s">
        <v>18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hidden="1" x14ac:dyDescent="0.25">
      <c r="A4287" s="249" t="s">
        <v>2756</v>
      </c>
      <c r="B4287" s="316" t="s">
        <v>433</v>
      </c>
      <c r="C4287" s="76">
        <v>44746</v>
      </c>
      <c r="D4287" s="264"/>
      <c r="E4287" s="250" t="s">
        <v>1394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hidden="1" x14ac:dyDescent="0.25">
      <c r="A4288" s="249" t="s">
        <v>2756</v>
      </c>
      <c r="B4288" s="316" t="s">
        <v>433</v>
      </c>
      <c r="C4288" s="76">
        <v>44746</v>
      </c>
      <c r="D4288" s="264"/>
      <c r="E4288" s="250" t="s">
        <v>79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hidden="1" x14ac:dyDescent="0.25">
      <c r="A4289" s="249" t="s">
        <v>2756</v>
      </c>
      <c r="B4289" s="316" t="s">
        <v>429</v>
      </c>
      <c r="C4289" s="76">
        <v>44746</v>
      </c>
      <c r="D4289" s="264"/>
      <c r="E4289" s="250" t="s">
        <v>131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hidden="1" x14ac:dyDescent="0.25">
      <c r="A4290" s="249" t="s">
        <v>2756</v>
      </c>
      <c r="B4290" s="316" t="s">
        <v>429</v>
      </c>
      <c r="C4290" s="76">
        <v>44746</v>
      </c>
      <c r="D4290" s="264"/>
      <c r="E4290" s="250" t="s">
        <v>18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hidden="1" x14ac:dyDescent="0.25">
      <c r="A4291" s="249" t="s">
        <v>2756</v>
      </c>
      <c r="B4291" s="316" t="s">
        <v>429</v>
      </c>
      <c r="C4291" s="76">
        <v>44746</v>
      </c>
      <c r="D4291" s="264"/>
      <c r="E4291" s="250" t="s">
        <v>968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hidden="1" x14ac:dyDescent="0.25">
      <c r="A4292" s="249" t="s">
        <v>2756</v>
      </c>
      <c r="B4292" s="316" t="s">
        <v>429</v>
      </c>
      <c r="C4292" s="76">
        <v>44746</v>
      </c>
      <c r="D4292" s="264"/>
      <c r="E4292" s="250" t="s">
        <v>1394</v>
      </c>
      <c r="F4292" s="77">
        <v>300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hidden="1" x14ac:dyDescent="0.25">
      <c r="A4293" s="249" t="s">
        <v>2679</v>
      </c>
      <c r="B4293" s="250" t="s">
        <v>2592</v>
      </c>
      <c r="C4293" s="76">
        <v>44718</v>
      </c>
      <c r="D4293" s="264"/>
      <c r="E4293" s="250" t="s">
        <v>28</v>
      </c>
      <c r="F4293" s="88">
        <v>330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hidden="1" x14ac:dyDescent="0.25">
      <c r="A4294" s="188"/>
      <c r="B4294" s="316"/>
      <c r="C4294" s="76"/>
      <c r="D4294" s="264"/>
      <c r="E4294" s="189"/>
      <c r="F4294" s="77"/>
      <c r="G4294" s="78"/>
      <c r="H4294" s="78"/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hidden="1" x14ac:dyDescent="0.25">
      <c r="A4295" s="188"/>
      <c r="B4295" s="316"/>
      <c r="C4295" s="76"/>
      <c r="D4295" s="264"/>
      <c r="E4295" s="189"/>
      <c r="F4295" s="77"/>
      <c r="G4295" s="78"/>
      <c r="H4295" s="78"/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hidden="1" x14ac:dyDescent="0.25">
      <c r="A4296" s="188"/>
      <c r="B4296" s="316"/>
      <c r="C4296" s="76"/>
      <c r="D4296" s="264"/>
      <c r="E4296" s="189"/>
      <c r="F4296" s="77"/>
      <c r="G4296" s="78"/>
      <c r="H4296" s="78"/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hidden="1" x14ac:dyDescent="0.25">
      <c r="A4297" s="188"/>
      <c r="B4297" s="316"/>
      <c r="C4297" s="76"/>
      <c r="D4297" s="264"/>
      <c r="E4297" s="189"/>
      <c r="F4297" s="77"/>
      <c r="G4297" s="78"/>
      <c r="H4297" s="78"/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hidden="1" x14ac:dyDescent="0.25">
      <c r="A4298" s="188"/>
      <c r="B4298" s="316"/>
      <c r="C4298" s="76"/>
      <c r="D4298" s="264"/>
      <c r="E4298" s="189"/>
      <c r="F4298" s="77"/>
      <c r="G4298" s="78"/>
      <c r="H4298" s="78"/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hidden="1" x14ac:dyDescent="0.25">
      <c r="A4299" s="188"/>
      <c r="B4299" s="316"/>
      <c r="C4299" s="76"/>
      <c r="D4299" s="264"/>
      <c r="E4299" s="189"/>
      <c r="F4299" s="77"/>
      <c r="G4299" s="78"/>
      <c r="H4299" s="78"/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hidden="1" x14ac:dyDescent="0.25">
      <c r="A4300" s="188"/>
      <c r="B4300" s="316"/>
      <c r="C4300" s="76"/>
      <c r="D4300" s="264"/>
      <c r="E4300" s="189"/>
      <c r="F4300" s="77"/>
      <c r="G4300" s="78"/>
      <c r="H4300" s="78"/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hidden="1" x14ac:dyDescent="0.25">
      <c r="A4301" s="188"/>
      <c r="B4301" s="316"/>
      <c r="C4301" s="76"/>
      <c r="D4301" s="264"/>
      <c r="E4301" s="189"/>
      <c r="F4301" s="77"/>
      <c r="G4301" s="78"/>
      <c r="H4301" s="78"/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hidden="1" x14ac:dyDescent="0.25">
      <c r="A4302" s="188"/>
      <c r="B4302" s="316"/>
      <c r="C4302" s="76"/>
      <c r="D4302" s="264"/>
      <c r="E4302" s="189"/>
      <c r="F4302" s="77"/>
      <c r="G4302" s="78"/>
      <c r="H4302" s="78"/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hidden="1" x14ac:dyDescent="0.25">
      <c r="A4303" s="188"/>
      <c r="B4303" s="316"/>
      <c r="C4303" s="76"/>
      <c r="D4303" s="264"/>
      <c r="E4303" s="189"/>
      <c r="F4303" s="77"/>
      <c r="G4303" s="78"/>
      <c r="H4303" s="78"/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hidden="1" x14ac:dyDescent="0.25">
      <c r="A4304" s="188"/>
      <c r="B4304" s="316"/>
      <c r="C4304" s="76"/>
      <c r="D4304" s="264"/>
      <c r="E4304" s="189"/>
      <c r="F4304" s="77"/>
      <c r="G4304" s="78"/>
      <c r="H4304" s="78"/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hidden="1" x14ac:dyDescent="0.25">
      <c r="A4305" s="188"/>
      <c r="B4305" s="316"/>
      <c r="C4305" s="76"/>
      <c r="D4305" s="264"/>
      <c r="E4305" s="189"/>
      <c r="F4305" s="77"/>
      <c r="G4305" s="78"/>
      <c r="H4305" s="78"/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hidden="1" x14ac:dyDescent="0.25">
      <c r="A4306" s="188"/>
      <c r="B4306" s="189"/>
      <c r="C4306" s="76"/>
      <c r="D4306" s="264"/>
      <c r="E4306" s="189"/>
      <c r="F4306" s="77"/>
      <c r="G4306" s="78"/>
      <c r="H4306" s="78"/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hidden="1" x14ac:dyDescent="0.25">
      <c r="A4307" s="188"/>
      <c r="B4307" s="189"/>
      <c r="C4307" s="76"/>
      <c r="D4307" s="264"/>
      <c r="E4307" s="189"/>
      <c r="F4307" s="77"/>
      <c r="G4307" s="78"/>
      <c r="H4307" s="78"/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hidden="1" x14ac:dyDescent="0.25">
      <c r="A4308" s="188"/>
      <c r="B4308" s="316"/>
      <c r="C4308" s="76"/>
      <c r="D4308" s="264"/>
      <c r="E4308" s="189"/>
      <c r="F4308" s="77"/>
      <c r="G4308" s="78"/>
      <c r="H4308" s="78"/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hidden="1" x14ac:dyDescent="0.25">
      <c r="A4309" s="188"/>
      <c r="B4309" s="316"/>
      <c r="C4309" s="76"/>
      <c r="D4309" s="264"/>
      <c r="E4309" s="189"/>
      <c r="F4309" s="77"/>
      <c r="G4309" s="78"/>
      <c r="H4309" s="78"/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hidden="1" x14ac:dyDescent="0.25">
      <c r="A4310" s="188"/>
      <c r="B4310" s="316"/>
      <c r="C4310" s="76"/>
      <c r="D4310" s="264"/>
      <c r="E4310" s="189"/>
      <c r="F4310" s="77"/>
      <c r="G4310" s="78"/>
      <c r="H4310" s="78"/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hidden="1" x14ac:dyDescent="0.25">
      <c r="A4311" s="188"/>
      <c r="B4311" s="316"/>
      <c r="C4311" s="76"/>
      <c r="D4311" s="264"/>
      <c r="E4311" s="189"/>
      <c r="F4311" s="77"/>
      <c r="G4311" s="78"/>
      <c r="H4311" s="78"/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hidden="1" x14ac:dyDescent="0.25">
      <c r="A4312" s="188"/>
      <c r="B4312" s="316"/>
      <c r="C4312" s="76"/>
      <c r="D4312" s="264"/>
      <c r="E4312" s="189"/>
      <c r="F4312" s="77"/>
      <c r="G4312" s="78"/>
      <c r="H4312" s="78"/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hidden="1" x14ac:dyDescent="0.25">
      <c r="A4313" s="188"/>
      <c r="B4313" s="316"/>
      <c r="C4313" s="76"/>
      <c r="D4313" s="264"/>
      <c r="E4313" s="189"/>
      <c r="F4313" s="77"/>
      <c r="G4313" s="78"/>
      <c r="H4313" s="78"/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hidden="1" x14ac:dyDescent="0.25">
      <c r="A4314" s="188"/>
      <c r="B4314" s="316"/>
      <c r="C4314" s="76"/>
      <c r="D4314" s="264"/>
      <c r="E4314" s="189"/>
      <c r="F4314" s="77"/>
      <c r="G4314" s="78"/>
      <c r="H4314" s="78"/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hidden="1" x14ac:dyDescent="0.25">
      <c r="A4315" s="188"/>
      <c r="B4315" s="316"/>
      <c r="C4315" s="76"/>
      <c r="D4315" s="264"/>
      <c r="E4315" s="189"/>
      <c r="F4315" s="77"/>
      <c r="G4315" s="78"/>
      <c r="H4315" s="78"/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hidden="1" x14ac:dyDescent="0.25">
      <c r="A4316" s="188"/>
      <c r="B4316" s="316"/>
      <c r="C4316" s="76"/>
      <c r="D4316" s="264"/>
      <c r="E4316" s="189"/>
      <c r="F4316" s="77"/>
      <c r="G4316" s="78"/>
      <c r="H4316" s="78"/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hidden="1" x14ac:dyDescent="0.25">
      <c r="A4317" s="188"/>
      <c r="B4317" s="316"/>
      <c r="C4317" s="76"/>
      <c r="D4317" s="264"/>
      <c r="E4317" s="189"/>
      <c r="F4317" s="77"/>
      <c r="G4317" s="78"/>
      <c r="H4317" s="78"/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hidden="1" x14ac:dyDescent="0.25">
      <c r="A4318" s="188"/>
      <c r="B4318" s="316"/>
      <c r="C4318" s="76"/>
      <c r="D4318" s="264"/>
      <c r="E4318" s="189"/>
      <c r="F4318" s="77"/>
      <c r="G4318" s="78"/>
      <c r="H4318" s="78"/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hidden="1" x14ac:dyDescent="0.25">
      <c r="A4319" s="188"/>
      <c r="B4319" s="316"/>
      <c r="C4319" s="76"/>
      <c r="D4319" s="264"/>
      <c r="E4319" s="189"/>
      <c r="F4319" s="77"/>
      <c r="G4319" s="78"/>
      <c r="H4319" s="78"/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hidden="1" x14ac:dyDescent="0.25">
      <c r="A4320" s="188"/>
      <c r="B4320" s="189"/>
      <c r="C4320" s="76"/>
      <c r="D4320" s="264"/>
      <c r="E4320" s="189"/>
      <c r="F4320" s="77"/>
      <c r="G4320" s="78"/>
      <c r="H4320" s="78"/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hidden="1" x14ac:dyDescent="0.25">
      <c r="A4321" s="188"/>
      <c r="B4321" s="189"/>
      <c r="C4321" s="76"/>
      <c r="D4321" s="264"/>
      <c r="E4321" s="189"/>
      <c r="F4321" s="77"/>
      <c r="G4321" s="78"/>
      <c r="H4321" s="78"/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hidden="1" x14ac:dyDescent="0.25">
      <c r="A4322" s="188"/>
      <c r="B4322" s="316"/>
      <c r="C4322" s="76"/>
      <c r="D4322" s="264"/>
      <c r="E4322" s="189"/>
      <c r="F4322" s="77"/>
      <c r="G4322" s="78"/>
      <c r="H4322" s="78"/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hidden="1" x14ac:dyDescent="0.25">
      <c r="A4323" s="188"/>
      <c r="B4323" s="189"/>
      <c r="C4323" s="76"/>
      <c r="D4323" s="264"/>
      <c r="E4323" s="189"/>
      <c r="F4323" s="77"/>
      <c r="G4323" s="78"/>
      <c r="H4323" s="78"/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hidden="1" x14ac:dyDescent="0.25">
      <c r="A4324" s="188"/>
      <c r="B4324" s="316"/>
      <c r="C4324" s="76"/>
      <c r="D4324" s="264"/>
      <c r="E4324" s="189"/>
      <c r="F4324" s="77"/>
      <c r="G4324" s="78"/>
      <c r="H4324" s="78"/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hidden="1" x14ac:dyDescent="0.25">
      <c r="A4325" s="188"/>
      <c r="B4325" s="316"/>
      <c r="C4325" s="76"/>
      <c r="D4325" s="264"/>
      <c r="E4325" s="189"/>
      <c r="F4325" s="77"/>
      <c r="G4325" s="78"/>
      <c r="H4325" s="78"/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hidden="1" x14ac:dyDescent="0.25">
      <c r="A4326" s="188"/>
      <c r="B4326" s="189"/>
      <c r="C4326" s="76"/>
      <c r="D4326" s="264"/>
      <c r="E4326" s="189"/>
      <c r="F4326" s="77"/>
      <c r="G4326" s="78"/>
      <c r="H4326" s="78"/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hidden="1" x14ac:dyDescent="0.25">
      <c r="A4327" s="188"/>
      <c r="B4327" s="316"/>
      <c r="C4327" s="76"/>
      <c r="D4327" s="264"/>
      <c r="E4327" s="189"/>
      <c r="F4327" s="77"/>
      <c r="G4327" s="78"/>
      <c r="H4327" s="78"/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hidden="1" x14ac:dyDescent="0.25">
      <c r="A4328" s="188"/>
      <c r="B4328" s="189"/>
      <c r="C4328" s="76"/>
      <c r="D4328" s="264"/>
      <c r="E4328" s="189"/>
      <c r="F4328" s="77"/>
      <c r="G4328" s="78"/>
      <c r="H4328" s="78"/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hidden="1" x14ac:dyDescent="0.25">
      <c r="A4329" s="188"/>
      <c r="B4329" s="189"/>
      <c r="C4329" s="76"/>
      <c r="D4329" s="264"/>
      <c r="E4329" s="189"/>
      <c r="F4329" s="77"/>
      <c r="G4329" s="78"/>
      <c r="H4329" s="78"/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hidden="1" x14ac:dyDescent="0.25">
      <c r="A4330" s="188"/>
      <c r="B4330" s="316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hidden="1" x14ac:dyDescent="0.25">
      <c r="A4331" s="188"/>
      <c r="B4331" s="189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hidden="1" x14ac:dyDescent="0.2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hidden="1" x14ac:dyDescent="0.2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hidden="1" x14ac:dyDescent="0.2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hidden="1" x14ac:dyDescent="0.2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hidden="1" x14ac:dyDescent="0.2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hidden="1" x14ac:dyDescent="0.2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hidden="1" x14ac:dyDescent="0.2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hidden="1" x14ac:dyDescent="0.2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hidden="1" x14ac:dyDescent="0.25">
      <c r="A4340" s="188"/>
      <c r="B4340" s="316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hidden="1" x14ac:dyDescent="0.2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hidden="1" x14ac:dyDescent="0.2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hidden="1" x14ac:dyDescent="0.25">
      <c r="A4343" s="188"/>
      <c r="B4343" s="189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hidden="1" x14ac:dyDescent="0.25">
      <c r="A4344" s="188"/>
      <c r="B4344" s="316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hidden="1" x14ac:dyDescent="0.25">
      <c r="A4345" s="188"/>
      <c r="B4345" s="189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hidden="1" x14ac:dyDescent="0.25">
      <c r="A4346" s="188"/>
      <c r="B4346" s="316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hidden="1" x14ac:dyDescent="0.25">
      <c r="A4347" s="188"/>
      <c r="B4347" s="189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hidden="1" x14ac:dyDescent="0.25">
      <c r="A4348" s="188"/>
      <c r="B4348" s="316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hidden="1" x14ac:dyDescent="0.25">
      <c r="A4349" s="188"/>
      <c r="B4349" s="189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hidden="1" x14ac:dyDescent="0.25">
      <c r="A4350" s="188"/>
      <c r="B4350" s="316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hidden="1" x14ac:dyDescent="0.2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hidden="1" x14ac:dyDescent="0.25">
      <c r="A4352" s="188"/>
      <c r="B4352" s="189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hidden="1" x14ac:dyDescent="0.25">
      <c r="A4353" s="188"/>
      <c r="B4353" s="316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hidden="1" x14ac:dyDescent="0.25">
      <c r="A4354" s="188"/>
      <c r="B4354" s="189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hidden="1" x14ac:dyDescent="0.25">
      <c r="A4355" s="188"/>
      <c r="B4355" s="316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hidden="1" x14ac:dyDescent="0.2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hidden="1" x14ac:dyDescent="0.2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hidden="1" x14ac:dyDescent="0.25">
      <c r="A4358" s="188"/>
      <c r="B4358" s="189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hidden="1" x14ac:dyDescent="0.25">
      <c r="A4359" s="188"/>
      <c r="B4359" s="316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hidden="1" x14ac:dyDescent="0.25">
      <c r="A4360" s="188"/>
      <c r="B4360" s="189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hidden="1" x14ac:dyDescent="0.25">
      <c r="A4361" s="188"/>
      <c r="B4361" s="316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hidden="1" x14ac:dyDescent="0.25">
      <c r="A4362" s="188"/>
      <c r="B4362" s="189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hidden="1" x14ac:dyDescent="0.25">
      <c r="A4363" s="188"/>
      <c r="B4363" s="316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hidden="1" x14ac:dyDescent="0.25">
      <c r="A4364" s="188"/>
      <c r="B4364" s="189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hidden="1" x14ac:dyDescent="0.2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hidden="1" x14ac:dyDescent="0.2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hidden="1" x14ac:dyDescent="0.2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hidden="1" x14ac:dyDescent="0.2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hidden="1" x14ac:dyDescent="0.2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hidden="1" x14ac:dyDescent="0.2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hidden="1" x14ac:dyDescent="0.2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hidden="1" x14ac:dyDescent="0.2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hidden="1" x14ac:dyDescent="0.2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hidden="1" x14ac:dyDescent="0.25">
      <c r="A4374" s="188"/>
      <c r="B4374" s="316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hidden="1" x14ac:dyDescent="0.25">
      <c r="A4375" s="188"/>
      <c r="B4375" s="189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hidden="1" x14ac:dyDescent="0.25">
      <c r="A4376" s="188"/>
      <c r="B4376" s="316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hidden="1" x14ac:dyDescent="0.25">
      <c r="A4377" s="188"/>
      <c r="B4377" s="189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hidden="1" x14ac:dyDescent="0.25">
      <c r="A4378" s="188"/>
      <c r="B4378" s="316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hidden="1" x14ac:dyDescent="0.2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hidden="1" x14ac:dyDescent="0.25">
      <c r="A4380" s="188"/>
      <c r="B4380" s="189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hidden="1" x14ac:dyDescent="0.25">
      <c r="A4381" s="188"/>
      <c r="B4381" s="316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hidden="1" x14ac:dyDescent="0.25">
      <c r="A4382" s="188"/>
      <c r="B4382" s="189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hidden="1" x14ac:dyDescent="0.25">
      <c r="A4383" s="188"/>
      <c r="B4383" s="316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hidden="1" x14ac:dyDescent="0.2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hidden="1" x14ac:dyDescent="0.2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hidden="1" x14ac:dyDescent="0.25">
      <c r="A4386" s="188"/>
      <c r="B4386" s="189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hidden="1" x14ac:dyDescent="0.2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hidden="1" x14ac:dyDescent="0.2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hidden="1" x14ac:dyDescent="0.25">
      <c r="A4389" s="188"/>
      <c r="B4389" s="316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hidden="1" x14ac:dyDescent="0.25">
      <c r="A4390" s="188"/>
      <c r="B4390" s="189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hidden="1" x14ac:dyDescent="0.25">
      <c r="A4391" s="188"/>
      <c r="B4391" s="316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hidden="1" x14ac:dyDescent="0.2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hidden="1" x14ac:dyDescent="0.2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hidden="1" x14ac:dyDescent="0.2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hidden="1" x14ac:dyDescent="0.25">
      <c r="A4395" s="188"/>
      <c r="B4395" s="189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hidden="1" x14ac:dyDescent="0.2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hidden="1" x14ac:dyDescent="0.25">
      <c r="A4397" s="188"/>
      <c r="B4397" s="189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hidden="1" x14ac:dyDescent="0.2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hidden="1" x14ac:dyDescent="0.2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hidden="1" x14ac:dyDescent="0.2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hidden="1" x14ac:dyDescent="0.2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hidden="1" x14ac:dyDescent="0.2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hidden="1" x14ac:dyDescent="0.2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hidden="1" x14ac:dyDescent="0.2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hidden="1" x14ac:dyDescent="0.2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hidden="1" x14ac:dyDescent="0.2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hidden="1" x14ac:dyDescent="0.2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hidden="1" x14ac:dyDescent="0.2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hidden="1" x14ac:dyDescent="0.2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hidden="1" x14ac:dyDescent="0.2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hidden="1" x14ac:dyDescent="0.2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hidden="1" x14ac:dyDescent="0.2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hidden="1" x14ac:dyDescent="0.2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hidden="1" x14ac:dyDescent="0.2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hidden="1" x14ac:dyDescent="0.2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hidden="1" x14ac:dyDescent="0.2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hidden="1" x14ac:dyDescent="0.2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hidden="1" x14ac:dyDescent="0.2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hidden="1" x14ac:dyDescent="0.2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hidden="1" x14ac:dyDescent="0.2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hidden="1" x14ac:dyDescent="0.2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hidden="1" x14ac:dyDescent="0.2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hidden="1" x14ac:dyDescent="0.2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hidden="1" x14ac:dyDescent="0.2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hidden="1" x14ac:dyDescent="0.2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hidden="1" x14ac:dyDescent="0.2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hidden="1" x14ac:dyDescent="0.2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hidden="1" x14ac:dyDescent="0.2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hidden="1" x14ac:dyDescent="0.2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hidden="1" x14ac:dyDescent="0.2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hidden="1" x14ac:dyDescent="0.2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hidden="1" x14ac:dyDescent="0.2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hidden="1" x14ac:dyDescent="0.2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hidden="1" x14ac:dyDescent="0.25">
      <c r="A4434" s="188"/>
      <c r="B4434" s="189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hidden="1" x14ac:dyDescent="0.2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hidden="1" x14ac:dyDescent="0.2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hidden="1" x14ac:dyDescent="0.2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hidden="1" x14ac:dyDescent="0.2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hidden="1" x14ac:dyDescent="0.2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hidden="1" x14ac:dyDescent="0.2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hidden="1" x14ac:dyDescent="0.2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hidden="1" x14ac:dyDescent="0.2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hidden="1" x14ac:dyDescent="0.2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hidden="1" x14ac:dyDescent="0.2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hidden="1" x14ac:dyDescent="0.2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hidden="1" x14ac:dyDescent="0.2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hidden="1" x14ac:dyDescent="0.2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hidden="1" x14ac:dyDescent="0.25">
      <c r="A4448" s="188"/>
      <c r="B4448" s="316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hidden="1" x14ac:dyDescent="0.2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hidden="1" x14ac:dyDescent="0.2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hidden="1" x14ac:dyDescent="0.2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hidden="1" x14ac:dyDescent="0.2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hidden="1" x14ac:dyDescent="0.2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hidden="1" x14ac:dyDescent="0.25">
      <c r="A4454" s="188"/>
      <c r="B4454" s="189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hidden="1" x14ac:dyDescent="0.2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hidden="1" x14ac:dyDescent="0.25">
      <c r="A4456" s="188"/>
      <c r="B4456" s="189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hidden="1" x14ac:dyDescent="0.2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hidden="1" x14ac:dyDescent="0.2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hidden="1" x14ac:dyDescent="0.2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hidden="1" x14ac:dyDescent="0.2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hidden="1" x14ac:dyDescent="0.2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hidden="1" x14ac:dyDescent="0.2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hidden="1" x14ac:dyDescent="0.2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hidden="1" x14ac:dyDescent="0.25">
      <c r="A4464" s="188"/>
      <c r="B4464" s="316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hidden="1" x14ac:dyDescent="0.2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hidden="1" x14ac:dyDescent="0.25">
      <c r="A4466" s="188"/>
      <c r="B4466" s="316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hidden="1" x14ac:dyDescent="0.2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hidden="1" x14ac:dyDescent="0.2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hidden="1" x14ac:dyDescent="0.2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hidden="1" x14ac:dyDescent="0.2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hidden="1" x14ac:dyDescent="0.2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hidden="1" x14ac:dyDescent="0.2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hidden="1" x14ac:dyDescent="0.2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hidden="1" x14ac:dyDescent="0.25">
      <c r="A4474" s="188"/>
      <c r="B4474" s="316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hidden="1" x14ac:dyDescent="0.2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hidden="1" x14ac:dyDescent="0.25">
      <c r="A4476" s="188"/>
      <c r="B4476" s="316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hidden="1" x14ac:dyDescent="0.2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hidden="1" x14ac:dyDescent="0.2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hidden="1" x14ac:dyDescent="0.2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hidden="1" x14ac:dyDescent="0.2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hidden="1" x14ac:dyDescent="0.2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hidden="1" x14ac:dyDescent="0.25">
      <c r="A4482" s="188"/>
      <c r="B4482" s="189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hidden="1" x14ac:dyDescent="0.2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hidden="1" x14ac:dyDescent="0.2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hidden="1" x14ac:dyDescent="0.2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hidden="1" x14ac:dyDescent="0.2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hidden="1" x14ac:dyDescent="0.2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hidden="1" x14ac:dyDescent="0.2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hidden="1" x14ac:dyDescent="0.2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hidden="1" x14ac:dyDescent="0.2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hidden="1" x14ac:dyDescent="0.25">
      <c r="A4491" s="188"/>
      <c r="B4491" s="316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hidden="1" x14ac:dyDescent="0.2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hidden="1" x14ac:dyDescent="0.2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hidden="1" x14ac:dyDescent="0.2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hidden="1" x14ac:dyDescent="0.2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hidden="1" x14ac:dyDescent="0.2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hidden="1" x14ac:dyDescent="0.2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hidden="1" x14ac:dyDescent="0.25">
      <c r="A4498" s="188"/>
      <c r="B4498" s="189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hidden="1" x14ac:dyDescent="0.2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hidden="1" x14ac:dyDescent="0.2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hidden="1" x14ac:dyDescent="0.2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hidden="1" x14ac:dyDescent="0.2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hidden="1" x14ac:dyDescent="0.2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hidden="1" x14ac:dyDescent="0.2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hidden="1" x14ac:dyDescent="0.25">
      <c r="A4505" s="188"/>
      <c r="B4505" s="189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hidden="1" x14ac:dyDescent="0.2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hidden="1" x14ac:dyDescent="0.2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hidden="1" x14ac:dyDescent="0.2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hidden="1" x14ac:dyDescent="0.2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hidden="1" x14ac:dyDescent="0.2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hidden="1" x14ac:dyDescent="0.2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hidden="1" x14ac:dyDescent="0.2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hidden="1" x14ac:dyDescent="0.2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hidden="1" x14ac:dyDescent="0.2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hidden="1" x14ac:dyDescent="0.2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hidden="1" x14ac:dyDescent="0.25">
      <c r="A4516" s="188"/>
      <c r="B4516" s="316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hidden="1" x14ac:dyDescent="0.2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hidden="1" x14ac:dyDescent="0.25">
      <c r="A4518" s="188"/>
      <c r="B4518" s="316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hidden="1" x14ac:dyDescent="0.2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hidden="1" x14ac:dyDescent="0.2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hidden="1" x14ac:dyDescent="0.2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hidden="1" x14ac:dyDescent="0.2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hidden="1" x14ac:dyDescent="0.2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hidden="1" x14ac:dyDescent="0.2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hidden="1" x14ac:dyDescent="0.2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hidden="1" x14ac:dyDescent="0.2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hidden="1" x14ac:dyDescent="0.25">
      <c r="A4527" s="188"/>
      <c r="B4527" s="189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hidden="1" x14ac:dyDescent="0.2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hidden="1" x14ac:dyDescent="0.25">
      <c r="A4529" s="188"/>
      <c r="B4529" s="189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hidden="1" x14ac:dyDescent="0.2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hidden="1" x14ac:dyDescent="0.2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hidden="1" x14ac:dyDescent="0.2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hidden="1" x14ac:dyDescent="0.2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hidden="1" x14ac:dyDescent="0.2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hidden="1" x14ac:dyDescent="0.2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hidden="1" x14ac:dyDescent="0.2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hidden="1" x14ac:dyDescent="0.2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hidden="1" x14ac:dyDescent="0.2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hidden="1" x14ac:dyDescent="0.2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hidden="1" x14ac:dyDescent="0.25">
      <c r="A4540" s="188"/>
      <c r="B4540" s="189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hidden="1" x14ac:dyDescent="0.2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hidden="1" x14ac:dyDescent="0.25">
      <c r="A4542" s="188"/>
      <c r="B4542" s="189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hidden="1" x14ac:dyDescent="0.2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hidden="1" x14ac:dyDescent="0.2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hidden="1" x14ac:dyDescent="0.2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hidden="1" x14ac:dyDescent="0.2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hidden="1" x14ac:dyDescent="0.2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hidden="1" x14ac:dyDescent="0.2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hidden="1" x14ac:dyDescent="0.2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hidden="1" x14ac:dyDescent="0.2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hidden="1" x14ac:dyDescent="0.25">
      <c r="A4551" s="188"/>
      <c r="B4551" s="189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hidden="1" x14ac:dyDescent="0.2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hidden="1" x14ac:dyDescent="0.25">
      <c r="A4553" s="188"/>
      <c r="B4553" s="189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hidden="1" x14ac:dyDescent="0.2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hidden="1" x14ac:dyDescent="0.2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hidden="1" x14ac:dyDescent="0.2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hidden="1" x14ac:dyDescent="0.2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hidden="1" x14ac:dyDescent="0.2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hidden="1" x14ac:dyDescent="0.2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hidden="1" x14ac:dyDescent="0.2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hidden="1" x14ac:dyDescent="0.2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hidden="1" x14ac:dyDescent="0.2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hidden="1" x14ac:dyDescent="0.2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hidden="1" x14ac:dyDescent="0.2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hidden="1" x14ac:dyDescent="0.2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hidden="1" x14ac:dyDescent="0.2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hidden="1" x14ac:dyDescent="0.2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hidden="1" x14ac:dyDescent="0.2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hidden="1" x14ac:dyDescent="0.25">
      <c r="A4569" s="188"/>
      <c r="B4569" s="316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hidden="1" x14ac:dyDescent="0.2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hidden="1" x14ac:dyDescent="0.2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hidden="1" x14ac:dyDescent="0.2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hidden="1" x14ac:dyDescent="0.2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hidden="1" x14ac:dyDescent="0.2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hidden="1" x14ac:dyDescent="0.2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hidden="1" x14ac:dyDescent="0.2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hidden="1" x14ac:dyDescent="0.2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hidden="1" x14ac:dyDescent="0.2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hidden="1" x14ac:dyDescent="0.2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hidden="1" x14ac:dyDescent="0.25">
      <c r="A4580" s="188"/>
      <c r="B4580" s="189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hidden="1" x14ac:dyDescent="0.2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hidden="1" x14ac:dyDescent="0.25">
      <c r="A4582" s="188"/>
      <c r="B4582" s="189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hidden="1" x14ac:dyDescent="0.2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hidden="1" x14ac:dyDescent="0.2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hidden="1" x14ac:dyDescent="0.2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hidden="1" x14ac:dyDescent="0.2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hidden="1" x14ac:dyDescent="0.2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hidden="1" x14ac:dyDescent="0.2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hidden="1" x14ac:dyDescent="0.2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hidden="1" x14ac:dyDescent="0.2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hidden="1" x14ac:dyDescent="0.2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hidden="1" x14ac:dyDescent="0.2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hidden="1" x14ac:dyDescent="0.2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hidden="1" x14ac:dyDescent="0.2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hidden="1" x14ac:dyDescent="0.2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hidden="1" x14ac:dyDescent="0.2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hidden="1" x14ac:dyDescent="0.2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hidden="1" x14ac:dyDescent="0.2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hidden="1" x14ac:dyDescent="0.2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hidden="1" x14ac:dyDescent="0.2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hidden="1" x14ac:dyDescent="0.2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hidden="1" x14ac:dyDescent="0.2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hidden="1" x14ac:dyDescent="0.2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hidden="1" x14ac:dyDescent="0.2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hidden="1" x14ac:dyDescent="0.25">
      <c r="A4605" s="188"/>
      <c r="B4605" s="189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hidden="1" x14ac:dyDescent="0.2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hidden="1" x14ac:dyDescent="0.2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hidden="1" x14ac:dyDescent="0.2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hidden="1" x14ac:dyDescent="0.2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hidden="1" x14ac:dyDescent="0.2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hidden="1" x14ac:dyDescent="0.2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hidden="1" x14ac:dyDescent="0.2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hidden="1" x14ac:dyDescent="0.2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hidden="1" x14ac:dyDescent="0.2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hidden="1" x14ac:dyDescent="0.2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hidden="1" x14ac:dyDescent="0.2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hidden="1" x14ac:dyDescent="0.2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hidden="1" x14ac:dyDescent="0.2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hidden="1" x14ac:dyDescent="0.2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hidden="1" x14ac:dyDescent="0.2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hidden="1" x14ac:dyDescent="0.2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hidden="1" x14ac:dyDescent="0.2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hidden="1" x14ac:dyDescent="0.2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hidden="1" x14ac:dyDescent="0.2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hidden="1" x14ac:dyDescent="0.25">
      <c r="A4625" s="188"/>
      <c r="B4625" s="189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hidden="1" x14ac:dyDescent="0.2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hidden="1" x14ac:dyDescent="0.2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hidden="1" x14ac:dyDescent="0.2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hidden="1" x14ac:dyDescent="0.2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hidden="1" x14ac:dyDescent="0.2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hidden="1" x14ac:dyDescent="0.2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hidden="1" x14ac:dyDescent="0.25">
      <c r="A4632" s="188"/>
      <c r="B4632" s="316"/>
      <c r="C4632" s="76"/>
      <c r="D4632" s="264"/>
      <c r="E4632" s="189"/>
      <c r="F4632" s="77"/>
      <c r="G4632" s="78"/>
      <c r="H4632" s="78"/>
      <c r="I4632" s="78"/>
      <c r="J4632" s="79"/>
      <c r="K4632" s="95">
        <f>SUMIFS(Table3[[#All],[Tổng Kim hư]],Table3[[#All],[Mã Hàng ]],Table1[[#All],[Mã hàng]],Table3[[#All],[Màu ]],Table1[[#All],[Màu]],Table3[[#All],[Ngày đặt ]],Table1[[#All],[Ngày đặt]])</f>
        <v>0</v>
      </c>
      <c r="L4632" s="78"/>
      <c r="M4632" s="80"/>
      <c r="N4632" s="325"/>
      <c r="O4632" s="81"/>
    </row>
    <row r="4633" spans="1:15" hidden="1" x14ac:dyDescent="0.25">
      <c r="A4633" s="266"/>
      <c r="B4633" s="82"/>
      <c r="C4633" s="211"/>
      <c r="D4633" s="267"/>
      <c r="E4633" s="82"/>
      <c r="F4633" s="184"/>
      <c r="G4633" s="83"/>
      <c r="H4633" s="83"/>
      <c r="I4633" s="83"/>
      <c r="J4633" s="84"/>
      <c r="K4633" s="96">
        <f>SUMIFS(Table3[[#All],[Tổng Kim hư]],Table3[[#All],[Mã Hàng ]],Table1[[#All],[Mã hàng]],Table3[[#All],[Màu ]],Table1[[#All],[Màu]],Table3[[#All],[Ngày đặt ]],Table1[[#All],[Ngày đặt]])</f>
        <v>0</v>
      </c>
      <c r="L4633" s="83"/>
      <c r="M4633" s="85"/>
      <c r="N4633" s="326"/>
      <c r="O4633" s="284"/>
    </row>
  </sheetData>
  <phoneticPr fontId="18" type="noConversion"/>
  <hyperlinks>
    <hyperlink ref="O4437" r:id="rId1" display="Wo@da Trái tim" xr:uid="{00000000-0004-0000-0200-00009B000000}"/>
    <hyperlink ref="B4645" r:id="rId2" display="Wo@da LK-301" xr:uid="{00000000-0004-0000-0200-0000C8000000}"/>
    <hyperlink ref="B4654" r:id="rId3" display="Wo@da LK-403" xr:uid="{00000000-0004-0000-0200-0000C9000000}"/>
    <hyperlink ref="B4638" r:id="rId4" display="Wo@da LK-401" xr:uid="{88159FBC-03E4-4FDA-B580-A8B04505B471}"/>
    <hyperlink ref="B4640" r:id="rId5" display="Wo@da LK-801" xr:uid="{A70AEE2D-97ED-46A0-8BC3-A1A35F21DF11}"/>
    <hyperlink ref="B4662" r:id="rId6" display="Wo@da NC Bamboo" xr:uid="{AA066606-CCFB-492A-AA3E-B2A338345A89}"/>
    <hyperlink ref="B4663" r:id="rId7" display="Wo@da NC Bamboo" xr:uid="{4D20653D-AEE3-41C9-BDEB-D3BCF65078B2}"/>
    <hyperlink ref="B4828" r:id="rId8" display="Wo@da LK-401" xr:uid="{06D7339B-892F-47CF-A389-45F53AFF7017}"/>
    <hyperlink ref="B4831" r:id="rId9" display="Wo@da LK-204" xr:uid="{318858E2-68C9-4D8F-A1B5-AB83D9AF30AD}"/>
    <hyperlink ref="O4435" r:id="rId10" display="Wo@da Trái tim" xr:uid="{00000000-0004-0000-0200-00009B000000}"/>
    <hyperlink ref="B4643" r:id="rId11" display="mailto:Wo@da%20LK-301" xr:uid="{00000000-0004-0000-0200-0000C8000000}"/>
    <hyperlink ref="B4652" r:id="rId12" display="mailto:Wo@da%20LK-403" xr:uid="{00000000-0004-0000-0200-0000C9000000}"/>
    <hyperlink ref="B4636" r:id="rId13" display="mailto:Wo@da%20LK-401" xr:uid="{88159FBC-03E4-4FDA-B580-A8B04505B471}"/>
    <hyperlink ref="B4638" r:id="rId14" display="mailto:Wo@da%20LK-801" xr:uid="{A70AEE2D-97ED-46A0-8BC3-A1A35F21DF11}"/>
    <hyperlink ref="B4660" r:id="rId15" display="mailto:Wo@da%20NC%20Bamboo" xr:uid="{AA066606-CCFB-492A-AA3E-B2A338345A89}"/>
    <hyperlink ref="B4661" r:id="rId16" display="mailto:Wo@da%20NC%20Bamboo" xr:uid="{4D20653D-AEE3-41C9-BDEB-D3BCF65078B2}"/>
    <hyperlink ref="B4826" r:id="rId17" display="Wo@da LK-401" xr:uid="{06D7339B-892F-47CF-A389-45F53AFF7017}"/>
    <hyperlink ref="B4829" r:id="rId18" display="Wo@da LK-204" xr:uid="{318858E2-68C9-4D8F-A1B5-AB83D9AF30AD}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DAE-BF73-4637-9E9B-702D905CF36A}">
  <dimension ref="A1:Q61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  <col min="3" max="3" width="19" bestFit="1" customWidth="1"/>
  </cols>
  <sheetData>
    <row r="1" spans="1:17" x14ac:dyDescent="0.25">
      <c r="A1" s="306" t="s">
        <v>7</v>
      </c>
      <c r="B1" s="9" t="s">
        <v>2471</v>
      </c>
    </row>
    <row r="3" spans="1:17" x14ac:dyDescent="0.2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2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2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2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2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2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2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2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2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2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2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2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2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2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2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2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2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2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2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2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2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2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2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2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2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2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2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2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2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2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2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2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2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2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2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2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2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2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2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2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2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2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2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2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2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2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2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2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2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2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2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2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2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2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2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2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2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2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25">
      <c r="A61" s="48" t="s">
        <v>2468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B2C9-CEDB-4DCD-B4BC-7BE2DE9C01BF}">
  <dimension ref="A1:Q5708"/>
  <sheetViews>
    <sheetView topLeftCell="A5661" zoomScaleNormal="100" workbookViewId="0">
      <selection sqref="A1:Q5684"/>
    </sheetView>
  </sheetViews>
  <sheetFormatPr defaultRowHeight="15" x14ac:dyDescent="0.25"/>
  <cols>
    <col min="1" max="1" width="7.140625" bestFit="1" customWidth="1"/>
    <col min="2" max="2" width="24.7109375" bestFit="1" customWidth="1"/>
    <col min="3" max="3" width="11.85546875" customWidth="1"/>
    <col min="4" max="4" width="7.28515625" customWidth="1"/>
    <col min="5" max="5" width="8.42578125" customWidth="1"/>
    <col min="6" max="7" width="8.85546875" customWidth="1"/>
    <col min="8" max="8" width="8.5703125" customWidth="1"/>
    <col min="9" max="9" width="8.7109375" customWidth="1"/>
    <col min="11" max="11" width="9.5703125" customWidth="1"/>
    <col min="13" max="16" width="8" customWidth="1"/>
    <col min="17" max="17" width="9.85546875" customWidth="1"/>
  </cols>
  <sheetData>
    <row r="1" spans="1:17" x14ac:dyDescent="0.2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2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2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2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2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2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2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2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2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2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2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2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2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2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2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2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2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2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2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2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2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2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2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2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2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2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2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2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2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2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2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2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2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2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2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2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2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2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2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2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2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2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2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2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2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2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2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2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2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2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2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2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2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2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2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2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2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2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2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2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2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2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2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2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2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2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2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2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2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2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2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2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2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2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2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2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2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2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2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2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2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2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2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2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2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2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2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2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2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2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2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2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2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2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2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2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2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2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2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2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2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2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2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2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2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2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2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2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2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2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2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2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2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2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2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2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2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2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2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2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2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2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2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2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2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2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2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2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2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2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2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2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2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2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2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2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2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2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2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2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2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2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2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2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2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2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2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2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2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2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2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2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2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2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2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2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2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2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2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2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2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2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2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2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2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2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2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2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2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2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2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2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2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2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2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2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2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2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2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2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2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2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2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2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2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2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2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2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2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2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2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2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2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2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2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2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2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2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2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2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2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2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2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2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2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2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2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2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2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2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2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2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2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2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2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2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2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2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2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2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2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2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2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2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2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2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2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2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2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2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2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2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2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2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2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2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2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2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2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2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2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2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2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2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2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2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2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2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2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2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2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2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2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2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2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2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2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2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2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2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2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2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2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2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2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2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2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2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2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2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2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2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2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2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2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2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2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2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2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2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2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2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2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2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2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2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2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2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2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2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2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2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2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2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2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2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2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2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2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2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2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2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2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2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2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2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2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2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2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2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2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2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2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2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2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2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2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2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2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2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2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2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2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2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2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2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2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2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2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2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2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2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2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2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2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2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2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2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2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2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2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2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2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2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2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2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2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2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2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2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2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2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2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2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2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2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2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2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2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2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2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2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2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2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2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2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2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2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2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2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2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2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2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2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2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2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2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2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2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2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2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2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2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2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2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2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2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2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2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2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2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2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2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2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2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2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2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2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2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2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2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2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2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2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2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2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2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2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2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2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2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2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2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2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2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2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2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2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2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2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2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2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2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2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2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2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2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2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2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2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2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2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2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2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2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2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2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2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2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2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2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2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2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2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2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2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2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2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2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2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2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2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2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2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2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2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2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2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2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2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2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2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2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2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2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2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2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2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2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2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2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2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2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2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2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2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2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2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2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2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2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2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2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2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2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2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2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2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2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2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2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2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2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2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2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2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2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2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2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2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2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2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2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2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2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2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2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2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2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2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2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2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2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2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2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2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2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2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2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2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2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2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2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2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2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2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2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2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2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2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2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2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2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2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2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2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2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2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2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2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2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2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2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2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2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2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2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2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2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2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2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2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2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2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2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2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2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2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2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2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2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2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2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2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2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2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2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2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2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2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2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2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2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2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2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2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2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2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2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2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2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2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2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2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2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2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2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2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2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2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2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2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2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2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2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2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2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2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2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2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2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2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2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2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2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2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2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2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2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2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2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2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2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2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2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2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2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2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2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2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2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2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2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2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2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2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2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2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2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2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2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2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2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2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2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2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2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2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2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2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2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2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2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2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2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2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2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2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2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2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2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2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2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2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2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2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2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2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2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2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2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2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2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2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2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2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2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2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2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2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2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2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2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2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2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2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2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2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2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2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2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2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2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2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2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2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2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2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2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2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2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2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2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2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2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2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2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2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2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2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2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2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2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2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2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2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2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2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2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2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2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2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2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2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2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2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2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2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2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2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2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2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2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2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2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2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2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2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2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2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2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2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2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2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2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2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2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2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2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2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2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2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2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2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2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2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2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2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2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2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2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2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2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2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2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2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2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2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2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2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2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2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2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2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2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2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2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2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2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2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2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2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2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2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2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2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2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2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2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2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2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2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2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2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2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2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2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2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2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2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2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2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2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2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2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2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2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2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2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2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2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2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2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2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2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2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2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2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2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2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2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2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2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2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2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2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2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2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2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2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2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2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2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2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2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2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2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2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2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2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2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2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2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2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2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2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2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2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2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2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2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2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2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2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2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2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2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2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2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2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2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2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2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2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2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2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2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2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2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2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2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2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2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2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2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2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2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2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2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2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2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2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2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2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2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2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2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2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2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2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2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2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2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2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2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2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2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2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2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2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2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2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2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2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2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2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2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2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2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2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2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2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2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2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2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2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2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2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2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2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2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2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2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2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2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2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2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2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2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2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2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2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2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2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2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2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2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2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2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2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2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2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2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2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2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2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2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2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2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2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2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2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2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2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2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2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2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2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2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2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2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2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2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2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2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2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2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2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2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2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2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2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2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2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2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2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2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2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2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2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2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2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2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2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2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2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2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2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2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2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2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2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2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2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2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2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2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2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2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2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2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2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2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2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2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2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2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2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2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2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2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2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2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2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2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2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2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2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2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2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2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2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2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2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2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2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2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2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2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2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2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2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2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2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2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2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2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2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2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2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2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2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2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2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2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2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2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2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2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2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2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2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2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2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2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2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2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2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2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2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2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2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2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2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2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2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2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2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2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2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2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2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2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2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2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2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2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2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2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2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2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2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2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2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2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2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2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2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2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2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2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2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2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2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2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2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2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2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2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2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2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2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2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2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2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2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2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2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2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2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2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2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2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2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2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2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2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2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2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2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2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2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2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2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2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2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2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2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2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2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2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2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2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2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2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2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2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2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2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2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2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2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2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2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2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2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2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2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2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2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2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2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2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2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2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2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2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2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2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2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2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2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2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2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2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2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2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2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2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2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2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2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2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2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2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2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2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2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2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2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2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2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2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2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2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2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2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2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2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2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2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2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2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2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2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2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2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2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2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2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2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2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2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2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2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2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2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2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2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2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2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2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2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2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2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2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2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2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2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2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2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2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2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2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2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2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2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2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2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2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2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2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2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2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2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2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2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2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2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2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2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2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2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2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2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2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2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2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2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2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2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2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2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2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2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2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2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2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2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2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2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2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2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2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2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2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2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2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2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2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2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2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2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2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2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2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2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2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2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2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2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2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2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2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2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2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2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2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2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2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2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2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2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2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2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2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2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2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2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2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2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2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2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2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2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2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2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2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2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2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2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2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2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2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2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2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2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2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2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2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2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2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2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2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2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2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2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2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2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2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2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2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2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2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2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2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2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2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2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2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2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2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2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2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2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2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2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2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2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2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2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2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2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2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2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2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2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2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2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2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2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2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2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2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2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2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2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2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2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2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2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2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2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2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2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2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2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2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2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2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2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2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2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2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2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2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2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2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2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2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2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2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2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2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2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2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2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2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2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2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2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2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2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2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2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2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2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2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2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2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2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2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2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2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2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2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2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2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2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2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2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2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2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2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2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2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2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2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2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2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2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2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2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2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2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2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2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2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2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2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2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2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2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2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2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2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2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2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2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2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2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2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2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2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2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2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2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2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2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2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2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2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2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2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2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2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2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2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2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2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2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2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2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2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2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2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2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2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2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2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2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2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2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2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2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2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2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2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2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2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2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2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2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2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2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2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2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2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2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2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2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2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2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2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2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2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2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2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2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2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2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2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2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2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2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2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2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2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2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2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2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2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2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2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2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2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2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2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2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2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2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2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2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2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2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2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2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2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2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2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2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2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2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2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2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2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2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2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2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2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2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2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2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2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2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2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2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2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2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2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2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2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2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2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2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2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2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2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2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2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2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2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2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2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2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2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2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2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2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2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2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2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2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2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2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2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2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2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2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2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2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2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2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2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2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2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2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2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2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2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2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2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2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2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2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2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2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2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2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2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2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2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2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2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2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2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2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2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2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2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2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2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2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2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2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2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2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2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2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2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2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2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2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2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2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2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2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2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2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2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2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2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2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2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2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2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2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2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2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2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2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2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2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2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2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2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2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2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2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2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2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2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2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2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2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2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2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2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2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2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2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2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2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2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2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2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2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2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2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2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2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2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2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2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2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2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2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2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2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2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2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2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2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2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2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2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2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2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2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2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2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2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2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2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2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2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2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2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2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2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2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2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2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2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2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2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2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2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2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2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2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2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2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2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2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2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2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2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2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2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2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2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2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2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2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2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2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2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2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2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2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2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2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2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2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2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2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2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2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2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2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2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2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2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2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2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2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2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2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2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2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2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2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2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2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2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2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2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2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2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2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2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2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2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2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2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2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2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2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2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2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2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2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2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2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2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2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2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2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2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2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2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2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2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2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2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2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2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2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2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2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2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2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2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2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2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2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2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2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2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2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2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2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2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2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2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2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2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2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2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2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2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2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2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2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2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2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2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2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2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2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2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2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2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2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2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2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2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2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2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2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2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2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2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2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2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2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2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2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2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2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2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2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2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2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2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2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2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2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2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2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2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2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2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2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2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2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2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2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2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2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2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2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2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2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2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2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2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2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2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2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2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2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2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2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2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2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2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2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2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2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2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2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2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2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2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2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2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2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2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2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2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2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2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2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2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2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2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2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2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2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2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2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2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2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2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2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2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2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2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2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2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2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2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2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2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2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2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2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2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2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2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2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2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2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2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2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2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2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2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2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2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2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2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2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2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2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2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2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2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2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2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2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2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2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2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2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2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2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2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2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2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2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2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2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2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2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2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2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2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2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2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2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2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2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2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2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2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2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2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2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2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2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2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2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2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2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2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2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2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2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2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2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2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2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2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2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2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2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2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2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2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2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2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2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2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2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2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2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2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2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2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2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2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2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2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2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2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2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2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2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2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2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2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2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2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2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2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2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2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2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2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2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2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2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2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2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2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2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2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2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2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2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2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2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2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2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2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2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2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2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2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2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2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2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2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2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2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2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2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2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2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2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2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2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2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2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2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2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2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2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2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2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2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2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2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2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2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2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2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2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2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2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2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2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2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2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2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2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2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2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2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2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2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2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2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2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2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2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2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2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2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2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2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2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2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2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2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2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2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2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2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2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2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2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2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2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2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2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2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2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2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2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2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2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2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2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2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2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2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2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2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2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2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2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2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2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2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2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2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2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2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2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2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2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2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2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2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2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2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2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2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2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2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2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2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2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2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2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2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2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2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2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2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2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2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2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2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2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2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2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2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2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2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2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2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2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2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2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2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2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2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2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2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2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2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2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2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2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2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2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2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2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2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2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2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2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2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2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2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2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2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2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2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2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2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2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2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2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2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2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2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2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2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2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2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2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2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2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2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2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2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2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2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2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2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2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2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2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2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2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2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2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2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2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2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2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2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2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2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2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2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2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2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2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2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2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2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2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2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2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2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2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2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2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2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2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2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2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2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2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2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2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2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2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2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2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2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2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2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2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2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2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2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2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2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2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2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2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2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2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2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2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2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2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2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2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2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2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2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2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2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2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2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2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2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2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2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2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2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2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2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2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2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2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2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2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2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2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2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2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2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2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2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2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2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2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2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2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2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2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2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2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2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2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2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2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2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2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2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2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2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2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2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2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2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2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2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2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2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2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2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2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2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2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2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2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2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2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2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2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2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2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2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2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2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2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2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2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2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2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2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2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2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2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2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2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2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2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2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2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2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2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2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2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2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2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2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2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2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2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2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2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2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2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2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2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2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2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2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2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2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2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2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2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2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2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2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2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2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2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2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2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2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2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2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2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2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2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2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2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2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2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2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2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2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2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2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2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2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2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2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2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2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2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2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2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2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2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2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2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2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2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2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2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2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2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2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2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2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2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2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2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2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2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2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2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2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2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2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2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2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2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2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2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2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2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2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2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2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2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2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2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2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2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2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2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2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2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2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2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2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2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2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2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2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2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2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2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2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2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2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2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2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2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2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2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2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2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2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2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2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2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2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2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2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2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2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2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2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2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2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2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2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2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2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2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2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2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2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2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2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2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2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2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2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2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2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2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2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2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2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2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2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2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2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2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2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2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2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2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2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2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2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2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2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2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2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2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2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2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2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2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2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2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2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2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2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2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2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2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2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2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2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2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2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2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2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2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2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2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2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2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2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2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2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2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2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2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2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2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2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2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2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2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2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2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2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2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2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2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2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2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2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2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2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2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2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2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2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2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2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2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2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2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2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2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2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2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2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2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2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2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2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2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2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2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2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2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2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2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2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2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2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2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2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2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2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2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2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2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2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2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2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2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2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2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2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2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2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2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2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2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2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2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2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2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2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2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2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2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2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2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2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2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2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2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2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2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2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2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2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2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2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2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2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2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2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2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2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2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2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2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2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2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2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2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2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2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2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2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2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2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2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2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2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2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2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2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2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2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2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2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2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2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2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2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2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2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2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2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2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2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2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2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2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2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2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2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2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2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2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2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2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2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2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2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2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2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2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2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2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2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2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2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2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2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2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2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2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2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2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2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2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2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2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2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2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2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2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2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2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2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2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2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2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2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2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2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2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2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2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2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2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2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2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2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2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2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2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2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2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2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2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2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2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2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2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2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2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2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2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2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2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2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2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2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2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2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2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2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2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2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2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2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2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2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2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2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2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2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2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2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2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2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2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2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2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2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2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2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2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2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2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2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2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2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2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2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2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2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2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2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2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2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2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2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2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2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2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2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2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2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2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2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2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2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2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2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2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2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2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2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2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2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2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2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2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2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2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2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2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2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2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2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2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2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2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2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2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2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2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2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2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2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2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2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2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2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2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2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2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2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2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2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2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2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2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2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2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2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2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2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2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2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2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2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2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2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2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2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2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2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2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2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2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2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2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2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2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2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2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2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2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2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2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2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2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2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2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2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2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2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2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2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2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2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2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2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2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2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2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2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2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2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2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2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2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2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2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2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2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2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2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2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2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2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2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2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2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2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2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2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2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2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2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2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2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2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2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2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2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2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2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2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2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2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2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2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2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2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2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2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2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2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2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2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2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2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2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2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2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2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2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2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2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2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2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2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2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2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2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2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2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2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2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2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2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2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2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2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2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2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2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2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2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2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2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2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2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2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2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2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2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2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2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2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2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2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2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2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2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2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2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2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2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2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2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2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2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2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2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2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2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2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2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2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2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2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2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2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2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2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2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2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2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2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2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2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2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2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2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2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2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2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2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2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2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2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2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2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2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2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2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2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2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2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2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2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2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2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2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2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2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2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2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2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2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2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2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2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2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2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2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2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2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2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2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2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2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2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2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2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2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2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2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2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2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2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2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2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2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2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2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2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2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2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2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2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2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2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2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2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2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2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2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2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2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2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2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2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2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2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2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2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2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2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2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2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2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2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2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2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2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2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2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2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2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2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2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2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2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2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2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2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2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2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2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2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2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2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2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2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2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2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2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2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2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2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2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2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2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2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2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2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2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2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2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2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2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2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2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2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2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2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2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2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2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2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2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2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2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2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2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2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2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2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2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2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2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2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2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2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2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2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2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2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2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2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2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2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2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2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2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2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2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2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2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2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2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2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2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2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2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2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2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2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2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2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2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2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2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2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2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2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2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2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2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2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2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2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2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2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2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2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2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2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2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2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2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2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2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2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2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2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2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2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2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2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2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2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2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2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2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2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2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2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2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2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2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2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2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2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2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2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2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2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2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2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2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2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2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2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2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2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2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2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2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2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2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2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2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2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2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2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2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2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2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2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2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2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2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2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2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2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2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2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2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2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2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2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2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2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2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2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2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2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2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2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2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2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2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2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2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2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2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2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2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2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2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2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2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2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2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2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2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2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2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2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2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2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2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2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2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2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2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2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2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2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2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2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2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2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2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2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2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2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2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2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2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2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2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2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2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2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2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2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2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2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2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2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2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2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2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2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2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2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2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2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2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2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2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2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2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2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2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2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2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2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2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2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2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2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2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2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2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2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2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2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2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2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2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2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2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2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2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2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2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2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2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2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2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2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2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2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2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2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2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2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2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2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2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2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2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2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2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2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2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2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2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2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2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2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2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2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2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2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2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2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2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2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2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2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2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2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2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2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2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2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2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2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2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2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2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2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2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2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2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2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2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2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2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2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2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2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2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2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2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2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2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2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2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2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2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2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2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2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2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2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2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2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2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2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2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2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2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2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2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2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2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2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2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2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2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2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2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2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2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2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2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2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2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2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2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2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2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2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2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2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2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2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2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2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2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2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2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2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2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2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2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2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2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2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2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2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2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2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2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2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2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2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2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2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2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2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2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2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2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2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2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2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2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2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2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2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2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2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2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2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2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2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2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2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2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2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2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2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2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2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2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2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2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2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2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2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2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2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2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2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2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2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2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2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2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2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2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2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2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2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2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2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2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2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2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2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2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2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2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2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2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2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2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2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2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2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2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2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2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2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2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2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2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2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2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2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2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2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2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2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2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2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2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2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2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2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2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2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2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2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2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2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2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2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2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2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2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2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2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2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2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2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2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2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2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2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2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2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2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2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2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2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2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2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2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2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2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2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2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2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2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2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2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2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2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2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2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2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2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2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2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2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2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2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2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2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2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2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2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2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2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2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2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2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2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2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2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2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2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2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2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2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2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2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2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2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2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2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2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2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2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2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2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2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2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2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2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2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2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2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2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2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2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2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2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2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2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2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2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2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2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2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2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2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2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2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2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2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2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2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2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2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2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2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2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2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2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2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2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2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2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2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2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2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2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2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2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2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2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2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2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2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2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2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2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2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2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2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2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2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2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2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2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2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2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2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2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2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2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2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2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2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2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2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2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2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2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2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2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2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2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2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2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2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2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2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2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2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2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2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2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2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2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2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2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2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2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2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2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2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2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2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2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2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2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2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2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2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2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2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2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2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2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2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2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2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2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2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2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2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2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2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2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2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2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2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2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2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2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2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2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2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2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2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2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2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2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2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2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2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2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2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2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2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2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2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2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2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2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2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2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2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2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2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2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2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2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2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2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2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2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2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2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2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2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2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2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2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2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2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2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2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2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2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2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2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2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2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2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2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2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2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2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2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2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2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2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2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2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2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2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2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2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2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2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2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2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2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2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2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2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2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2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2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2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2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2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2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2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2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2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2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2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2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2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2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2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2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2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2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2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2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2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2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2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2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2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2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2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2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2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2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2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2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2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2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2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2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2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2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2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2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2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2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2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2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2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2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2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2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2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2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2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2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2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2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2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2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2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2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2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2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2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2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2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2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2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2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2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2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2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2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2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2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2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2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2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2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2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2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2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2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2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2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2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2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2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2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2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2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2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2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2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2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2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2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2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2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2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2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2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2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2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2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2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2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2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2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2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2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2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2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2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2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2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2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2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2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2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2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2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2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2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2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2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2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2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2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2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2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2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2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2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2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2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2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2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2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2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2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2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2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2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2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2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2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2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2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2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2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2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2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2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2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2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2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2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2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2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2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2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2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2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2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2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2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2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2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2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2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2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2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2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2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2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2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2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2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2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2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2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2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2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2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2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2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2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2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2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2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2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2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2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2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2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2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2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2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2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2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2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2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2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2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2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2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2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2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2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2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2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2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2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2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2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2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2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2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2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2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2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2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2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2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2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2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2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2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2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2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2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2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2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2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2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2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2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2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2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2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2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2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2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2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2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2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2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2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2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2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2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2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2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2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2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2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2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2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2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2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2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2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2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2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2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2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2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2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2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2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2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2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2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2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2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2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2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2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2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2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2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2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2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2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2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2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2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2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2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2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2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2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2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2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2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2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2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2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2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2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2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2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2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2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2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2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2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2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2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2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2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2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2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2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2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2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2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2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2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2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2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2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2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2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2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2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2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2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2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2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2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2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2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2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2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2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2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2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2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2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2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2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2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2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2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2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2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2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2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2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2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2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2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2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2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2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2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2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2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2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2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2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2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2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2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2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2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2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2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2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2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2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2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2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2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2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2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2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2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2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2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2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2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2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2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2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2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2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2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2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2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2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2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2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2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2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2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2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2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2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2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2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2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2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2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2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2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2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2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2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2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2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2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2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2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2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2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2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2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2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2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2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2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2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2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2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2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2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2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2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2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2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2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2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2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2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2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2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2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2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2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2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2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2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2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2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2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2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2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2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2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2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2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2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2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2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2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2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2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2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2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2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2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2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2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2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2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2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2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2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2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2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2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2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2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2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2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2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2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2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2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2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2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2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2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2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2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2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2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2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2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2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2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2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2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2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2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2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2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2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2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2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2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2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2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2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2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2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2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2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2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2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2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2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2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2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2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2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2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2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2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2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2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2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2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2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2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2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2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2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2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2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2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2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2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2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2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2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2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2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2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2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2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2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2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2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2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2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2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2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2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2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2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2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2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2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2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2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2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2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2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2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2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2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2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2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2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2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2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2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2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2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2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2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2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2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2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2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2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2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2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2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2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2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2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2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2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2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2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2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2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2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2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2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2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2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2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2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2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2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2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2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2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2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2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2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2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2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2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2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2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2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2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2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2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2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2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2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2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2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2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2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2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2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2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2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2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2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2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2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2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2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2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2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2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2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2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2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2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2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2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2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2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2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2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2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2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2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2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2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2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2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2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2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2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2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2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2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2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2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2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2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2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2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2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2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2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2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2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2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2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2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2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2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2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2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2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2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2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2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2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2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2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2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2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2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2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2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2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2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2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2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2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2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2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2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2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2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2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2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2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2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2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2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2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2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2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2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2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2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2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2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2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2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2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2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2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2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2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2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2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2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2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2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2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2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2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2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2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2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2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2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2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2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2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2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2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2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2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2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2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2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2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2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2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2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2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2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2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2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2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2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2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2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2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2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2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2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2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2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2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2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2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2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2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2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2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2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2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2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2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2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2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2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2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2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2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2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2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2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2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2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2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2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2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2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2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2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2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2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2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2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2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2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2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2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2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2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2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2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2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2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2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2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2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2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2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2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2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2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2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2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2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2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2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2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2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2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2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2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2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2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2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2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2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2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2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2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2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2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2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2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2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2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2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2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2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2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2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2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2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2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2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2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2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2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2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2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2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2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2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2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2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2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2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2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2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2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2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2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2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2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2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2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2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2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2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2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2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2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2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2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2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2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2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2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2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2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2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2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2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2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2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2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2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2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2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2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2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2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2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2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2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2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2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2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2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2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2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2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2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2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2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2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2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2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2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2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2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2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2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2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2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2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2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2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2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2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2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2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2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2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2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2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2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2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2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2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2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2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2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2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2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2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2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2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2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2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2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2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2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2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2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2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2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2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2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2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2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2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2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2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2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2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2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2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2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2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2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2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2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2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2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2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2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2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2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2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2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2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2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2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2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2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2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2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2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2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2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2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2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2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2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2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2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2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2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2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2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2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2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2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2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2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2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2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2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2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2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2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2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2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2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2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2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2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2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2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2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2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2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2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2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2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2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2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2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2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2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2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2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2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2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2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2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2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2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2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2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2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2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2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2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2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2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2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2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2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2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2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2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2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2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2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2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2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2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2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2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2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2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2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2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2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2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2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2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2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2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2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2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2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2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2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2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2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2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2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2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2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2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2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2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2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2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2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2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2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2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2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2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2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2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2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2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2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2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2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2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2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2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2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2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2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2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2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2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2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2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2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2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2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2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2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2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2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2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2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2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2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2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2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2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2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2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2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2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2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2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2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2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2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2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2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2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2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2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2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2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2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2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2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2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2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2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2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2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2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2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2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2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2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2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2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2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2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2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2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2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2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2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2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2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2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2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2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2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2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2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2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2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2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2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2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2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2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2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2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2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2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2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2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2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2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2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2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2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2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2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2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2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2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2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2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2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2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2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2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2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2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2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2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2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2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2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2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2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2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2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2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2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2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2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2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2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2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2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2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2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2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2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2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2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2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2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2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2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2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2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2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2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2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2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2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2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2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2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2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2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2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2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2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2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2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2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2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2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2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2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2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2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2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2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2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2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2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2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2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2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2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2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2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2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2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2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2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2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2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2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2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2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2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2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2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2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2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2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2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2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2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2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2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2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2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2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2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2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2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2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2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2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2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2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2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2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2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2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2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2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2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2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2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2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2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2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2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2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2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2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2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2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2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2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2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2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2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2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2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2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2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2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2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2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2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2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2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2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2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2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2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2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2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2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2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2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2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2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2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2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2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2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2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2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2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2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2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2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2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2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2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2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2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2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2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2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2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2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2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2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2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2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2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2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2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2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2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2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2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2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2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2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2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2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2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2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2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2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2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2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2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2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2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2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2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2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2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2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2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2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2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2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2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2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2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2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2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2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2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2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2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2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2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2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2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2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2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2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2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2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2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2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2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2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2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2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2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2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2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2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2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2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2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2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2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2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2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2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2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2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2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2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2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2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2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2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2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2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2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2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2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2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2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2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2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2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2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2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2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2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2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2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2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2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2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2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2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2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2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2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2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2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2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2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2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2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2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2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2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2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2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2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2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2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2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2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2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2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2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2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2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2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2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2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2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2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2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2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2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2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2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2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2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2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2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2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2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2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2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2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2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2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2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2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2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2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2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2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2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2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2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2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2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2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2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2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2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2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2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2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2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2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2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2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2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2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2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2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2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2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2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2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2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2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2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2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2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2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2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2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2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2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2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2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2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2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2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2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2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2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2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2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2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2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2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2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2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2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2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2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2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2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2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2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2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2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2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2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2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2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2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2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2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2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2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2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2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2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2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2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2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2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2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2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2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2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2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2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2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2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2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2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2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2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2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2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2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2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2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2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2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2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2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2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2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2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2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2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2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2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2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2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2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2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2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2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2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2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2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2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2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2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2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2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2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2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2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2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2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2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2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2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2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2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2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2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2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2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2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2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2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2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2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2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2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2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2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2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2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2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2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2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2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2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2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2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2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2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2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2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2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2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2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2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2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2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2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2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2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2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2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2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2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2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2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2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2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2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2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2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2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2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2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2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2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2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2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2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2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2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2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2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2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2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2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2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2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2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2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2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2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2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2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2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2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2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2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2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2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2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2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2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2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2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2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2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2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2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2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2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2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2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2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2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2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2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2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2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2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2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2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2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2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2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2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2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2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2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2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2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2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2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2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2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2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2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2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2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25">
      <c r="A5577" s="9" t="s">
        <v>85</v>
      </c>
      <c r="B5577" s="9" t="s">
        <v>2742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2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2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2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2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2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2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2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2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2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2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2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2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2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2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2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2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2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2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2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2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2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2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2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2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2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2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2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2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2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2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2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2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2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2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2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2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2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2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2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2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2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25">
      <c r="A5619" s="9" t="s">
        <v>16</v>
      </c>
      <c r="B5619" s="261" t="s">
        <v>1070</v>
      </c>
      <c r="C5619" s="9" t="s">
        <v>18</v>
      </c>
      <c r="D5619" s="9"/>
      <c r="E5619" s="10">
        <v>44710</v>
      </c>
      <c r="F5619" s="100">
        <f>SUM(J5619:L5619)</f>
        <v>288</v>
      </c>
      <c r="G5619" s="100">
        <f>SUM(Table3[[#This Row],[Kim Dệt Ngày]:[Kim Khác Đêm]])</f>
        <v>0</v>
      </c>
      <c r="H5619" s="10">
        <v>44743</v>
      </c>
      <c r="I5619" s="10"/>
      <c r="J5619" s="9">
        <f>24+60+60+24</f>
        <v>168</v>
      </c>
      <c r="K5619" s="9"/>
      <c r="L5619" s="9">
        <f>72+48</f>
        <v>120</v>
      </c>
      <c r="M5619" s="11"/>
      <c r="N5619" s="11"/>
      <c r="O5619" s="9"/>
      <c r="P5619" s="9"/>
      <c r="Q5619" s="9"/>
    </row>
    <row r="5620" spans="1:17" hidden="1" x14ac:dyDescent="0.2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>SUM(J5620:L5620)</f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x14ac:dyDescent="0.2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>SUM(J5621:L5621)</f>
        <v>228</v>
      </c>
      <c r="G5621" s="100">
        <f>SUM(Table3[[#This Row],[Kim Dệt Ngày]:[Kim Khác Đêm]])</f>
        <v>0</v>
      </c>
      <c r="H5621" s="10">
        <v>44744</v>
      </c>
      <c r="I5621" s="10"/>
      <c r="J5621" s="9">
        <f>36+60+48</f>
        <v>144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2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>SUM(J5622:L5622)</f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25">
      <c r="A5623" s="9" t="s">
        <v>21</v>
      </c>
      <c r="B5623" s="9" t="s">
        <v>1421</v>
      </c>
      <c r="C5623" s="9" t="s">
        <v>39</v>
      </c>
      <c r="D5623" s="9"/>
      <c r="E5623" s="10">
        <v>44742</v>
      </c>
      <c r="F5623" s="100">
        <f>SUM(J5623:L5623)</f>
        <v>312</v>
      </c>
      <c r="G5623" s="100">
        <f>SUM(Table3[[#This Row],[Kim Dệt Ngày]:[Kim Khác Đêm]])</f>
        <v>0</v>
      </c>
      <c r="H5623" s="10">
        <v>44743</v>
      </c>
      <c r="I5623" s="10"/>
      <c r="J5623" s="9">
        <f>60+48+60+36</f>
        <v>204</v>
      </c>
      <c r="K5623" s="9"/>
      <c r="L5623" s="9">
        <f>48+60</f>
        <v>108</v>
      </c>
      <c r="M5623" s="11"/>
      <c r="N5623" s="11"/>
      <c r="O5623" s="9"/>
      <c r="P5623" s="9"/>
      <c r="Q5623" s="9"/>
    </row>
    <row r="5624" spans="1:17" x14ac:dyDescent="0.25">
      <c r="A5624" s="9" t="s">
        <v>23</v>
      </c>
      <c r="B5624" s="9" t="s">
        <v>1421</v>
      </c>
      <c r="C5624" s="9" t="s">
        <v>28</v>
      </c>
      <c r="D5624" s="9"/>
      <c r="E5624" s="10">
        <v>44742</v>
      </c>
      <c r="F5624" s="100">
        <f>SUM(J5624:L5624)</f>
        <v>312</v>
      </c>
      <c r="G5624" s="100">
        <f>SUM(Table3[[#This Row],[Kim Dệt Ngày]:[Kim Khác Đêm]])</f>
        <v>0</v>
      </c>
      <c r="H5624" s="10">
        <v>44743</v>
      </c>
      <c r="I5624" s="10"/>
      <c r="J5624" s="9">
        <f>12+12+60+84</f>
        <v>168</v>
      </c>
      <c r="K5624" s="9"/>
      <c r="L5624" s="9">
        <f>84+60</f>
        <v>144</v>
      </c>
      <c r="M5624" s="11"/>
      <c r="N5624" s="11"/>
      <c r="O5624" s="9"/>
      <c r="P5624" s="9"/>
      <c r="Q5624" s="9"/>
    </row>
    <row r="5625" spans="1:17" x14ac:dyDescent="0.25">
      <c r="A5625" s="9" t="s">
        <v>26</v>
      </c>
      <c r="B5625" s="9" t="s">
        <v>1198</v>
      </c>
      <c r="C5625" s="9" t="s">
        <v>25</v>
      </c>
      <c r="D5625" s="9"/>
      <c r="E5625" s="10">
        <v>44733</v>
      </c>
      <c r="F5625" s="100">
        <f>SUM(J5625:L5625)</f>
        <v>360</v>
      </c>
      <c r="G5625" s="100">
        <f>SUM(Table3[[#This Row],[Kim Dệt Ngày]:[Kim Khác Đêm]])</f>
        <v>3</v>
      </c>
      <c r="H5625" s="10">
        <v>44743</v>
      </c>
      <c r="I5625" s="10"/>
      <c r="J5625" s="9">
        <f>60+60+48+36</f>
        <v>204</v>
      </c>
      <c r="K5625" s="9"/>
      <c r="L5625" s="9">
        <f>84+72</f>
        <v>156</v>
      </c>
      <c r="M5625" s="11"/>
      <c r="N5625" s="11">
        <f>3</f>
        <v>3</v>
      </c>
      <c r="O5625" s="9"/>
      <c r="P5625" s="9"/>
      <c r="Q5625" s="9"/>
    </row>
    <row r="5626" spans="1:17" x14ac:dyDescent="0.2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>SUM(J5626:L5626)</f>
        <v>468</v>
      </c>
      <c r="G5626" s="100">
        <f>SUM(Table3[[#This Row],[Kim Dệt Ngày]:[Kim Khác Đêm]])</f>
        <v>0</v>
      </c>
      <c r="H5626" s="10">
        <v>44743</v>
      </c>
      <c r="I5626" s="10"/>
      <c r="J5626" s="9">
        <f>72+84+60+72</f>
        <v>288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25">
      <c r="A5627" s="9" t="s">
        <v>31</v>
      </c>
      <c r="B5627" s="9" t="s">
        <v>1113</v>
      </c>
      <c r="C5627" s="9" t="s">
        <v>28</v>
      </c>
      <c r="D5627" s="9"/>
      <c r="E5627" s="10">
        <v>44738</v>
      </c>
      <c r="F5627" s="100">
        <f>SUM(J5627:L5627)</f>
        <v>300</v>
      </c>
      <c r="G5627" s="100">
        <f>SUM(Table3[[#This Row],[Kim Dệt Ngày]:[Kim Khác Đêm]])</f>
        <v>0</v>
      </c>
      <c r="H5627" s="10">
        <v>44743</v>
      </c>
      <c r="I5627" s="10"/>
      <c r="J5627" s="9">
        <f>48+36+60+72</f>
        <v>216</v>
      </c>
      <c r="K5627" s="9"/>
      <c r="L5627" s="9">
        <f>24+60</f>
        <v>84</v>
      </c>
      <c r="M5627" s="11"/>
      <c r="N5627" s="11"/>
      <c r="O5627" s="9"/>
      <c r="P5627" s="9"/>
      <c r="Q5627" s="9"/>
    </row>
    <row r="5628" spans="1:17" x14ac:dyDescent="0.25">
      <c r="A5628" s="9" t="s">
        <v>33</v>
      </c>
      <c r="B5628" s="9" t="s">
        <v>2605</v>
      </c>
      <c r="C5628" s="9" t="s">
        <v>39</v>
      </c>
      <c r="D5628" s="9"/>
      <c r="E5628" s="10">
        <v>44741</v>
      </c>
      <c r="F5628" s="100">
        <f>SUM(J5628:L5628)</f>
        <v>468</v>
      </c>
      <c r="G5628" s="100">
        <f>SUM(Table3[[#This Row],[Kim Dệt Ngày]:[Kim Khác Đêm]])</f>
        <v>1</v>
      </c>
      <c r="H5628" s="10">
        <v>44743</v>
      </c>
      <c r="I5628" s="10"/>
      <c r="J5628" s="9">
        <f>72+84+60+72</f>
        <v>288</v>
      </c>
      <c r="K5628" s="9"/>
      <c r="L5628" s="9">
        <f>84+96</f>
        <v>180</v>
      </c>
      <c r="M5628" s="11">
        <f>1</f>
        <v>1</v>
      </c>
      <c r="N5628" s="11"/>
      <c r="O5628" s="9"/>
      <c r="P5628" s="9"/>
      <c r="Q5628" s="9"/>
    </row>
    <row r="5629" spans="1:17" x14ac:dyDescent="0.25">
      <c r="A5629" s="9" t="s">
        <v>35</v>
      </c>
      <c r="B5629" s="9" t="s">
        <v>2605</v>
      </c>
      <c r="C5629" s="9" t="s">
        <v>28</v>
      </c>
      <c r="D5629" s="9"/>
      <c r="E5629" s="10">
        <v>44741</v>
      </c>
      <c r="F5629" s="100">
        <f>SUM(J5629:L5629)</f>
        <v>492</v>
      </c>
      <c r="G5629" s="100">
        <f>SUM(Table3[[#This Row],[Kim Dệt Ngày]:[Kim Khác Đêm]])</f>
        <v>2</v>
      </c>
      <c r="H5629" s="10">
        <v>44743</v>
      </c>
      <c r="I5629" s="10"/>
      <c r="J5629" s="9">
        <f>72+72+60+96</f>
        <v>300</v>
      </c>
      <c r="K5629" s="9"/>
      <c r="L5629" s="9">
        <f>84+108</f>
        <v>192</v>
      </c>
      <c r="M5629" s="11">
        <f>2</f>
        <v>2</v>
      </c>
      <c r="N5629" s="11"/>
      <c r="O5629" s="9"/>
      <c r="P5629" s="9"/>
      <c r="Q5629" s="9"/>
    </row>
    <row r="5630" spans="1:17" x14ac:dyDescent="0.25">
      <c r="A5630" s="9" t="s">
        <v>37</v>
      </c>
      <c r="B5630" s="9" t="s">
        <v>30</v>
      </c>
      <c r="C5630" s="9" t="s">
        <v>18</v>
      </c>
      <c r="D5630" s="9"/>
      <c r="E5630" s="10">
        <v>44738</v>
      </c>
      <c r="F5630" s="100">
        <f>SUM(J5630:L5630)</f>
        <v>60</v>
      </c>
      <c r="G5630" s="100">
        <f>SUM(Table3[[#This Row],[Kim Dệt Ngày]:[Kim Khác Đêm]])</f>
        <v>98</v>
      </c>
      <c r="H5630" s="10">
        <v>44743</v>
      </c>
      <c r="I5630" s="10"/>
      <c r="J5630" s="9">
        <f>36+24</f>
        <v>60</v>
      </c>
      <c r="K5630" s="9"/>
      <c r="L5630" s="9"/>
      <c r="M5630" s="11">
        <f>98</f>
        <v>98</v>
      </c>
      <c r="N5630" s="11"/>
      <c r="O5630" s="9"/>
      <c r="P5630" s="9"/>
      <c r="Q5630" s="9"/>
    </row>
    <row r="5631" spans="1:17" x14ac:dyDescent="0.2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432</v>
      </c>
      <c r="G5631" s="100">
        <f>SUM(Table3[[#This Row],[Kim Dệt Ngày]:[Kim Khác Đêm]])</f>
        <v>0</v>
      </c>
      <c r="H5631" s="10">
        <v>44743</v>
      </c>
      <c r="I5631" s="10"/>
      <c r="J5631" s="9">
        <f>60+60+60+72</f>
        <v>252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x14ac:dyDescent="0.25">
      <c r="A5632" s="9" t="s">
        <v>40</v>
      </c>
      <c r="B5632" s="9" t="s">
        <v>1601</v>
      </c>
      <c r="C5632" s="9" t="s">
        <v>25</v>
      </c>
      <c r="D5632" s="9"/>
      <c r="E5632" s="10">
        <v>44741</v>
      </c>
      <c r="F5632" s="100">
        <f>SUM(J5632:L5632)</f>
        <v>348</v>
      </c>
      <c r="G5632" s="100">
        <f>SUM(Table3[[#This Row],[Kim Dệt Ngày]:[Kim Khác Đêm]])</f>
        <v>7</v>
      </c>
      <c r="H5632" s="10">
        <v>44743</v>
      </c>
      <c r="I5632" s="10"/>
      <c r="J5632" s="9">
        <f>36+60+60+48</f>
        <v>204</v>
      </c>
      <c r="K5632" s="9"/>
      <c r="L5632" s="9">
        <f>72+72</f>
        <v>144</v>
      </c>
      <c r="M5632" s="11">
        <f>7</f>
        <v>7</v>
      </c>
      <c r="N5632" s="11"/>
      <c r="O5632" s="9"/>
      <c r="P5632" s="9"/>
      <c r="Q5632" s="9"/>
    </row>
    <row r="5633" spans="1:17" x14ac:dyDescent="0.25">
      <c r="A5633" s="9" t="s">
        <v>42</v>
      </c>
      <c r="B5633" s="322" t="s">
        <v>1071</v>
      </c>
      <c r="C5633" s="9" t="s">
        <v>18</v>
      </c>
      <c r="D5633" s="9"/>
      <c r="E5633" s="10">
        <v>44710</v>
      </c>
      <c r="F5633" s="100">
        <f>SUM(J5633:L5633)</f>
        <v>0</v>
      </c>
      <c r="G5633" s="100">
        <f>SUM(Table3[[#This Row],[Kim Dệt Ngày]:[Kim Khác Đêm]])</f>
        <v>0</v>
      </c>
      <c r="H5633" s="10">
        <v>44743</v>
      </c>
      <c r="I5633" s="10"/>
      <c r="J5633" s="9"/>
      <c r="K5633" s="9"/>
      <c r="L5633" s="9"/>
      <c r="M5633" s="11"/>
      <c r="N5633" s="11"/>
      <c r="O5633" s="9"/>
      <c r="P5633" s="9"/>
      <c r="Q5633" s="9"/>
    </row>
    <row r="5634" spans="1:17" x14ac:dyDescent="0.25">
      <c r="A5634" s="9" t="s">
        <v>43</v>
      </c>
      <c r="B5634" s="9" t="s">
        <v>582</v>
      </c>
      <c r="C5634" s="9" t="s">
        <v>28</v>
      </c>
      <c r="D5634" s="9"/>
      <c r="E5634" s="10">
        <v>44742</v>
      </c>
      <c r="F5634" s="100">
        <f>SUM(J5634:L5634)</f>
        <v>540</v>
      </c>
      <c r="G5634" s="100">
        <f>SUM(Table3[[#This Row],[Kim Dệt Ngày]:[Kim Khác Đêm]])</f>
        <v>0</v>
      </c>
      <c r="H5634" s="10">
        <v>44743</v>
      </c>
      <c r="I5634" s="10"/>
      <c r="J5634" s="9">
        <f>60+84+84+72</f>
        <v>300</v>
      </c>
      <c r="K5634" s="9"/>
      <c r="L5634" s="9">
        <f>84+96+60</f>
        <v>240</v>
      </c>
      <c r="M5634" s="11"/>
      <c r="N5634" s="11"/>
      <c r="O5634" s="9"/>
      <c r="P5634" s="9"/>
      <c r="Q5634" s="9"/>
    </row>
    <row r="5635" spans="1:17" x14ac:dyDescent="0.25">
      <c r="A5635" s="9" t="s">
        <v>44</v>
      </c>
      <c r="B5635" s="9" t="s">
        <v>2081</v>
      </c>
      <c r="C5635" s="9" t="s">
        <v>28</v>
      </c>
      <c r="D5635" s="9"/>
      <c r="E5635" s="10">
        <v>44741</v>
      </c>
      <c r="F5635" s="100">
        <f>SUM(J5635:L5635)</f>
        <v>288</v>
      </c>
      <c r="G5635" s="100">
        <f>SUM(Table3[[#This Row],[Kim Dệt Ngày]:[Kim Khác Đêm]])</f>
        <v>0</v>
      </c>
      <c r="H5635" s="10">
        <v>44743</v>
      </c>
      <c r="I5635" s="10"/>
      <c r="J5635" s="9">
        <f>48+48+48+48</f>
        <v>192</v>
      </c>
      <c r="K5635" s="9"/>
      <c r="L5635" s="9">
        <f>60+36</f>
        <v>96</v>
      </c>
      <c r="M5635" s="11"/>
      <c r="N5635" s="11"/>
      <c r="O5635" s="9"/>
      <c r="P5635" s="9"/>
      <c r="Q5635" s="9"/>
    </row>
    <row r="5636" spans="1:17" x14ac:dyDescent="0.25">
      <c r="A5636" s="9" t="s">
        <v>45</v>
      </c>
      <c r="B5636" s="9" t="s">
        <v>2081</v>
      </c>
      <c r="C5636" s="9" t="s">
        <v>28</v>
      </c>
      <c r="D5636" s="9"/>
      <c r="E5636" s="10">
        <v>44741</v>
      </c>
      <c r="F5636" s="100">
        <f>SUM(J5636:L5636)</f>
        <v>408</v>
      </c>
      <c r="G5636" s="100">
        <f>SUM(Table3[[#This Row],[Kim Dệt Ngày]:[Kim Khác Đêm]])</f>
        <v>0</v>
      </c>
      <c r="H5636" s="10">
        <v>44743</v>
      </c>
      <c r="I5636" s="10"/>
      <c r="J5636" s="9">
        <f>60+60+60+60</f>
        <v>240</v>
      </c>
      <c r="K5636" s="9"/>
      <c r="L5636" s="9">
        <f>60+72+36</f>
        <v>168</v>
      </c>
      <c r="M5636" s="11"/>
      <c r="N5636" s="11"/>
      <c r="O5636" s="9"/>
      <c r="P5636" s="9"/>
      <c r="Q5636" s="9"/>
    </row>
    <row r="5637" spans="1:17" x14ac:dyDescent="0.25">
      <c r="A5637" s="9" t="s">
        <v>46</v>
      </c>
      <c r="B5637" s="9" t="s">
        <v>772</v>
      </c>
      <c r="C5637" s="9" t="s">
        <v>28</v>
      </c>
      <c r="D5637" s="9"/>
      <c r="E5637" s="10">
        <v>44739</v>
      </c>
      <c r="F5637" s="100">
        <f>SUM(J5637:L5637)</f>
        <v>492</v>
      </c>
      <c r="G5637" s="100">
        <f>SUM(Table3[[#This Row],[Kim Dệt Ngày]:[Kim Khác Đêm]])</f>
        <v>1</v>
      </c>
      <c r="H5637" s="10">
        <v>44743</v>
      </c>
      <c r="I5637" s="10"/>
      <c r="J5637" s="9">
        <f>72+72+60+60</f>
        <v>264</v>
      </c>
      <c r="K5637" s="9"/>
      <c r="L5637" s="9">
        <f>96+84+48</f>
        <v>228</v>
      </c>
      <c r="M5637" s="11">
        <f>1</f>
        <v>1</v>
      </c>
      <c r="N5637" s="11"/>
      <c r="O5637" s="9"/>
      <c r="P5637" s="9"/>
      <c r="Q5637" s="9"/>
    </row>
    <row r="5638" spans="1:17" x14ac:dyDescent="0.25">
      <c r="A5638" s="9" t="s">
        <v>48</v>
      </c>
      <c r="B5638" s="9" t="s">
        <v>2081</v>
      </c>
      <c r="C5638" s="9" t="s">
        <v>28</v>
      </c>
      <c r="D5638" s="9"/>
      <c r="E5638" s="10">
        <v>44741</v>
      </c>
      <c r="F5638" s="100">
        <f>SUM(J5638:L5638)</f>
        <v>240</v>
      </c>
      <c r="G5638" s="100">
        <f>SUM(Table3[[#This Row],[Kim Dệt Ngày]:[Kim Khác Đêm]])</f>
        <v>2</v>
      </c>
      <c r="H5638" s="10">
        <v>44743</v>
      </c>
      <c r="I5638" s="10"/>
      <c r="J5638" s="9">
        <f>36+36+36+48</f>
        <v>156</v>
      </c>
      <c r="K5638" s="9"/>
      <c r="L5638" s="9">
        <f>36+48</f>
        <v>84</v>
      </c>
      <c r="M5638" s="11">
        <f>2</f>
        <v>2</v>
      </c>
      <c r="N5638" s="11"/>
      <c r="O5638" s="9"/>
      <c r="P5638" s="9"/>
      <c r="Q5638" s="9"/>
    </row>
    <row r="5639" spans="1:17" x14ac:dyDescent="0.2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180</v>
      </c>
      <c r="G5639" s="100">
        <f>SUM(Table3[[#This Row],[Kim Dệt Ngày]:[Kim Khác Đêm]])</f>
        <v>0</v>
      </c>
      <c r="H5639" s="10">
        <v>44743</v>
      </c>
      <c r="I5639" s="10"/>
      <c r="J5639" s="9">
        <f>36+36+36</f>
        <v>108</v>
      </c>
      <c r="K5639" s="9"/>
      <c r="L5639" s="9">
        <f>48+24</f>
        <v>72</v>
      </c>
      <c r="M5639" s="11"/>
      <c r="N5639" s="11"/>
      <c r="O5639" s="9"/>
      <c r="P5639" s="9"/>
      <c r="Q5639" s="9"/>
    </row>
    <row r="5640" spans="1:17" hidden="1" x14ac:dyDescent="0.2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2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2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x14ac:dyDescent="0.25">
      <c r="A5643" s="9" t="s">
        <v>51</v>
      </c>
      <c r="B5643" s="9" t="s">
        <v>1510</v>
      </c>
      <c r="C5643" s="9" t="s">
        <v>25</v>
      </c>
      <c r="D5643" s="9"/>
      <c r="E5643" s="10">
        <v>44721</v>
      </c>
      <c r="F5643" s="100">
        <f>SUM(J5643:L5643)</f>
        <v>120</v>
      </c>
      <c r="G5643" s="100">
        <f>SUM(Table3[[#This Row],[Kim Dệt Ngày]:[Kim Khác Đêm]])</f>
        <v>0</v>
      </c>
      <c r="H5643" s="10">
        <v>44746</v>
      </c>
      <c r="I5643" s="10"/>
      <c r="J5643" s="9">
        <f>24+48</f>
        <v>72</v>
      </c>
      <c r="K5643" s="9"/>
      <c r="L5643" s="9">
        <f>48</f>
        <v>48</v>
      </c>
      <c r="M5643" s="11"/>
      <c r="N5643" s="11"/>
      <c r="O5643" s="9"/>
      <c r="P5643" s="9"/>
      <c r="Q5643" s="9"/>
    </row>
    <row r="5644" spans="1:17" x14ac:dyDescent="0.25">
      <c r="A5644" s="9" t="s">
        <v>53</v>
      </c>
      <c r="B5644" s="9" t="s">
        <v>1332</v>
      </c>
      <c r="C5644" s="9" t="s">
        <v>18</v>
      </c>
      <c r="D5644" s="9"/>
      <c r="E5644" s="10">
        <v>44735</v>
      </c>
      <c r="F5644" s="100">
        <f>SUM(J5644:L5644)</f>
        <v>156</v>
      </c>
      <c r="G5644" s="100">
        <f>SUM(Table3[[#This Row],[Kim Dệt Ngày]:[Kim Khác Đêm]])</f>
        <v>0</v>
      </c>
      <c r="H5644" s="10">
        <v>44744</v>
      </c>
      <c r="I5644" s="10"/>
      <c r="J5644" s="9">
        <f>36+24+24</f>
        <v>84</v>
      </c>
      <c r="K5644" s="9"/>
      <c r="L5644" s="9">
        <f>48+24</f>
        <v>72</v>
      </c>
      <c r="M5644" s="11"/>
      <c r="N5644" s="11"/>
      <c r="O5644" s="9"/>
      <c r="P5644" s="9"/>
      <c r="Q5644" s="9"/>
    </row>
    <row r="5645" spans="1:17" x14ac:dyDescent="0.25">
      <c r="A5645" s="9" t="s">
        <v>55</v>
      </c>
      <c r="B5645" s="9" t="s">
        <v>1332</v>
      </c>
      <c r="C5645" s="9" t="s">
        <v>25</v>
      </c>
      <c r="D5645" s="9"/>
      <c r="E5645" s="10">
        <v>44735</v>
      </c>
      <c r="F5645" s="100">
        <f>SUM(J5645:L5645)</f>
        <v>108</v>
      </c>
      <c r="G5645" s="100">
        <f>SUM(Table3[[#This Row],[Kim Dệt Ngày]:[Kim Khác Đêm]])</f>
        <v>0</v>
      </c>
      <c r="H5645" s="10">
        <v>44744</v>
      </c>
      <c r="I5645" s="10"/>
      <c r="J5645" s="9">
        <f>12+24+24</f>
        <v>60</v>
      </c>
      <c r="K5645" s="9"/>
      <c r="L5645" s="9">
        <f>24+24</f>
        <v>48</v>
      </c>
      <c r="M5645" s="11"/>
      <c r="N5645" s="11"/>
      <c r="O5645" s="9"/>
      <c r="P5645" s="9"/>
      <c r="Q5645" s="9"/>
    </row>
    <row r="5646" spans="1:17" x14ac:dyDescent="0.25">
      <c r="A5646" s="9" t="s">
        <v>56</v>
      </c>
      <c r="B5646" s="9" t="s">
        <v>2244</v>
      </c>
      <c r="C5646" s="9" t="s">
        <v>28</v>
      </c>
      <c r="D5646" s="9"/>
      <c r="E5646" s="10">
        <v>44741</v>
      </c>
      <c r="F5646" s="100">
        <f>SUM(J5646:L5646)</f>
        <v>348</v>
      </c>
      <c r="G5646" s="100">
        <f>SUM(Table3[[#This Row],[Kim Dệt Ngày]:[Kim Khác Đêm]])</f>
        <v>0</v>
      </c>
      <c r="H5646" s="10">
        <v>44743</v>
      </c>
      <c r="I5646" s="10"/>
      <c r="J5646" s="9">
        <f>48+48+36+48</f>
        <v>180</v>
      </c>
      <c r="K5646" s="9"/>
      <c r="L5646" s="9">
        <f>60+72+36</f>
        <v>168</v>
      </c>
      <c r="M5646" s="11"/>
      <c r="N5646" s="11"/>
      <c r="O5646" s="9"/>
      <c r="P5646" s="9"/>
      <c r="Q5646" s="9"/>
    </row>
    <row r="5647" spans="1:17" x14ac:dyDescent="0.25">
      <c r="A5647" s="9" t="s">
        <v>57</v>
      </c>
      <c r="B5647" s="9" t="s">
        <v>2244</v>
      </c>
      <c r="C5647" s="9" t="s">
        <v>25</v>
      </c>
      <c r="D5647" s="9"/>
      <c r="E5647" s="10">
        <v>44741</v>
      </c>
      <c r="F5647" s="100">
        <f>SUM(J5647:L5647)</f>
        <v>372</v>
      </c>
      <c r="G5647" s="100">
        <f>SUM(Table3[[#This Row],[Kim Dệt Ngày]:[Kim Khác Đêm]])</f>
        <v>0</v>
      </c>
      <c r="H5647" s="10">
        <v>44743</v>
      </c>
      <c r="I5647" s="10"/>
      <c r="J5647" s="9">
        <f>48+48+48+60</f>
        <v>204</v>
      </c>
      <c r="K5647" s="9"/>
      <c r="L5647" s="9">
        <f>72+60+36</f>
        <v>168</v>
      </c>
      <c r="M5647" s="11"/>
      <c r="N5647" s="11"/>
      <c r="O5647" s="9"/>
      <c r="P5647" s="9"/>
      <c r="Q5647" s="9"/>
    </row>
    <row r="5648" spans="1:17" x14ac:dyDescent="0.25">
      <c r="A5648" s="9" t="s">
        <v>58</v>
      </c>
      <c r="B5648" s="9" t="s">
        <v>30</v>
      </c>
      <c r="C5648" s="9" t="s">
        <v>25</v>
      </c>
      <c r="D5648" s="9"/>
      <c r="E5648" s="10">
        <v>44738</v>
      </c>
      <c r="F5648" s="100">
        <f>SUM(J5648:L5648)</f>
        <v>324</v>
      </c>
      <c r="G5648" s="100">
        <f>SUM(Table3[[#This Row],[Kim Dệt Ngày]:[Kim Khác Đêm]])</f>
        <v>0</v>
      </c>
      <c r="H5648" s="10">
        <v>44743</v>
      </c>
      <c r="I5648" s="10"/>
      <c r="J5648" s="9">
        <f>48+48+36+48</f>
        <v>180</v>
      </c>
      <c r="K5648" s="9"/>
      <c r="L5648" s="9">
        <f>60+60+24</f>
        <v>144</v>
      </c>
      <c r="M5648" s="11"/>
      <c r="N5648" s="11"/>
      <c r="O5648" s="9"/>
      <c r="P5648" s="9"/>
      <c r="Q5648" s="9"/>
    </row>
    <row r="5649" spans="1:17" x14ac:dyDescent="0.25">
      <c r="A5649" s="9" t="s">
        <v>60</v>
      </c>
      <c r="B5649" s="9" t="s">
        <v>2244</v>
      </c>
      <c r="C5649" s="9" t="s">
        <v>18</v>
      </c>
      <c r="D5649" s="9"/>
      <c r="E5649" s="10">
        <v>44741</v>
      </c>
      <c r="F5649" s="100">
        <f>SUM(J5649:L5649)</f>
        <v>300</v>
      </c>
      <c r="G5649" s="100">
        <f>SUM(Table3[[#This Row],[Kim Dệt Ngày]:[Kim Khác Đêm]])</f>
        <v>0</v>
      </c>
      <c r="H5649" s="10">
        <v>44743</v>
      </c>
      <c r="I5649" s="10"/>
      <c r="J5649" s="9">
        <f>36+48+48+48</f>
        <v>180</v>
      </c>
      <c r="K5649" s="9"/>
      <c r="L5649" s="9">
        <f>60+60</f>
        <v>120</v>
      </c>
      <c r="M5649" s="11"/>
      <c r="N5649" s="11"/>
      <c r="O5649" s="9"/>
      <c r="P5649" s="9"/>
      <c r="Q5649" s="9"/>
    </row>
    <row r="5650" spans="1:17" hidden="1" x14ac:dyDescent="0.2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25">
      <c r="A5651" s="9" t="s">
        <v>61</v>
      </c>
      <c r="B5651" s="9" t="s">
        <v>2298</v>
      </c>
      <c r="C5651" s="9" t="s">
        <v>135</v>
      </c>
      <c r="D5651" s="9"/>
      <c r="E5651" s="10">
        <v>44736</v>
      </c>
      <c r="F5651" s="100">
        <f>SUM(J5651:L5651)</f>
        <v>0</v>
      </c>
      <c r="G5651" s="100">
        <f>SUM(Table3[[#This Row],[Kim Dệt Ngày]:[Kim Khác Đêm]])</f>
        <v>0</v>
      </c>
      <c r="H5651" s="10">
        <v>44743</v>
      </c>
      <c r="I5651" s="10"/>
      <c r="J5651" s="9"/>
      <c r="K5651" s="9"/>
      <c r="L5651" s="9"/>
      <c r="M5651" s="11"/>
      <c r="N5651" s="11"/>
      <c r="O5651" s="9"/>
      <c r="P5651" s="9"/>
      <c r="Q5651" s="9"/>
    </row>
    <row r="5652" spans="1:17" x14ac:dyDescent="0.2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>SUM(J5652:L5652)</f>
        <v>168</v>
      </c>
      <c r="G5652" s="100">
        <f>SUM(Table3[[#This Row],[Kim Dệt Ngày]:[Kim Khác Đêm]])</f>
        <v>0</v>
      </c>
      <c r="H5652" s="10">
        <v>44743</v>
      </c>
      <c r="I5652" s="10"/>
      <c r="J5652" s="9">
        <f>24+12+48+36</f>
        <v>120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x14ac:dyDescent="0.25">
      <c r="A5653" s="9" t="s">
        <v>65</v>
      </c>
      <c r="B5653" s="9" t="s">
        <v>1146</v>
      </c>
      <c r="C5653" s="9" t="s">
        <v>28</v>
      </c>
      <c r="D5653" s="9"/>
      <c r="E5653" s="10">
        <v>44716</v>
      </c>
      <c r="F5653" s="100">
        <f>SUM(J5653:L5653)</f>
        <v>420</v>
      </c>
      <c r="G5653" s="100">
        <f>SUM(Table3[[#This Row],[Kim Dệt Ngày]:[Kim Khác Đêm]])</f>
        <v>0</v>
      </c>
      <c r="H5653" s="10">
        <v>44743</v>
      </c>
      <c r="I5653" s="10"/>
      <c r="J5653" s="9">
        <f>60+72+72+60</f>
        <v>264</v>
      </c>
      <c r="K5653" s="9"/>
      <c r="L5653" s="9">
        <f>84+72</f>
        <v>156</v>
      </c>
      <c r="M5653" s="11"/>
      <c r="N5653" s="11"/>
      <c r="O5653" s="9"/>
      <c r="P5653" s="9"/>
      <c r="Q5653" s="9"/>
    </row>
    <row r="5654" spans="1:17" x14ac:dyDescent="0.25">
      <c r="A5654" s="9" t="s">
        <v>66</v>
      </c>
      <c r="B5654" s="9" t="s">
        <v>2298</v>
      </c>
      <c r="C5654" s="9" t="s">
        <v>79</v>
      </c>
      <c r="D5654" s="9"/>
      <c r="E5654" s="10">
        <v>44736</v>
      </c>
      <c r="F5654" s="100">
        <f>SUM(J5654:L5654)</f>
        <v>168</v>
      </c>
      <c r="G5654" s="100">
        <f>SUM(Table3[[#This Row],[Kim Dệt Ngày]:[Kim Khác Đêm]])</f>
        <v>0</v>
      </c>
      <c r="H5654" s="10">
        <v>44743</v>
      </c>
      <c r="I5654" s="10"/>
      <c r="J5654" s="9">
        <f>36+36+24+36</f>
        <v>132</v>
      </c>
      <c r="K5654" s="9"/>
      <c r="L5654" s="9">
        <f>36</f>
        <v>36</v>
      </c>
      <c r="M5654" s="11"/>
      <c r="N5654" s="11"/>
      <c r="O5654" s="9"/>
      <c r="P5654" s="9"/>
      <c r="Q5654" s="9"/>
    </row>
    <row r="5655" spans="1:17" hidden="1" x14ac:dyDescent="0.2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2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x14ac:dyDescent="0.25">
      <c r="A5657" s="9" t="s">
        <v>68</v>
      </c>
      <c r="B5657" s="9" t="s">
        <v>1166</v>
      </c>
      <c r="C5657" s="9" t="s">
        <v>28</v>
      </c>
      <c r="D5657" s="9"/>
      <c r="E5657" s="10">
        <v>44741</v>
      </c>
      <c r="F5657" s="100">
        <f>SUM(J5657:L5657)</f>
        <v>648</v>
      </c>
      <c r="G5657" s="100">
        <f>SUM(Table3[[#This Row],[Kim Dệt Ngày]:[Kim Khác Đêm]])</f>
        <v>0</v>
      </c>
      <c r="H5657" s="10">
        <v>44743</v>
      </c>
      <c r="I5657" s="10"/>
      <c r="J5657" s="9">
        <f>60+60+72+60</f>
        <v>252</v>
      </c>
      <c r="K5657" s="9"/>
      <c r="L5657" s="9">
        <f>96+108+72+120</f>
        <v>396</v>
      </c>
      <c r="M5657" s="11"/>
      <c r="N5657" s="11"/>
      <c r="O5657" s="9"/>
      <c r="P5657" s="9"/>
      <c r="Q5657" s="9"/>
    </row>
    <row r="5658" spans="1:17" x14ac:dyDescent="0.25">
      <c r="A5658" s="9" t="s">
        <v>70</v>
      </c>
      <c r="B5658" s="9" t="s">
        <v>1166</v>
      </c>
      <c r="C5658" s="9" t="s">
        <v>18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/>
      <c r="J5658" s="9">
        <f>60+60+72+48</f>
        <v>240</v>
      </c>
      <c r="K5658" s="9"/>
      <c r="L5658" s="9">
        <f>108+108+96+96</f>
        <v>408</v>
      </c>
      <c r="M5658" s="11"/>
      <c r="N5658" s="11"/>
      <c r="O5658" s="9"/>
      <c r="P5658" s="9"/>
      <c r="Q5658" s="9"/>
    </row>
    <row r="5659" spans="1:17" x14ac:dyDescent="0.25">
      <c r="A5659" s="9" t="s">
        <v>71</v>
      </c>
      <c r="B5659" s="9" t="s">
        <v>238</v>
      </c>
      <c r="C5659" s="9" t="s">
        <v>28</v>
      </c>
      <c r="D5659" s="9"/>
      <c r="E5659" s="10">
        <v>44739</v>
      </c>
      <c r="F5659" s="100">
        <f>SUM(J5659:L5659)</f>
        <v>816</v>
      </c>
      <c r="G5659" s="100">
        <f>SUM(Table3[[#This Row],[Kim Dệt Ngày]:[Kim Khác Đêm]])</f>
        <v>0</v>
      </c>
      <c r="H5659" s="10">
        <v>44743</v>
      </c>
      <c r="I5659" s="10"/>
      <c r="J5659" s="9">
        <f>72+84+72+84</f>
        <v>312</v>
      </c>
      <c r="K5659" s="9"/>
      <c r="L5659" s="9">
        <f>108+96+96+108+96</f>
        <v>504</v>
      </c>
      <c r="M5659" s="11"/>
      <c r="N5659" s="11"/>
      <c r="O5659" s="9"/>
      <c r="P5659" s="9"/>
      <c r="Q5659" s="9"/>
    </row>
    <row r="5660" spans="1:17" x14ac:dyDescent="0.25">
      <c r="A5660" s="9" t="s">
        <v>72</v>
      </c>
      <c r="B5660" s="9" t="s">
        <v>239</v>
      </c>
      <c r="C5660" s="9" t="s">
        <v>25</v>
      </c>
      <c r="D5660" s="9"/>
      <c r="E5660" s="10">
        <v>44718</v>
      </c>
      <c r="F5660" s="100">
        <f>SUM(J5660:L5660)</f>
        <v>420</v>
      </c>
      <c r="G5660" s="100">
        <f>SUM(Table3[[#This Row],[Kim Dệt Ngày]:[Kim Khác Đêm]])</f>
        <v>0</v>
      </c>
      <c r="H5660" s="10">
        <v>44743</v>
      </c>
      <c r="I5660" s="10"/>
      <c r="J5660" s="9">
        <f>48+36+36+36</f>
        <v>156</v>
      </c>
      <c r="K5660" s="9"/>
      <c r="L5660" s="9">
        <f>48+60+48+60+48</f>
        <v>264</v>
      </c>
      <c r="M5660" s="11"/>
      <c r="N5660" s="11"/>
      <c r="O5660" s="9"/>
      <c r="P5660" s="9"/>
      <c r="Q5660" s="9"/>
    </row>
    <row r="5661" spans="1:17" x14ac:dyDescent="0.25">
      <c r="A5661" s="9" t="s">
        <v>74</v>
      </c>
      <c r="B5661" s="9" t="s">
        <v>1413</v>
      </c>
      <c r="C5661" s="9" t="s">
        <v>18</v>
      </c>
      <c r="D5661" s="9"/>
      <c r="E5661" s="10">
        <v>44649</v>
      </c>
      <c r="F5661" s="100">
        <f>SUM(J5661:L5661)</f>
        <v>324</v>
      </c>
      <c r="G5661" s="100">
        <f>SUM(Table3[[#This Row],[Kim Dệt Ngày]:[Kim Khác Đêm]])</f>
        <v>0</v>
      </c>
      <c r="H5661" s="10">
        <v>44744</v>
      </c>
      <c r="I5661" s="10"/>
      <c r="J5661" s="9">
        <f>36+48+48</f>
        <v>132</v>
      </c>
      <c r="K5661" s="9"/>
      <c r="L5661" s="9">
        <f>48+36+60+48</f>
        <v>192</v>
      </c>
      <c r="M5661" s="11"/>
      <c r="N5661" s="11"/>
      <c r="O5661" s="9"/>
      <c r="P5661" s="9"/>
      <c r="Q5661" s="9"/>
    </row>
    <row r="5662" spans="1:17" x14ac:dyDescent="0.25">
      <c r="A5662" s="9" t="s">
        <v>76</v>
      </c>
      <c r="B5662" s="9" t="s">
        <v>1113</v>
      </c>
      <c r="C5662" s="9" t="s">
        <v>28</v>
      </c>
      <c r="D5662" s="9"/>
      <c r="E5662" s="10">
        <v>44738</v>
      </c>
      <c r="F5662" s="100">
        <f>SUM(J5662:L5662)</f>
        <v>612</v>
      </c>
      <c r="G5662" s="100">
        <f>SUM(Table3[[#This Row],[Kim Dệt Ngày]:[Kim Khác Đêm]])</f>
        <v>0</v>
      </c>
      <c r="H5662" s="10">
        <v>44743</v>
      </c>
      <c r="I5662" s="10"/>
      <c r="J5662" s="9">
        <f>48+60+48+60</f>
        <v>216</v>
      </c>
      <c r="K5662" s="9"/>
      <c r="L5662" s="9">
        <f>84+84+72+84+72</f>
        <v>396</v>
      </c>
      <c r="M5662" s="11"/>
      <c r="N5662" s="11"/>
      <c r="O5662" s="9"/>
      <c r="P5662" s="9"/>
      <c r="Q5662" s="9"/>
    </row>
    <row r="5663" spans="1:17" x14ac:dyDescent="0.25">
      <c r="A5663" s="9" t="s">
        <v>77</v>
      </c>
      <c r="B5663" s="9" t="s">
        <v>1600</v>
      </c>
      <c r="C5663" s="9" t="s">
        <v>28</v>
      </c>
      <c r="D5663" s="9"/>
      <c r="E5663" s="10">
        <v>44734</v>
      </c>
      <c r="F5663" s="100">
        <f>SUM(J5663:L5663)</f>
        <v>660</v>
      </c>
      <c r="G5663" s="100">
        <f>SUM(Table3[[#This Row],[Kim Dệt Ngày]:[Kim Khác Đêm]])</f>
        <v>0</v>
      </c>
      <c r="H5663" s="10">
        <v>44743</v>
      </c>
      <c r="I5663" s="10"/>
      <c r="J5663" s="9">
        <f>36+84+72+72</f>
        <v>264</v>
      </c>
      <c r="K5663" s="9"/>
      <c r="L5663" s="9">
        <f>108+84+108+96</f>
        <v>396</v>
      </c>
      <c r="M5663" s="11"/>
      <c r="N5663" s="11"/>
      <c r="O5663" s="9"/>
      <c r="P5663" s="9"/>
      <c r="Q5663" s="9"/>
    </row>
    <row r="5664" spans="1:17" x14ac:dyDescent="0.25">
      <c r="A5664" s="9" t="s">
        <v>78</v>
      </c>
      <c r="B5664" s="9" t="s">
        <v>1336</v>
      </c>
      <c r="C5664" s="9" t="s">
        <v>18</v>
      </c>
      <c r="D5664" s="9"/>
      <c r="E5664" s="10">
        <v>44739</v>
      </c>
      <c r="F5664" s="100">
        <f>SUM(J5664:L5664)</f>
        <v>732</v>
      </c>
      <c r="G5664" s="100">
        <f>SUM(Table3[[#This Row],[Kim Dệt Ngày]:[Kim Khác Đêm]])</f>
        <v>0</v>
      </c>
      <c r="H5664" s="10">
        <v>44743</v>
      </c>
      <c r="I5664" s="10"/>
      <c r="J5664" s="9">
        <f>60+84+72+84</f>
        <v>300</v>
      </c>
      <c r="K5664" s="9"/>
      <c r="L5664" s="9">
        <f>96+72+96+72+96</f>
        <v>432</v>
      </c>
      <c r="M5664" s="11"/>
      <c r="N5664" s="11"/>
      <c r="O5664" s="9"/>
      <c r="P5664" s="9"/>
      <c r="Q5664" s="9"/>
    </row>
    <row r="5665" spans="1:17" x14ac:dyDescent="0.25">
      <c r="A5665" s="9" t="s">
        <v>80</v>
      </c>
      <c r="B5665" s="261" t="s">
        <v>1070</v>
      </c>
      <c r="C5665" s="9" t="s">
        <v>18</v>
      </c>
      <c r="D5665" s="9"/>
      <c r="E5665" s="10">
        <v>44710</v>
      </c>
      <c r="F5665" s="100">
        <f>SUM(J5665:L5665)</f>
        <v>672</v>
      </c>
      <c r="G5665" s="100">
        <f>SUM(Table3[[#This Row],[Kim Dệt Ngày]:[Kim Khác Đêm]])</f>
        <v>0</v>
      </c>
      <c r="H5665" s="10">
        <v>44743</v>
      </c>
      <c r="I5665" s="10"/>
      <c r="J5665" s="9">
        <f>60+72+60+72</f>
        <v>264</v>
      </c>
      <c r="K5665" s="9"/>
      <c r="L5665" s="9">
        <f>72+96+72+96+72</f>
        <v>408</v>
      </c>
      <c r="M5665" s="11"/>
      <c r="N5665" s="11"/>
      <c r="O5665" s="9"/>
      <c r="P5665" s="9"/>
      <c r="Q5665" s="9"/>
    </row>
    <row r="5666" spans="1:17" x14ac:dyDescent="0.25">
      <c r="A5666" s="9" t="s">
        <v>82</v>
      </c>
      <c r="B5666" s="9" t="s">
        <v>2081</v>
      </c>
      <c r="C5666" s="9" t="s">
        <v>39</v>
      </c>
      <c r="D5666" s="9"/>
      <c r="E5666" s="10">
        <v>44741</v>
      </c>
      <c r="F5666" s="100">
        <f>SUM(J5666:L5666)</f>
        <v>852</v>
      </c>
      <c r="G5666" s="100">
        <f>SUM(Table3[[#This Row],[Kim Dệt Ngày]:[Kim Khác Đêm]])</f>
        <v>0</v>
      </c>
      <c r="H5666" s="10">
        <v>44743</v>
      </c>
      <c r="I5666" s="10"/>
      <c r="J5666" s="9">
        <f>72+84+72+84</f>
        <v>312</v>
      </c>
      <c r="K5666" s="9"/>
      <c r="L5666" s="9">
        <f>120+96+108+120+96</f>
        <v>540</v>
      </c>
      <c r="M5666" s="11"/>
      <c r="N5666" s="11"/>
      <c r="O5666" s="9"/>
      <c r="P5666" s="9"/>
      <c r="Q5666" s="9"/>
    </row>
    <row r="5667" spans="1:17" x14ac:dyDescent="0.25">
      <c r="A5667" s="9" t="s">
        <v>83</v>
      </c>
      <c r="B5667" s="161" t="s">
        <v>1071</v>
      </c>
      <c r="C5667" s="9" t="s">
        <v>18</v>
      </c>
      <c r="D5667" s="9"/>
      <c r="E5667" s="10">
        <v>44710</v>
      </c>
      <c r="F5667" s="100">
        <f>SUM(J5667:L5667)</f>
        <v>528</v>
      </c>
      <c r="G5667" s="100">
        <f>SUM(Table3[[#This Row],[Kim Dệt Ngày]:[Kim Khác Đêm]])</f>
        <v>0</v>
      </c>
      <c r="H5667" s="10">
        <v>44743</v>
      </c>
      <c r="I5667" s="10"/>
      <c r="J5667" s="9">
        <f>48+60+60+48</f>
        <v>216</v>
      </c>
      <c r="K5667" s="9"/>
      <c r="L5667" s="9">
        <f>72+36+60+72+72</f>
        <v>312</v>
      </c>
      <c r="M5667" s="11"/>
      <c r="N5667" s="11"/>
      <c r="O5667" s="9"/>
      <c r="P5667" s="9"/>
      <c r="Q5667" s="9"/>
    </row>
    <row r="5668" spans="1:17" x14ac:dyDescent="0.25">
      <c r="A5668" s="9" t="s">
        <v>85</v>
      </c>
      <c r="B5668" s="157" t="s">
        <v>1088</v>
      </c>
      <c r="C5668" s="9" t="s">
        <v>2594</v>
      </c>
      <c r="D5668" s="9"/>
      <c r="E5668" s="10">
        <v>44727</v>
      </c>
      <c r="F5668" s="100">
        <f>SUM(J5668:L5668)</f>
        <v>156</v>
      </c>
      <c r="G5668" s="100">
        <f>SUM(Table3[[#This Row],[Kim Dệt Ngày]:[Kim Khác Đêm]])</f>
        <v>0</v>
      </c>
      <c r="H5668" s="10">
        <v>44743</v>
      </c>
      <c r="I5668" s="10"/>
      <c r="J5668" s="9">
        <f>36+24+24+36</f>
        <v>120</v>
      </c>
      <c r="K5668" s="9"/>
      <c r="L5668" s="9">
        <f>24+12</f>
        <v>36</v>
      </c>
      <c r="M5668" s="11"/>
      <c r="N5668" s="11"/>
      <c r="O5668" s="9"/>
      <c r="P5668" s="9"/>
      <c r="Q5668" s="9"/>
    </row>
    <row r="5669" spans="1:17" hidden="1" x14ac:dyDescent="0.2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x14ac:dyDescent="0.25">
      <c r="A5670" s="9" t="s">
        <v>90</v>
      </c>
      <c r="B5670" s="9" t="s">
        <v>1070</v>
      </c>
      <c r="C5670" s="9" t="s">
        <v>18</v>
      </c>
      <c r="D5670" s="9"/>
      <c r="E5670" s="10">
        <v>44710</v>
      </c>
      <c r="F5670" s="100">
        <f>SUM(J5670:L5670)</f>
        <v>276</v>
      </c>
      <c r="G5670" s="100">
        <f>SUM(Table3[[#This Row],[Kim Dệt Ngày]:[Kim Khác Đêm]])</f>
        <v>0</v>
      </c>
      <c r="H5670" s="10">
        <v>44743</v>
      </c>
      <c r="I5670" s="10"/>
      <c r="J5670" s="9">
        <f>48+48+36+48</f>
        <v>180</v>
      </c>
      <c r="K5670" s="9"/>
      <c r="L5670" s="9">
        <f>48+48</f>
        <v>96</v>
      </c>
      <c r="M5670" s="11"/>
      <c r="N5670" s="11"/>
      <c r="O5670" s="9"/>
      <c r="P5670" s="9"/>
      <c r="Q5670" s="9"/>
    </row>
    <row r="5671" spans="1:17" x14ac:dyDescent="0.25">
      <c r="A5671" s="9" t="s">
        <v>91</v>
      </c>
      <c r="B5671" s="161" t="s">
        <v>1071</v>
      </c>
      <c r="C5671" s="9" t="s">
        <v>28</v>
      </c>
      <c r="D5671" s="9"/>
      <c r="E5671" s="10">
        <v>44736</v>
      </c>
      <c r="F5671" s="100">
        <f>SUM(J5671:L5671)</f>
        <v>0</v>
      </c>
      <c r="G5671" s="100">
        <f>SUM(Table3[[#This Row],[Kim Dệt Ngày]:[Kim Khác Đêm]])</f>
        <v>0</v>
      </c>
      <c r="H5671" s="10">
        <v>44743</v>
      </c>
      <c r="I5671" s="10"/>
      <c r="J5671" s="9"/>
      <c r="K5671" s="9"/>
      <c r="L5671" s="9"/>
      <c r="M5671" s="11"/>
      <c r="N5671" s="11"/>
      <c r="O5671" s="9"/>
      <c r="P5671" s="9"/>
      <c r="Q5671" s="9"/>
    </row>
    <row r="5672" spans="1:17" x14ac:dyDescent="0.25">
      <c r="A5672" s="9" t="s">
        <v>93</v>
      </c>
      <c r="B5672" s="9" t="s">
        <v>1691</v>
      </c>
      <c r="C5672" s="9" t="s">
        <v>18</v>
      </c>
      <c r="D5672" s="9"/>
      <c r="E5672" s="10">
        <v>44686</v>
      </c>
      <c r="F5672" s="100">
        <f>SUM(J5672:L5672)</f>
        <v>264</v>
      </c>
      <c r="G5672" s="100">
        <f>SUM(Table3[[#This Row],[Kim Dệt Ngày]:[Kim Khác Đêm]])</f>
        <v>0</v>
      </c>
      <c r="H5672" s="10">
        <v>44743</v>
      </c>
      <c r="I5672" s="10"/>
      <c r="J5672" s="9">
        <f>48+36+48+36</f>
        <v>168</v>
      </c>
      <c r="K5672" s="9"/>
      <c r="L5672" s="9">
        <f>48+48</f>
        <v>96</v>
      </c>
      <c r="M5672" s="11"/>
      <c r="N5672" s="11"/>
      <c r="O5672" s="9"/>
      <c r="P5672" s="9"/>
      <c r="Q5672" s="9"/>
    </row>
    <row r="5673" spans="1:17" x14ac:dyDescent="0.25">
      <c r="A5673" s="9" t="s">
        <v>94</v>
      </c>
      <c r="B5673" s="9" t="s">
        <v>2605</v>
      </c>
      <c r="C5673" s="9" t="s">
        <v>25</v>
      </c>
      <c r="D5673" s="9"/>
      <c r="E5673" s="10">
        <v>44741</v>
      </c>
      <c r="F5673" s="100">
        <f>SUM(J5673:L5673)</f>
        <v>348</v>
      </c>
      <c r="G5673" s="100">
        <f>SUM(Table3[[#This Row],[Kim Dệt Ngày]:[Kim Khác Đêm]])</f>
        <v>0</v>
      </c>
      <c r="H5673" s="10">
        <v>44743</v>
      </c>
      <c r="I5673" s="10"/>
      <c r="J5673" s="9">
        <f>36+48+48+48</f>
        <v>180</v>
      </c>
      <c r="K5673" s="9"/>
      <c r="L5673" s="9">
        <f>48+36+48+36</f>
        <v>168</v>
      </c>
      <c r="M5673" s="11"/>
      <c r="N5673" s="11"/>
      <c r="O5673" s="9"/>
      <c r="P5673" s="9"/>
      <c r="Q5673" s="9"/>
    </row>
    <row r="5674" spans="1:17" x14ac:dyDescent="0.25">
      <c r="A5674" s="9" t="s">
        <v>95</v>
      </c>
      <c r="B5674" s="9" t="s">
        <v>2605</v>
      </c>
      <c r="C5674" s="9" t="s">
        <v>18</v>
      </c>
      <c r="D5674" s="9"/>
      <c r="E5674" s="10">
        <v>44741</v>
      </c>
      <c r="F5674" s="100">
        <f>SUM(J5674:L5674)</f>
        <v>588</v>
      </c>
      <c r="G5674" s="100">
        <f>SUM(Table3[[#This Row],[Kim Dệt Ngày]:[Kim Khác Đêm]])</f>
        <v>0</v>
      </c>
      <c r="H5674" s="10">
        <v>44743</v>
      </c>
      <c r="I5674" s="10"/>
      <c r="J5674" s="9">
        <f>60+48+60+60</f>
        <v>228</v>
      </c>
      <c r="K5674" s="9"/>
      <c r="L5674" s="9">
        <f>84+60+60+84+72</f>
        <v>360</v>
      </c>
      <c r="M5674" s="11"/>
      <c r="N5674" s="11"/>
      <c r="O5674" s="9"/>
      <c r="P5674" s="9"/>
      <c r="Q5674" s="9"/>
    </row>
    <row r="5675" spans="1:17" x14ac:dyDescent="0.25">
      <c r="A5675" s="9" t="s">
        <v>96</v>
      </c>
      <c r="B5675" s="9" t="s">
        <v>1060</v>
      </c>
      <c r="C5675" s="9" t="s">
        <v>18</v>
      </c>
      <c r="D5675" s="9"/>
      <c r="E5675" s="10">
        <v>44733</v>
      </c>
      <c r="F5675" s="100">
        <f>SUM(J5675:L5675)</f>
        <v>708</v>
      </c>
      <c r="G5675" s="100">
        <f>SUM(Table3[[#This Row],[Kim Dệt Ngày]:[Kim Khác Đêm]])</f>
        <v>0</v>
      </c>
      <c r="H5675" s="10">
        <v>44743</v>
      </c>
      <c r="I5675" s="10"/>
      <c r="J5675" s="9">
        <f>72+72+84+84</f>
        <v>312</v>
      </c>
      <c r="K5675" s="9"/>
      <c r="L5675" s="9">
        <f>84+72+84+84+72</f>
        <v>396</v>
      </c>
      <c r="M5675" s="11"/>
      <c r="N5675" s="11"/>
      <c r="O5675" s="9"/>
      <c r="P5675" s="9"/>
      <c r="Q5675" s="9"/>
    </row>
    <row r="5676" spans="1:17" x14ac:dyDescent="0.25">
      <c r="A5676" s="9" t="s">
        <v>97</v>
      </c>
      <c r="B5676" s="9" t="s">
        <v>2244</v>
      </c>
      <c r="C5676" s="9" t="s">
        <v>39</v>
      </c>
      <c r="D5676" s="9"/>
      <c r="E5676" s="10">
        <v>44741</v>
      </c>
      <c r="F5676" s="100">
        <f>SUM(J5676:L5676)</f>
        <v>444</v>
      </c>
      <c r="G5676" s="100">
        <f>SUM(Table3[[#This Row],[Kim Dệt Ngày]:[Kim Khác Đêm]])</f>
        <v>0</v>
      </c>
      <c r="H5676" s="10">
        <v>44743</v>
      </c>
      <c r="I5676" s="10"/>
      <c r="J5676" s="9">
        <f>36+48+36+48</f>
        <v>168</v>
      </c>
      <c r="K5676" s="9"/>
      <c r="L5676" s="9">
        <f>60+60+48+60+48</f>
        <v>276</v>
      </c>
      <c r="M5676" s="11"/>
      <c r="N5676" s="11"/>
      <c r="O5676" s="9"/>
      <c r="P5676" s="9"/>
      <c r="Q5676" s="9"/>
    </row>
    <row r="5677" spans="1:17" x14ac:dyDescent="0.25">
      <c r="A5677" s="9" t="s">
        <v>98</v>
      </c>
      <c r="B5677" s="9" t="s">
        <v>2605</v>
      </c>
      <c r="C5677" s="9" t="s">
        <v>28</v>
      </c>
      <c r="D5677" s="9"/>
      <c r="E5677" s="10">
        <v>44741</v>
      </c>
      <c r="F5677" s="100">
        <f>SUM(J5677:L5677)</f>
        <v>420</v>
      </c>
      <c r="G5677" s="100">
        <f>SUM(Table3[[#This Row],[Kim Dệt Ngày]:[Kim Khác Đêm]])</f>
        <v>0</v>
      </c>
      <c r="H5677" s="10">
        <v>44743</v>
      </c>
      <c r="I5677" s="10"/>
      <c r="J5677" s="9">
        <f>36+48+48+48</f>
        <v>180</v>
      </c>
      <c r="K5677" s="9"/>
      <c r="L5677" s="9">
        <f>60+36+48+48+48</f>
        <v>240</v>
      </c>
      <c r="M5677" s="11"/>
      <c r="N5677" s="11"/>
      <c r="O5677" s="9"/>
      <c r="P5677" s="9"/>
      <c r="Q5677" s="9"/>
    </row>
    <row r="5678" spans="1:17" x14ac:dyDescent="0.25">
      <c r="A5678" s="9" t="s">
        <v>100</v>
      </c>
      <c r="B5678" s="9" t="s">
        <v>2605</v>
      </c>
      <c r="C5678" s="9" t="s">
        <v>25</v>
      </c>
      <c r="D5678" s="9"/>
      <c r="E5678" s="10">
        <v>44741</v>
      </c>
      <c r="F5678" s="100">
        <f>SUM(J5678:L5678)</f>
        <v>0</v>
      </c>
      <c r="G5678" s="100">
        <f>SUM(Table3[[#This Row],[Kim Dệt Ngày]:[Kim Khác Đêm]])</f>
        <v>0</v>
      </c>
      <c r="H5678" s="10">
        <v>44743</v>
      </c>
      <c r="I5678" s="10"/>
      <c r="J5678" s="9"/>
      <c r="K5678" s="9"/>
      <c r="L5678" s="9"/>
      <c r="M5678" s="11"/>
      <c r="N5678" s="11"/>
      <c r="O5678" s="9"/>
      <c r="P5678" s="9"/>
      <c r="Q5678" s="9"/>
    </row>
    <row r="5679" spans="1:17" x14ac:dyDescent="0.25">
      <c r="A5679" s="9" t="s">
        <v>101</v>
      </c>
      <c r="B5679" s="9" t="s">
        <v>2244</v>
      </c>
      <c r="C5679" s="9" t="s">
        <v>18</v>
      </c>
      <c r="D5679" s="9"/>
      <c r="E5679" s="10">
        <v>44741</v>
      </c>
      <c r="F5679" s="100">
        <f>SUM(J5679:L5679)</f>
        <v>324</v>
      </c>
      <c r="G5679" s="100">
        <f>SUM(Table3[[#This Row],[Kim Dệt Ngày]:[Kim Khác Đêm]])</f>
        <v>0</v>
      </c>
      <c r="H5679" s="10">
        <v>44743</v>
      </c>
      <c r="I5679" s="10"/>
      <c r="J5679" s="9">
        <f>48+36+48+36</f>
        <v>168</v>
      </c>
      <c r="K5679" s="9"/>
      <c r="L5679" s="9">
        <f>60+48+48</f>
        <v>156</v>
      </c>
      <c r="M5679" s="11"/>
      <c r="N5679" s="11"/>
      <c r="O5679" s="9"/>
      <c r="P5679" s="9"/>
      <c r="Q5679" s="9"/>
    </row>
    <row r="5680" spans="1:17" x14ac:dyDescent="0.25">
      <c r="A5680" s="9" t="s">
        <v>102</v>
      </c>
      <c r="B5680" s="150" t="s">
        <v>2259</v>
      </c>
      <c r="C5680" s="9" t="s">
        <v>39</v>
      </c>
      <c r="D5680" s="9"/>
      <c r="E5680" s="10">
        <v>44738</v>
      </c>
      <c r="F5680" s="100">
        <f>SUM(J5680:L5680)</f>
        <v>396</v>
      </c>
      <c r="G5680" s="100">
        <f>SUM(Table3[[#This Row],[Kim Dệt Ngày]:[Kim Khác Đêm]])</f>
        <v>0</v>
      </c>
      <c r="H5680" s="10">
        <v>44743</v>
      </c>
      <c r="I5680" s="10"/>
      <c r="J5680" s="9">
        <f>36+36+36+36</f>
        <v>144</v>
      </c>
      <c r="K5680" s="9"/>
      <c r="L5680" s="9">
        <f>48+60+48+48+48</f>
        <v>252</v>
      </c>
      <c r="M5680" s="11"/>
      <c r="N5680" s="11"/>
      <c r="O5680" s="9"/>
      <c r="P5680" s="9"/>
      <c r="Q5680" s="9"/>
    </row>
    <row r="5681" spans="1:17" hidden="1" x14ac:dyDescent="0.2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25">
      <c r="A5682" s="9" t="s">
        <v>105</v>
      </c>
      <c r="B5682" s="9" t="s">
        <v>2259</v>
      </c>
      <c r="C5682" s="9" t="s">
        <v>39</v>
      </c>
      <c r="D5682" s="9"/>
      <c r="E5682" s="10">
        <v>44738</v>
      </c>
      <c r="F5682" s="100">
        <f>SUM(J5682:L5682)</f>
        <v>372</v>
      </c>
      <c r="G5682" s="100">
        <f>SUM(Table3[[#This Row],[Kim Dệt Ngày]:[Kim Khác Đêm]])</f>
        <v>0</v>
      </c>
      <c r="H5682" s="10">
        <v>44743</v>
      </c>
      <c r="I5682" s="10"/>
      <c r="J5682" s="9">
        <f>36+36+36+36</f>
        <v>144</v>
      </c>
      <c r="K5682" s="9"/>
      <c r="L5682" s="9">
        <f>36+36+48+60+48</f>
        <v>228</v>
      </c>
      <c r="M5682" s="11"/>
      <c r="N5682" s="11"/>
      <c r="O5682" s="9"/>
      <c r="P5682" s="9"/>
      <c r="Q5682" s="9"/>
    </row>
    <row r="5683" spans="1:17" x14ac:dyDescent="0.25">
      <c r="A5683" s="9" t="s">
        <v>88</v>
      </c>
      <c r="B5683" s="9" t="s">
        <v>2592</v>
      </c>
      <c r="C5683" s="9" t="s">
        <v>18</v>
      </c>
      <c r="D5683" s="9"/>
      <c r="E5683" s="10">
        <v>44718</v>
      </c>
      <c r="F5683" s="100">
        <f>SUM(J5683:L5683)</f>
        <v>0</v>
      </c>
      <c r="G5683" s="100">
        <f>SUM(Table3[[#This Row],[Kim Dệt Ngày]:[Kim Khác Đêm]])</f>
        <v>0</v>
      </c>
      <c r="H5683" s="10">
        <v>44748</v>
      </c>
      <c r="I5683" s="10"/>
      <c r="J5683" s="9"/>
      <c r="K5683" s="9"/>
      <c r="L5683" s="9"/>
      <c r="M5683" s="11"/>
      <c r="N5683" s="11"/>
      <c r="O5683" s="9"/>
      <c r="P5683" s="9"/>
      <c r="Q5683" s="9"/>
    </row>
    <row r="5684" spans="1:17" x14ac:dyDescent="0.25">
      <c r="A5684" s="9" t="s">
        <v>103</v>
      </c>
      <c r="B5684" s="150" t="s">
        <v>2259</v>
      </c>
      <c r="C5684" s="9" t="s">
        <v>39</v>
      </c>
      <c r="D5684" s="9"/>
      <c r="E5684" s="10">
        <v>44738</v>
      </c>
      <c r="F5684" s="100">
        <f>SUM(J5684:L5684)</f>
        <v>60</v>
      </c>
      <c r="G5684" s="100">
        <f>SUM(Table3[[#This Row],[Kim Dệt Ngày]:[Kim Khác Đêm]])</f>
        <v>0</v>
      </c>
      <c r="H5684" s="10">
        <v>44747</v>
      </c>
      <c r="I5684" s="10"/>
      <c r="J5684" s="9">
        <f>24</f>
        <v>24</v>
      </c>
      <c r="K5684" s="9"/>
      <c r="L5684" s="9">
        <f>36</f>
        <v>36</v>
      </c>
      <c r="M5684" s="11"/>
      <c r="N5684" s="11"/>
      <c r="O5684" s="9"/>
      <c r="P5684" s="9"/>
      <c r="Q5684" s="9"/>
    </row>
    <row r="5685" spans="1:17" x14ac:dyDescent="0.25">
      <c r="A5685" s="9"/>
      <c r="B5685" s="9"/>
      <c r="C5685" s="9"/>
      <c r="D5685" s="9"/>
      <c r="E5685" s="10"/>
      <c r="F5685" s="100">
        <f>SUM(J5685:L5685)</f>
        <v>0</v>
      </c>
      <c r="G5685" s="100">
        <f>SUM(Table3[[#This Row],[Kim Dệt Ngày]:[Kim Khác Đêm]])</f>
        <v>0</v>
      </c>
      <c r="H5685" s="10"/>
      <c r="I5685" s="10"/>
      <c r="J5685" s="9"/>
      <c r="K5685" s="9"/>
      <c r="L5685" s="9"/>
      <c r="M5685" s="11"/>
      <c r="N5685" s="11"/>
      <c r="O5685" s="9"/>
      <c r="P5685" s="9"/>
      <c r="Q5685" s="9"/>
    </row>
    <row r="5686" spans="1:17" x14ac:dyDescent="0.25">
      <c r="A5686" s="9"/>
      <c r="B5686" s="9"/>
      <c r="C5686" s="9"/>
      <c r="D5686" s="9"/>
      <c r="E5686" s="10"/>
      <c r="F5686" s="100">
        <f>SUM(J5686:L5686)</f>
        <v>0</v>
      </c>
      <c r="G5686" s="100">
        <f>SUM(Table3[[#This Row],[Kim Dệt Ngày]:[Kim Khác Đêm]])</f>
        <v>0</v>
      </c>
      <c r="H5686" s="10"/>
      <c r="I5686" s="10"/>
      <c r="J5686" s="9"/>
      <c r="K5686" s="9"/>
      <c r="L5686" s="9"/>
      <c r="M5686" s="11"/>
      <c r="N5686" s="11"/>
      <c r="O5686" s="9"/>
      <c r="P5686" s="9"/>
      <c r="Q5686" s="9"/>
    </row>
    <row r="5687" spans="1:17" x14ac:dyDescent="0.25">
      <c r="A5687" s="9"/>
      <c r="B5687" s="9"/>
      <c r="C5687" s="9"/>
      <c r="D5687" s="9"/>
      <c r="E5687" s="10"/>
      <c r="F5687" s="100">
        <f>SUM(J5687:L5687)</f>
        <v>0</v>
      </c>
      <c r="G5687" s="100">
        <f>SUM(Table3[[#This Row],[Kim Dệt Ngày]:[Kim Khác Đêm]])</f>
        <v>0</v>
      </c>
      <c r="H5687" s="10"/>
      <c r="I5687" s="10"/>
      <c r="J5687" s="9"/>
      <c r="K5687" s="9"/>
      <c r="L5687" s="9"/>
      <c r="M5687" s="11"/>
      <c r="N5687" s="11"/>
      <c r="O5687" s="9"/>
      <c r="P5687" s="9"/>
      <c r="Q5687" s="9"/>
    </row>
    <row r="5688" spans="1:17" x14ac:dyDescent="0.25">
      <c r="A5688" s="9"/>
      <c r="B5688" s="9"/>
      <c r="C5688" s="9"/>
      <c r="D5688" s="9"/>
      <c r="E5688" s="10"/>
      <c r="F5688" s="100">
        <f>SUM(J5688:L5688)</f>
        <v>0</v>
      </c>
      <c r="G5688" s="100">
        <f>SUM(Table3[[#This Row],[Kim Dệt Ngày]:[Kim Khác Đêm]])</f>
        <v>0</v>
      </c>
      <c r="H5688" s="10"/>
      <c r="I5688" s="10"/>
      <c r="J5688" s="9"/>
      <c r="K5688" s="9"/>
      <c r="L5688" s="9"/>
      <c r="M5688" s="11"/>
      <c r="N5688" s="11"/>
      <c r="O5688" s="9"/>
      <c r="P5688" s="9"/>
      <c r="Q5688" s="9"/>
    </row>
    <row r="5689" spans="1:17" x14ac:dyDescent="0.25">
      <c r="A5689" s="9"/>
      <c r="B5689" s="9"/>
      <c r="C5689" s="9"/>
      <c r="D5689" s="9"/>
      <c r="E5689" s="10"/>
      <c r="F5689" s="100">
        <f>SUM(J5689:L5689)</f>
        <v>0</v>
      </c>
      <c r="G5689" s="100">
        <f>SUM(Table3[[#This Row],[Kim Dệt Ngày]:[Kim Khác Đêm]])</f>
        <v>0</v>
      </c>
      <c r="H5689" s="10"/>
      <c r="I5689" s="10"/>
      <c r="J5689" s="9"/>
      <c r="K5689" s="9"/>
      <c r="L5689" s="9"/>
      <c r="M5689" s="11"/>
      <c r="N5689" s="11"/>
      <c r="O5689" s="9"/>
      <c r="P5689" s="9"/>
      <c r="Q5689" s="9"/>
    </row>
    <row r="5690" spans="1:17" x14ac:dyDescent="0.25">
      <c r="A5690" s="9"/>
      <c r="B5690" s="9"/>
      <c r="C5690" s="9"/>
      <c r="D5690" s="9"/>
      <c r="E5690" s="10"/>
      <c r="F5690" s="100">
        <f>SUM(J5690:L5690)</f>
        <v>0</v>
      </c>
      <c r="G5690" s="100">
        <f>SUM(Table3[[#This Row],[Kim Dệt Ngày]:[Kim Khác Đêm]])</f>
        <v>0</v>
      </c>
      <c r="H5690" s="10"/>
      <c r="I5690" s="10"/>
      <c r="J5690" s="9"/>
      <c r="K5690" s="9"/>
      <c r="L5690" s="9"/>
      <c r="M5690" s="11"/>
      <c r="N5690" s="11"/>
      <c r="O5690" s="9"/>
      <c r="P5690" s="9"/>
      <c r="Q5690" s="9"/>
    </row>
    <row r="5691" spans="1:17" x14ac:dyDescent="0.25">
      <c r="A5691" s="9"/>
      <c r="B5691" s="9"/>
      <c r="C5691" s="9"/>
      <c r="D5691" s="9"/>
      <c r="E5691" s="10"/>
      <c r="F5691" s="100">
        <f>SUM(J5691:L5691)</f>
        <v>0</v>
      </c>
      <c r="G5691" s="100">
        <f>SUM(Table3[[#This Row],[Kim Dệt Ngày]:[Kim Khác Đêm]])</f>
        <v>0</v>
      </c>
      <c r="H5691" s="10"/>
      <c r="I5691" s="10"/>
      <c r="J5691" s="9"/>
      <c r="K5691" s="9"/>
      <c r="L5691" s="9"/>
      <c r="M5691" s="11"/>
      <c r="N5691" s="11"/>
      <c r="O5691" s="9"/>
      <c r="P5691" s="9"/>
      <c r="Q5691" s="9"/>
    </row>
    <row r="5692" spans="1:17" x14ac:dyDescent="0.25">
      <c r="A5692" s="9"/>
      <c r="B5692" s="9"/>
      <c r="C5692" s="9"/>
      <c r="D5692" s="9"/>
      <c r="E5692" s="10"/>
      <c r="F5692" s="100">
        <f>SUM(J5692:L5692)</f>
        <v>0</v>
      </c>
      <c r="G5692" s="100">
        <f>SUM(Table3[[#This Row],[Kim Dệt Ngày]:[Kim Khác Đêm]])</f>
        <v>0</v>
      </c>
      <c r="H5692" s="10"/>
      <c r="I5692" s="10"/>
      <c r="J5692" s="9"/>
      <c r="K5692" s="9"/>
      <c r="L5692" s="9"/>
      <c r="M5692" s="11"/>
      <c r="N5692" s="11"/>
      <c r="O5692" s="9"/>
      <c r="P5692" s="9"/>
      <c r="Q5692" s="9"/>
    </row>
    <row r="5693" spans="1:17" x14ac:dyDescent="0.25">
      <c r="A5693" s="9"/>
      <c r="B5693" s="9"/>
      <c r="C5693" s="9"/>
      <c r="D5693" s="9"/>
      <c r="E5693" s="10"/>
      <c r="F5693" s="100">
        <f>SUM(J5693:L5693)</f>
        <v>0</v>
      </c>
      <c r="G5693" s="100">
        <f>SUM(Table3[[#This Row],[Kim Dệt Ngày]:[Kim Khác Đêm]])</f>
        <v>0</v>
      </c>
      <c r="H5693" s="10"/>
      <c r="I5693" s="10"/>
      <c r="J5693" s="9"/>
      <c r="K5693" s="9"/>
      <c r="L5693" s="9"/>
      <c r="M5693" s="11"/>
      <c r="N5693" s="11"/>
      <c r="O5693" s="9"/>
      <c r="P5693" s="9"/>
      <c r="Q5693" s="9"/>
    </row>
    <row r="5694" spans="1:17" x14ac:dyDescent="0.25">
      <c r="A5694" s="9"/>
      <c r="B5694" s="9"/>
      <c r="C5694" s="9"/>
      <c r="D5694" s="9"/>
      <c r="E5694" s="10"/>
      <c r="F5694" s="100">
        <f>SUM(J5694:L5694)</f>
        <v>0</v>
      </c>
      <c r="G5694" s="100">
        <f>SUM(Table3[[#This Row],[Kim Dệt Ngày]:[Kim Khác Đêm]])</f>
        <v>0</v>
      </c>
      <c r="H5694" s="10"/>
      <c r="I5694" s="10"/>
      <c r="J5694" s="9"/>
      <c r="K5694" s="9"/>
      <c r="L5694" s="9"/>
      <c r="M5694" s="11"/>
      <c r="N5694" s="11"/>
      <c r="O5694" s="9"/>
      <c r="P5694" s="9"/>
      <c r="Q5694" s="9"/>
    </row>
    <row r="5695" spans="1:17" x14ac:dyDescent="0.25">
      <c r="A5695" s="9"/>
      <c r="B5695" s="9"/>
      <c r="C5695" s="9"/>
      <c r="D5695" s="9"/>
      <c r="E5695" s="10"/>
      <c r="F5695" s="100">
        <f>SUM(J5695:L5695)</f>
        <v>0</v>
      </c>
      <c r="G5695" s="100">
        <f>SUM(Table3[[#This Row],[Kim Dệt Ngày]:[Kim Khác Đêm]])</f>
        <v>0</v>
      </c>
      <c r="H5695" s="10"/>
      <c r="I5695" s="10"/>
      <c r="J5695" s="9"/>
      <c r="K5695" s="9"/>
      <c r="L5695" s="9"/>
      <c r="M5695" s="11"/>
      <c r="N5695" s="11"/>
      <c r="O5695" s="9"/>
      <c r="P5695" s="9"/>
      <c r="Q5695" s="9"/>
    </row>
    <row r="5696" spans="1:17" x14ac:dyDescent="0.25">
      <c r="A5696" s="9"/>
      <c r="B5696" s="9"/>
      <c r="C5696" s="9"/>
      <c r="D5696" s="9"/>
      <c r="E5696" s="10"/>
      <c r="F5696" s="100">
        <f>SUM(J5696:L5696)</f>
        <v>0</v>
      </c>
      <c r="G5696" s="100">
        <f>SUM(Table3[[#This Row],[Kim Dệt Ngày]:[Kim Khác Đêm]])</f>
        <v>0</v>
      </c>
      <c r="H5696" s="10"/>
      <c r="I5696" s="10"/>
      <c r="J5696" s="9"/>
      <c r="K5696" s="9"/>
      <c r="L5696" s="9"/>
      <c r="M5696" s="11"/>
      <c r="N5696" s="11"/>
      <c r="O5696" s="9"/>
      <c r="P5696" s="9"/>
      <c r="Q5696" s="9"/>
    </row>
    <row r="5697" spans="1:17" x14ac:dyDescent="0.25">
      <c r="A5697" s="9"/>
      <c r="B5697" s="9"/>
      <c r="C5697" s="9"/>
      <c r="D5697" s="9"/>
      <c r="E5697" s="10"/>
      <c r="F5697" s="100">
        <f>SUM(J5697:L5697)</f>
        <v>0</v>
      </c>
      <c r="G5697" s="100">
        <f>SUM(Table3[[#This Row],[Kim Dệt Ngày]:[Kim Khác Đêm]])</f>
        <v>0</v>
      </c>
      <c r="H5697" s="10"/>
      <c r="I5697" s="10"/>
      <c r="J5697" s="9"/>
      <c r="K5697" s="9"/>
      <c r="L5697" s="9"/>
      <c r="M5697" s="11"/>
      <c r="N5697" s="11"/>
      <c r="O5697" s="9"/>
      <c r="P5697" s="9"/>
      <c r="Q5697" s="9"/>
    </row>
    <row r="5698" spans="1:17" x14ac:dyDescent="0.25">
      <c r="A5698" s="9"/>
      <c r="B5698" s="9"/>
      <c r="C5698" s="9"/>
      <c r="D5698" s="9"/>
      <c r="E5698" s="10"/>
      <c r="F5698" s="100">
        <f>SUM(J5698:L5698)</f>
        <v>0</v>
      </c>
      <c r="G5698" s="100">
        <f>SUM(Table3[[#This Row],[Kim Dệt Ngày]:[Kim Khác Đêm]])</f>
        <v>0</v>
      </c>
      <c r="H5698" s="10"/>
      <c r="I5698" s="10"/>
      <c r="J5698" s="9"/>
      <c r="K5698" s="9"/>
      <c r="L5698" s="9"/>
      <c r="M5698" s="11"/>
      <c r="N5698" s="11"/>
      <c r="O5698" s="9"/>
      <c r="P5698" s="9"/>
      <c r="Q5698" s="9"/>
    </row>
    <row r="5699" spans="1:17" x14ac:dyDescent="0.25">
      <c r="A5699" s="9"/>
      <c r="B5699" s="9"/>
      <c r="C5699" s="9"/>
      <c r="D5699" s="9"/>
      <c r="E5699" s="10"/>
      <c r="F5699" s="100">
        <f>SUM(J5699:L5699)</f>
        <v>0</v>
      </c>
      <c r="G5699" s="100">
        <f>SUM(Table3[[#This Row],[Kim Dệt Ngày]:[Kim Khác Đêm]])</f>
        <v>0</v>
      </c>
      <c r="H5699" s="10"/>
      <c r="I5699" s="10"/>
      <c r="J5699" s="9"/>
      <c r="K5699" s="9"/>
      <c r="L5699" s="9"/>
      <c r="M5699" s="11"/>
      <c r="N5699" s="11"/>
      <c r="O5699" s="9"/>
      <c r="P5699" s="9"/>
      <c r="Q5699" s="9"/>
    </row>
    <row r="5700" spans="1:17" x14ac:dyDescent="0.25">
      <c r="A5700" s="9"/>
      <c r="B5700" s="9"/>
      <c r="C5700" s="9"/>
      <c r="D5700" s="9"/>
      <c r="E5700" s="10"/>
      <c r="F5700" s="100">
        <f>SUM(J5700:L5700)</f>
        <v>0</v>
      </c>
      <c r="G5700" s="100">
        <f>SUM(Table3[[#This Row],[Kim Dệt Ngày]:[Kim Khác Đêm]])</f>
        <v>0</v>
      </c>
      <c r="H5700" s="10"/>
      <c r="I5700" s="10"/>
      <c r="J5700" s="9"/>
      <c r="K5700" s="9"/>
      <c r="L5700" s="9"/>
      <c r="M5700" s="11"/>
      <c r="N5700" s="11"/>
      <c r="O5700" s="9"/>
      <c r="P5700" s="9"/>
      <c r="Q5700" s="9"/>
    </row>
    <row r="5701" spans="1:17" x14ac:dyDescent="0.25">
      <c r="A5701" s="9"/>
      <c r="B5701" s="9"/>
      <c r="C5701" s="9"/>
      <c r="D5701" s="9"/>
      <c r="E5701" s="10"/>
      <c r="F5701" s="100">
        <f>SUM(J5701:L5701)</f>
        <v>0</v>
      </c>
      <c r="G5701" s="100">
        <f>SUM(Table3[[#This Row],[Kim Dệt Ngày]:[Kim Khác Đêm]])</f>
        <v>0</v>
      </c>
      <c r="H5701" s="10"/>
      <c r="I5701" s="10"/>
      <c r="J5701" s="9"/>
      <c r="K5701" s="9"/>
      <c r="L5701" s="9"/>
      <c r="M5701" s="11"/>
      <c r="N5701" s="11"/>
      <c r="O5701" s="9"/>
      <c r="P5701" s="9"/>
      <c r="Q5701" s="9"/>
    </row>
    <row r="5702" spans="1:17" x14ac:dyDescent="0.25">
      <c r="A5702" s="9"/>
      <c r="B5702" s="9"/>
      <c r="C5702" s="9"/>
      <c r="D5702" s="9"/>
      <c r="E5702" s="10"/>
      <c r="F5702" s="100">
        <f>SUM(J5702:L5702)</f>
        <v>0</v>
      </c>
      <c r="G5702" s="100">
        <f>SUM(Table3[[#This Row],[Kim Dệt Ngày]:[Kim Khác Đêm]])</f>
        <v>0</v>
      </c>
      <c r="H5702" s="10"/>
      <c r="I5702" s="10"/>
      <c r="J5702" s="9"/>
      <c r="K5702" s="9"/>
      <c r="L5702" s="9"/>
      <c r="M5702" s="11"/>
      <c r="N5702" s="11"/>
      <c r="O5702" s="9"/>
      <c r="P5702" s="9"/>
      <c r="Q5702" s="9"/>
    </row>
    <row r="5703" spans="1:17" x14ac:dyDescent="0.25">
      <c r="A5703" s="9"/>
      <c r="B5703" s="9"/>
      <c r="C5703" s="9"/>
      <c r="D5703" s="9"/>
      <c r="E5703" s="10"/>
      <c r="F5703" s="100">
        <f>SUM(J5703:L5703)</f>
        <v>0</v>
      </c>
      <c r="G5703" s="100">
        <f>SUM(Table3[[#This Row],[Kim Dệt Ngày]:[Kim Khác Đêm]])</f>
        <v>0</v>
      </c>
      <c r="H5703" s="10"/>
      <c r="I5703" s="10"/>
      <c r="J5703" s="9"/>
      <c r="K5703" s="9"/>
      <c r="L5703" s="9"/>
      <c r="M5703" s="11"/>
      <c r="N5703" s="11"/>
      <c r="O5703" s="9"/>
      <c r="P5703" s="9"/>
      <c r="Q5703" s="9"/>
    </row>
    <row r="5704" spans="1:17" x14ac:dyDescent="0.25">
      <c r="A5704" s="9"/>
      <c r="B5704" s="9"/>
      <c r="C5704" s="9"/>
      <c r="D5704" s="9"/>
      <c r="E5704" s="10"/>
      <c r="F5704" s="100">
        <f>SUM(J5704:L5704)</f>
        <v>0</v>
      </c>
      <c r="G5704" s="100">
        <f>SUM(Table3[[#This Row],[Kim Dệt Ngày]:[Kim Khác Đêm]])</f>
        <v>0</v>
      </c>
      <c r="H5704" s="10"/>
      <c r="I5704" s="10"/>
      <c r="J5704" s="9"/>
      <c r="K5704" s="9"/>
      <c r="L5704" s="9"/>
      <c r="M5704" s="11"/>
      <c r="N5704" s="11"/>
      <c r="O5704" s="9"/>
      <c r="P5704" s="9"/>
      <c r="Q5704" s="9"/>
    </row>
    <row r="5705" spans="1:17" x14ac:dyDescent="0.25">
      <c r="A5705" s="9"/>
      <c r="B5705" s="9"/>
      <c r="C5705" s="9"/>
      <c r="D5705" s="9"/>
      <c r="E5705" s="10"/>
      <c r="F5705" s="100">
        <f>SUM(J5705:L5705)</f>
        <v>0</v>
      </c>
      <c r="G5705" s="100">
        <f>SUM(Table3[[#This Row],[Kim Dệt Ngày]:[Kim Khác Đêm]])</f>
        <v>0</v>
      </c>
      <c r="H5705" s="10"/>
      <c r="I5705" s="10"/>
      <c r="J5705" s="9"/>
      <c r="K5705" s="9"/>
      <c r="L5705" s="9"/>
      <c r="M5705" s="11"/>
      <c r="N5705" s="11"/>
      <c r="O5705" s="9"/>
      <c r="P5705" s="9"/>
      <c r="Q5705" s="9"/>
    </row>
    <row r="5706" spans="1:17" x14ac:dyDescent="0.25">
      <c r="A5706" s="9"/>
      <c r="B5706" s="9"/>
      <c r="C5706" s="9"/>
      <c r="D5706" s="9"/>
      <c r="E5706" s="10"/>
      <c r="F5706" s="100">
        <f>SUM(J5706:L5706)</f>
        <v>0</v>
      </c>
      <c r="G5706" s="100">
        <f>SUM(Table3[[#This Row],[Kim Dệt Ngày]:[Kim Khác Đêm]])</f>
        <v>0</v>
      </c>
      <c r="H5706" s="10"/>
      <c r="I5706" s="10"/>
      <c r="J5706" s="9"/>
      <c r="K5706" s="9"/>
      <c r="L5706" s="9"/>
      <c r="M5706" s="11"/>
      <c r="N5706" s="11"/>
      <c r="O5706" s="9"/>
      <c r="P5706" s="9"/>
      <c r="Q5706" s="9"/>
    </row>
    <row r="5707" spans="1:17" x14ac:dyDescent="0.25">
      <c r="A5707" s="9"/>
      <c r="B5707" s="9"/>
      <c r="C5707" s="9"/>
      <c r="D5707" s="9"/>
      <c r="E5707" s="10"/>
      <c r="F5707" s="100">
        <f>SUM(J5707:L5707)</f>
        <v>0</v>
      </c>
      <c r="G5707" s="100">
        <f>SUM(Table3[[#This Row],[Kim Dệt Ngày]:[Kim Khác Đêm]])</f>
        <v>0</v>
      </c>
      <c r="H5707" s="10"/>
      <c r="I5707" s="10"/>
      <c r="J5707" s="9"/>
      <c r="K5707" s="9"/>
      <c r="L5707" s="9"/>
      <c r="M5707" s="11"/>
      <c r="N5707" s="11"/>
      <c r="O5707" s="9"/>
      <c r="P5707" s="9"/>
      <c r="Q5707" s="9"/>
    </row>
    <row r="5708" spans="1:17" x14ac:dyDescent="0.25">
      <c r="A5708" s="14"/>
      <c r="B5708" s="14"/>
      <c r="C5708" s="14"/>
      <c r="D5708" s="14"/>
      <c r="E5708" s="144"/>
      <c r="F5708" s="145">
        <f>SUM(J5708:L5708)</f>
        <v>0</v>
      </c>
      <c r="G5708" s="145">
        <f>SUM(Table3[[#This Row],[Kim Dệt Ngày]:[Kim Khác Đêm]])</f>
        <v>0</v>
      </c>
      <c r="H5708" s="144"/>
      <c r="I5708" s="144"/>
      <c r="J5708" s="14"/>
      <c r="K5708" s="14"/>
      <c r="L5708" s="14"/>
      <c r="M5708" s="146"/>
      <c r="N5708" s="146"/>
      <c r="O5708" s="14"/>
      <c r="P5708" s="14"/>
      <c r="Q5708" s="14"/>
    </row>
  </sheetData>
  <phoneticPr fontId="18" type="noConversion"/>
  <hyperlinks>
    <hyperlink ref="B3418" r:id="rId1" display="Wo@da LK-302" xr:uid="{13030955-1B82-4345-A575-338044912C82}"/>
    <hyperlink ref="B3574" r:id="rId2" display="Wo@da LK-302" xr:uid="{1A2E1A88-78F5-4A44-84C5-20464CD75A40}"/>
    <hyperlink ref="B3680" r:id="rId3" display="Wo@da LK-302" xr:uid="{59041302-E21A-401B-8496-E47B2A3986A1}"/>
    <hyperlink ref="B3845" r:id="rId4" display="Wo@da LK-302" xr:uid="{F72D1530-DC04-40C2-8D8A-103D232BFC26}"/>
    <hyperlink ref="B3847" r:id="rId5" display="Wo@da LK-302" xr:uid="{3179BF97-1032-4CF4-967F-1208B1964E53}"/>
    <hyperlink ref="B3846" r:id="rId6" display="Wo@da LK-302" xr:uid="{3F8644A7-823B-41DF-8C98-7182A9A6EE30}"/>
    <hyperlink ref="B3860" r:id="rId7" display="Wo@da LK-302" xr:uid="{582425F7-AD61-4EFF-A877-9B7B7C8F27D6}"/>
    <hyperlink ref="B4289" r:id="rId8" display="Wo@da LK-203" xr:uid="{C2255DFD-8E48-466D-ADE0-14C4BFC821C5}"/>
    <hyperlink ref="B4288" r:id="rId9" display="Wo@da LK-203" xr:uid="{57BD4EC2-5A33-4CEA-8FA8-E851E4FC0D54}"/>
    <hyperlink ref="B3828" r:id="rId10" display="Wo@da LK-204" xr:uid="{B368E3B7-639D-46EC-9FEE-17F43D8242F5}"/>
    <hyperlink ref="B4487" r:id="rId11" display="Wo@da LK-501 Cotton" xr:uid="{1FD0092B-992B-46D5-BD12-0E1BF303E646}"/>
    <hyperlink ref="B4489" r:id="rId12" display="Wo@da LK-501 Cotton" xr:uid="{59CB831B-AA6E-4CCF-A243-4B50AA0558B7}"/>
    <hyperlink ref="B4491" r:id="rId13" display="Wo@da LK-501 Cotton" xr:uid="{AD843AC0-BDA9-464A-970B-A3428641022B}"/>
    <hyperlink ref="B4343" r:id="rId14" display="Wo@da LK-206" xr:uid="{E94793EB-B084-4CA5-A350-F52ACEC8DE49}"/>
    <hyperlink ref="B4357" r:id="rId15" display="Wo@da LK-206" xr:uid="{7D12B22B-1C8C-4563-8847-09CE62AD8113}"/>
    <hyperlink ref="B4342" r:id="rId16" display="Wo@da LK-206" xr:uid="{D6838E90-9DED-4B4F-8828-51F6ED7F65D0}"/>
    <hyperlink ref="B4356" r:id="rId17" display="Wo@da LK-206" xr:uid="{EAA8BC14-2785-4020-8C14-F9A02B64039F}"/>
    <hyperlink ref="B4358" r:id="rId18" display="Wo@da LK-206" xr:uid="{FCC419FA-A28C-4394-95A5-9940BF63A1D0}"/>
    <hyperlink ref="B4344" r:id="rId19" display="Wo@da LK-206" xr:uid="{8B3439E3-683E-40CE-95B5-453A4E74FA8B}"/>
    <hyperlink ref="B4345" r:id="rId20" display="Wo@da LK-206" xr:uid="{67C10391-DCFC-4FE9-BF44-C87DBEDD0F7A}"/>
    <hyperlink ref="B4359" r:id="rId21" display="Wo@da LK-206" xr:uid="{2BC7E98F-CCBD-455A-A5A4-4E914937A80D}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49DB8-5502-4E99-BC13-54C2995C6F1C}">
  <dimension ref="A1:O130"/>
  <sheetViews>
    <sheetView topLeftCell="A22" zoomScaleNormal="100" workbookViewId="0">
      <selection activeCell="E38" sqref="E38"/>
    </sheetView>
  </sheetViews>
  <sheetFormatPr defaultRowHeight="15" x14ac:dyDescent="0.25"/>
  <cols>
    <col min="1" max="1" width="10.7109375" style="15" bestFit="1" customWidth="1"/>
    <col min="2" max="3" width="6.85546875" customWidth="1"/>
    <col min="4" max="4" width="5.5703125" customWidth="1"/>
    <col min="5" max="5" width="6.85546875" customWidth="1"/>
    <col min="6" max="9" width="6.42578125" style="16" customWidth="1"/>
    <col min="10" max="11" width="7.28515625" customWidth="1"/>
    <col min="12" max="15" width="6.42578125" style="16" customWidth="1"/>
    <col min="16" max="16" width="5.42578125" customWidth="1"/>
  </cols>
  <sheetData>
    <row r="1" spans="1:15" x14ac:dyDescent="0.25">
      <c r="A1" s="15" t="s">
        <v>143</v>
      </c>
    </row>
    <row r="2" spans="1:15" x14ac:dyDescent="0.25">
      <c r="B2" s="17" t="s">
        <v>144</v>
      </c>
    </row>
    <row r="3" spans="1:15" x14ac:dyDescent="0.25">
      <c r="B3" s="17" t="s">
        <v>145</v>
      </c>
    </row>
    <row r="4" spans="1:15" x14ac:dyDescent="0.25">
      <c r="B4" s="17" t="s">
        <v>146</v>
      </c>
    </row>
    <row r="5" spans="1:15" x14ac:dyDescent="0.25">
      <c r="B5" s="17"/>
      <c r="C5" s="17" t="s">
        <v>147</v>
      </c>
    </row>
    <row r="6" spans="1:15" x14ac:dyDescent="0.25">
      <c r="B6" s="17"/>
      <c r="C6" s="17" t="s">
        <v>148</v>
      </c>
    </row>
    <row r="7" spans="1:15" x14ac:dyDescent="0.25">
      <c r="B7" s="17"/>
      <c r="C7" s="17" t="s">
        <v>149</v>
      </c>
    </row>
    <row r="8" spans="1:15" x14ac:dyDescent="0.25">
      <c r="B8" s="17"/>
      <c r="C8" s="17"/>
      <c r="D8" s="17" t="s">
        <v>150</v>
      </c>
    </row>
    <row r="9" spans="1:15" x14ac:dyDescent="0.25">
      <c r="B9" s="17"/>
      <c r="C9" s="17"/>
      <c r="D9" s="17" t="s">
        <v>151</v>
      </c>
    </row>
    <row r="10" spans="1:15" x14ac:dyDescent="0.25">
      <c r="B10" s="17"/>
      <c r="C10" s="17"/>
      <c r="D10" s="17" t="s">
        <v>152</v>
      </c>
    </row>
    <row r="11" spans="1:15" x14ac:dyDescent="0.25">
      <c r="B11" s="17"/>
      <c r="C11" s="17"/>
      <c r="D11" s="17"/>
    </row>
    <row r="12" spans="1:15" x14ac:dyDescent="0.25">
      <c r="B12" s="17"/>
      <c r="C12" s="17"/>
      <c r="D12" s="17"/>
    </row>
    <row r="13" spans="1:15" x14ac:dyDescent="0.25">
      <c r="B13" s="17"/>
      <c r="C13" s="17"/>
      <c r="D13" s="17"/>
    </row>
    <row r="15" spans="1:15" x14ac:dyDescent="0.25">
      <c r="A15" s="18" t="s">
        <v>8</v>
      </c>
      <c r="B15" s="331" t="s">
        <v>153</v>
      </c>
      <c r="C15" s="332"/>
      <c r="D15" s="332"/>
      <c r="E15" s="333"/>
      <c r="F15" s="19" t="s">
        <v>154</v>
      </c>
      <c r="G15" s="19" t="s">
        <v>155</v>
      </c>
      <c r="H15" s="19" t="s">
        <v>10</v>
      </c>
      <c r="I15" s="20" t="s">
        <v>15</v>
      </c>
      <c r="J15" s="332" t="s">
        <v>156</v>
      </c>
      <c r="K15" s="333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2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2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2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2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2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2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2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2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2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2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2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2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2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2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2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2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2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2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2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2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2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2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2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2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2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2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2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2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2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2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2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2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2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2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2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2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2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2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2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2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2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2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2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2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2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2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2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2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2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2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2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2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2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2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2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2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2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2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2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2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2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2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2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2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2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2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2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2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2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2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2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2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2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2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2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2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2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2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2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2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2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2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2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2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2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2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2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2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2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2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2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2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2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2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2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2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2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2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2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2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2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2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2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2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2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2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2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2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2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2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2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2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2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2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2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FB62-AA74-4421-8D48-10E79464BB15}">
  <dimension ref="A1:W53"/>
  <sheetViews>
    <sheetView topLeftCell="A18" workbookViewId="0">
      <selection activeCell="G27" sqref="A27:G39"/>
    </sheetView>
  </sheetViews>
  <sheetFormatPr defaultRowHeight="15" x14ac:dyDescent="0.25"/>
  <cols>
    <col min="1" max="1" width="14.140625" bestFit="1" customWidth="1"/>
    <col min="19" max="19" width="1.140625" customWidth="1"/>
  </cols>
  <sheetData>
    <row r="1" spans="1:23" x14ac:dyDescent="0.25">
      <c r="A1" t="s">
        <v>2334</v>
      </c>
      <c r="J1" t="s">
        <v>2408</v>
      </c>
      <c r="M1" t="s">
        <v>2410</v>
      </c>
      <c r="P1" t="s">
        <v>2409</v>
      </c>
    </row>
    <row r="2" spans="1:23" x14ac:dyDescent="0.2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2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2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2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2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2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2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2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2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2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2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2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2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2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2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2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2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2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2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25">
      <c r="A22" s="9" t="s">
        <v>116</v>
      </c>
      <c r="B22" s="13"/>
      <c r="C22" s="13"/>
      <c r="D22" s="13"/>
      <c r="E22" s="13"/>
      <c r="F22" s="13"/>
      <c r="G22" s="13"/>
    </row>
    <row r="23" spans="1:7" x14ac:dyDescent="0.2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2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2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2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2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2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2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2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2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2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2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2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25">
      <c r="A36" s="9" t="s">
        <v>116</v>
      </c>
      <c r="B36" s="13"/>
      <c r="C36" s="13"/>
      <c r="D36" s="13"/>
      <c r="E36" s="13"/>
      <c r="F36" s="13"/>
      <c r="G36" s="13"/>
    </row>
    <row r="37" spans="1:7" x14ac:dyDescent="0.2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2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2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2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2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2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2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2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2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2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2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2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25">
      <c r="A50" s="9" t="s">
        <v>116</v>
      </c>
      <c r="B50" s="13"/>
      <c r="C50" s="13"/>
      <c r="D50" s="13"/>
      <c r="E50" s="13"/>
      <c r="F50" s="13"/>
      <c r="G50" s="13"/>
    </row>
    <row r="51" spans="1:7" x14ac:dyDescent="0.25">
      <c r="A51" s="9" t="s">
        <v>2323</v>
      </c>
      <c r="B51" s="13"/>
      <c r="C51" s="13"/>
      <c r="D51" s="13"/>
      <c r="E51" s="13"/>
      <c r="F51" s="13"/>
      <c r="G51" s="13"/>
    </row>
    <row r="52" spans="1:7" x14ac:dyDescent="0.2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2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83519-75A1-49B8-BC06-99C705EB12D3}">
  <sheetPr>
    <pageSetUpPr fitToPage="1"/>
  </sheetPr>
  <dimension ref="A1:AB31"/>
  <sheetViews>
    <sheetView workbookViewId="0">
      <selection activeCell="C22" sqref="C22"/>
    </sheetView>
  </sheetViews>
  <sheetFormatPr defaultRowHeight="15" x14ac:dyDescent="0.25"/>
  <cols>
    <col min="1" max="1" width="14" bestFit="1" customWidth="1"/>
    <col min="3" max="4" width="17.42578125" customWidth="1"/>
    <col min="5" max="5" width="11" hidden="1" customWidth="1"/>
    <col min="6" max="9" width="9.140625" hidden="1" customWidth="1"/>
    <col min="10" max="10" width="22.140625" customWidth="1"/>
    <col min="13" max="13" width="14.140625" bestFit="1" customWidth="1"/>
    <col min="27" max="27" width="13.5703125" bestFit="1" customWidth="1"/>
  </cols>
  <sheetData>
    <row r="1" spans="1:28" x14ac:dyDescent="0.2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25">
      <c r="X2" t="s">
        <v>1561</v>
      </c>
    </row>
    <row r="3" spans="1:28" x14ac:dyDescent="0.2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2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2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2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2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2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2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2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2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2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2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2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2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2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2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2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2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2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2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2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2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2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2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2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2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2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2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2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2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FC9B-B8D3-427C-859A-10054BA25707}">
  <dimension ref="A1:AS4969"/>
  <sheetViews>
    <sheetView topLeftCell="A19" zoomScaleNormal="100" workbookViewId="0">
      <selection activeCell="F34" sqref="F34"/>
    </sheetView>
  </sheetViews>
  <sheetFormatPr defaultRowHeight="15" x14ac:dyDescent="0.25"/>
  <cols>
    <col min="1" max="1" width="5.140625" style="29" customWidth="1"/>
    <col min="2" max="2" width="5.140625" customWidth="1"/>
    <col min="3" max="3" width="5.140625" style="29" customWidth="1"/>
    <col min="4" max="4" width="5.140625" customWidth="1"/>
    <col min="5" max="5" width="5.42578125" customWidth="1"/>
    <col min="6" max="6" width="21.42578125" customWidth="1"/>
    <col min="7" max="7" width="14" customWidth="1"/>
    <col min="8" max="8" width="11.28515625" customWidth="1"/>
    <col min="9" max="9" width="8.42578125" customWidth="1"/>
    <col min="10" max="10" width="11.28515625" customWidth="1"/>
    <col min="11" max="12" width="5.5703125" style="29" customWidth="1"/>
    <col min="14" max="14" width="6" customWidth="1"/>
    <col min="33" max="33" width="13.28515625" customWidth="1"/>
    <col min="34" max="34" width="5.42578125" customWidth="1"/>
    <col min="35" max="35" width="22.140625" bestFit="1" customWidth="1"/>
    <col min="36" max="36" width="20.140625" hidden="1" customWidth="1"/>
    <col min="37" max="42" width="8" customWidth="1"/>
    <col min="43" max="43" width="6.42578125" customWidth="1"/>
    <col min="44" max="44" width="8" customWidth="1"/>
    <col min="45" max="45" width="10" customWidth="1"/>
  </cols>
  <sheetData>
    <row r="1" spans="1:45" x14ac:dyDescent="0.25">
      <c r="A1" s="334" t="s">
        <v>173</v>
      </c>
      <c r="B1" s="334"/>
      <c r="C1" s="334" t="s">
        <v>174</v>
      </c>
      <c r="D1" s="334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5">
        <f ca="1">TODAY()</f>
        <v>44748</v>
      </c>
      <c r="AR1" s="335"/>
      <c r="AS1" s="335"/>
    </row>
    <row r="2" spans="1:45" x14ac:dyDescent="0.2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2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2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2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2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2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2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2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2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2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2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2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2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2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2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2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2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2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2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2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25">
      <c r="A22" s="334" t="s">
        <v>173</v>
      </c>
      <c r="B22" s="334"/>
      <c r="C22" s="334" t="s">
        <v>174</v>
      </c>
      <c r="D22" s="334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2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2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2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2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2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2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2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2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2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2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2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2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2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2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2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2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2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2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2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2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2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2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25">
      <c r="A45" s="334" t="s">
        <v>173</v>
      </c>
      <c r="B45" s="334"/>
      <c r="C45" s="334" t="s">
        <v>174</v>
      </c>
      <c r="D45" s="334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2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2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2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2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2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2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2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2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2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2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6" t="s">
        <v>187</v>
      </c>
      <c r="AI55" s="337"/>
      <c r="AJ55" s="337"/>
      <c r="AK55" s="337"/>
      <c r="AL55" s="337"/>
      <c r="AM55" s="337"/>
      <c r="AN55" s="337"/>
      <c r="AO55" s="337"/>
      <c r="AP55" s="337"/>
      <c r="AQ55" s="337"/>
      <c r="AR55" s="337"/>
      <c r="AS55" s="337"/>
    </row>
    <row r="56" spans="1:45" x14ac:dyDescent="0.2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7" t="s">
        <v>188</v>
      </c>
      <c r="AK56" s="337"/>
      <c r="AL56" s="337"/>
      <c r="AM56" s="337"/>
      <c r="AN56" s="337"/>
      <c r="AO56" s="337"/>
      <c r="AP56" s="337"/>
      <c r="AQ56" s="337"/>
      <c r="AR56" s="337"/>
      <c r="AS56" s="337"/>
    </row>
    <row r="57" spans="1:45" x14ac:dyDescent="0.2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2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2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2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2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2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2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2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2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2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2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2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25">
      <c r="A69" s="334" t="s">
        <v>173</v>
      </c>
      <c r="B69" s="334"/>
      <c r="C69" s="334" t="s">
        <v>174</v>
      </c>
      <c r="D69" s="334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2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2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2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2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2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2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2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2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2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2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2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2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2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2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2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2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2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2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2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2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2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2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2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2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2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2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2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2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2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2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2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2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2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2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2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25">
      <c r="F105" s="38" t="s">
        <v>8</v>
      </c>
      <c r="G105" s="15">
        <f ca="1">TODAY()</f>
        <v>44748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2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2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2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2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2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2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2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2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2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2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2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2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2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2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2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2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2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2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2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2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2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2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2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2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2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2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2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2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2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2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2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2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2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2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2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2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2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2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2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2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2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2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2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2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2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2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2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2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2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2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2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2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2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2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2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2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2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2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2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2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2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2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2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2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2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2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2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2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2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2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2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2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2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2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2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2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2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2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2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2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2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2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2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2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2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2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2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2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2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2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2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2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2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2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2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2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2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2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2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2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2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2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2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2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2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2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2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2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2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25">
      <c r="R215" s="52"/>
      <c r="U215" s="52"/>
      <c r="V215" s="52"/>
    </row>
    <row r="216" spans="1:22" x14ac:dyDescent="0.25">
      <c r="R216" s="52"/>
      <c r="U216" s="52"/>
      <c r="V216" s="52"/>
    </row>
    <row r="217" spans="1:22" x14ac:dyDescent="0.25">
      <c r="R217" s="52"/>
      <c r="U217" s="52"/>
      <c r="V217" s="52"/>
    </row>
    <row r="218" spans="1:22" x14ac:dyDescent="0.25">
      <c r="R218" s="52"/>
      <c r="U218" s="52"/>
      <c r="V218" s="52"/>
    </row>
    <row r="219" spans="1:22" x14ac:dyDescent="0.25">
      <c r="R219" s="52"/>
      <c r="U219" s="52"/>
      <c r="V219" s="52"/>
    </row>
    <row r="220" spans="1:22" x14ac:dyDescent="0.25">
      <c r="R220" s="52"/>
      <c r="U220" s="52"/>
      <c r="V220" s="52"/>
    </row>
    <row r="221" spans="1:22" x14ac:dyDescent="0.25">
      <c r="R221" s="52"/>
      <c r="U221" s="52"/>
      <c r="V221" s="52"/>
    </row>
    <row r="222" spans="1:22" x14ac:dyDescent="0.25">
      <c r="R222" s="52"/>
      <c r="U222" s="52"/>
      <c r="V222" s="52"/>
    </row>
    <row r="223" spans="1:22" x14ac:dyDescent="0.25">
      <c r="R223" s="52"/>
      <c r="U223" s="52"/>
      <c r="V223" s="52"/>
    </row>
    <row r="224" spans="1:22" x14ac:dyDescent="0.25">
      <c r="R224" s="52"/>
      <c r="U224" s="52"/>
      <c r="V224" s="52"/>
    </row>
    <row r="225" spans="18:22" x14ac:dyDescent="0.25">
      <c r="R225" s="52"/>
      <c r="U225" s="52"/>
      <c r="V225" s="52"/>
    </row>
    <row r="226" spans="18:22" x14ac:dyDescent="0.25">
      <c r="R226" s="52"/>
      <c r="U226" s="52"/>
      <c r="V226" s="52"/>
    </row>
    <row r="227" spans="18:22" x14ac:dyDescent="0.25">
      <c r="R227" s="52"/>
      <c r="U227" s="52"/>
      <c r="V227" s="52"/>
    </row>
    <row r="228" spans="18:22" x14ac:dyDescent="0.25">
      <c r="R228" s="52"/>
      <c r="U228" s="52"/>
      <c r="V228" s="52"/>
    </row>
    <row r="229" spans="18:22" x14ac:dyDescent="0.25">
      <c r="R229" s="52"/>
      <c r="U229" s="52"/>
      <c r="V229" s="52"/>
    </row>
    <row r="230" spans="18:22" x14ac:dyDescent="0.25">
      <c r="R230" s="52"/>
      <c r="U230" s="52"/>
      <c r="V230" s="52"/>
    </row>
    <row r="231" spans="18:22" x14ac:dyDescent="0.25">
      <c r="R231" s="52"/>
      <c r="U231" s="52"/>
      <c r="V231" s="52"/>
    </row>
    <row r="232" spans="18:22" x14ac:dyDescent="0.25">
      <c r="R232" s="52"/>
      <c r="U232" s="52"/>
      <c r="V232" s="52"/>
    </row>
    <row r="233" spans="18:22" x14ac:dyDescent="0.25">
      <c r="R233" s="52"/>
      <c r="U233" s="52"/>
      <c r="V233" s="52"/>
    </row>
    <row r="234" spans="18:22" x14ac:dyDescent="0.25">
      <c r="R234" s="52"/>
      <c r="U234" s="52"/>
      <c r="V234" s="52"/>
    </row>
    <row r="235" spans="18:22" x14ac:dyDescent="0.25">
      <c r="R235" s="52"/>
      <c r="U235" s="52"/>
      <c r="V235" s="52"/>
    </row>
    <row r="236" spans="18:22" x14ac:dyDescent="0.25">
      <c r="R236" s="52"/>
      <c r="U236" s="52"/>
      <c r="V236" s="52"/>
    </row>
    <row r="237" spans="18:22" x14ac:dyDescent="0.25">
      <c r="R237" s="52"/>
      <c r="U237" s="52"/>
      <c r="V237" s="52"/>
    </row>
    <row r="238" spans="18:22" x14ac:dyDescent="0.25">
      <c r="R238" s="52"/>
      <c r="U238" s="52"/>
      <c r="V238" s="52"/>
    </row>
    <row r="239" spans="18:22" x14ac:dyDescent="0.25">
      <c r="R239" s="52"/>
      <c r="U239" s="52"/>
      <c r="V239" s="52"/>
    </row>
    <row r="240" spans="18:22" x14ac:dyDescent="0.25">
      <c r="R240" s="52"/>
      <c r="U240" s="52"/>
      <c r="V240" s="52"/>
    </row>
    <row r="241" spans="18:22" x14ac:dyDescent="0.25">
      <c r="R241" s="52"/>
      <c r="U241" s="52"/>
      <c r="V241" s="52"/>
    </row>
    <row r="242" spans="18:22" x14ac:dyDescent="0.25">
      <c r="R242" s="52"/>
      <c r="U242" s="52"/>
      <c r="V242" s="52"/>
    </row>
    <row r="243" spans="18:22" x14ac:dyDescent="0.25">
      <c r="R243" s="52"/>
      <c r="U243" s="52"/>
      <c r="V243" s="52"/>
    </row>
    <row r="244" spans="18:22" x14ac:dyDescent="0.25">
      <c r="R244" s="52"/>
      <c r="U244" s="52"/>
      <c r="V244" s="52"/>
    </row>
    <row r="245" spans="18:22" x14ac:dyDescent="0.25">
      <c r="R245" s="52"/>
      <c r="U245" s="52"/>
      <c r="V245" s="52"/>
    </row>
    <row r="246" spans="18:22" x14ac:dyDescent="0.25">
      <c r="R246" s="52"/>
      <c r="U246" s="52"/>
      <c r="V246" s="52"/>
    </row>
    <row r="247" spans="18:22" x14ac:dyDescent="0.25">
      <c r="R247" s="52"/>
      <c r="U247" s="52"/>
      <c r="V247" s="52"/>
    </row>
    <row r="248" spans="18:22" x14ac:dyDescent="0.25">
      <c r="R248" s="52"/>
      <c r="U248" s="52"/>
      <c r="V248" s="52"/>
    </row>
    <row r="249" spans="18:22" x14ac:dyDescent="0.25">
      <c r="R249" s="52"/>
      <c r="U249" s="52"/>
      <c r="V249" s="52"/>
    </row>
    <row r="250" spans="18:22" x14ac:dyDescent="0.25">
      <c r="R250" s="52"/>
      <c r="U250" s="52"/>
      <c r="V250" s="52"/>
    </row>
    <row r="251" spans="18:22" x14ac:dyDescent="0.25">
      <c r="R251" s="52"/>
      <c r="U251" s="52"/>
      <c r="V251" s="52"/>
    </row>
    <row r="252" spans="18:22" x14ac:dyDescent="0.25">
      <c r="R252" s="52"/>
      <c r="U252" s="52"/>
      <c r="V252" s="52"/>
    </row>
    <row r="253" spans="18:22" x14ac:dyDescent="0.25">
      <c r="R253" s="52"/>
      <c r="U253" s="52"/>
      <c r="V253" s="52"/>
    </row>
    <row r="254" spans="18:22" x14ac:dyDescent="0.25">
      <c r="R254" s="52"/>
      <c r="U254" s="52"/>
      <c r="V254" s="52"/>
    </row>
    <row r="255" spans="18:22" x14ac:dyDescent="0.25">
      <c r="R255" s="52"/>
      <c r="U255" s="52"/>
      <c r="V255" s="52"/>
    </row>
    <row r="256" spans="18:22" x14ac:dyDescent="0.25">
      <c r="R256" s="52"/>
      <c r="U256" s="52"/>
      <c r="V256" s="52"/>
    </row>
    <row r="257" spans="18:22" x14ac:dyDescent="0.25">
      <c r="R257" s="52"/>
      <c r="U257" s="52"/>
      <c r="V257" s="52"/>
    </row>
    <row r="258" spans="18:22" x14ac:dyDescent="0.25">
      <c r="R258" s="52"/>
      <c r="U258" s="52"/>
      <c r="V258" s="52"/>
    </row>
    <row r="259" spans="18:22" x14ac:dyDescent="0.25">
      <c r="R259" s="52"/>
      <c r="U259" s="52"/>
      <c r="V259" s="52"/>
    </row>
    <row r="260" spans="18:22" x14ac:dyDescent="0.25">
      <c r="R260" s="52"/>
      <c r="U260" s="52"/>
      <c r="V260" s="52"/>
    </row>
    <row r="261" spans="18:22" x14ac:dyDescent="0.25">
      <c r="R261" s="52"/>
      <c r="U261" s="52"/>
      <c r="V261" s="52"/>
    </row>
    <row r="262" spans="18:22" x14ac:dyDescent="0.25">
      <c r="R262" s="52"/>
      <c r="U262" s="52"/>
      <c r="V262" s="52"/>
    </row>
    <row r="263" spans="18:22" x14ac:dyDescent="0.25">
      <c r="R263" s="52"/>
      <c r="U263" s="52"/>
      <c r="V263" s="52"/>
    </row>
    <row r="264" spans="18:22" x14ac:dyDescent="0.25">
      <c r="R264" s="52"/>
      <c r="U264" s="52"/>
      <c r="V264" s="52"/>
    </row>
    <row r="265" spans="18:22" x14ac:dyDescent="0.25">
      <c r="R265" s="52"/>
      <c r="U265" s="52"/>
      <c r="V265" s="52"/>
    </row>
    <row r="266" spans="18:22" x14ac:dyDescent="0.25">
      <c r="R266" s="52"/>
      <c r="U266" s="52"/>
      <c r="V266" s="52"/>
    </row>
    <row r="267" spans="18:22" x14ac:dyDescent="0.25">
      <c r="R267" s="52"/>
      <c r="U267" s="52"/>
      <c r="V267" s="52"/>
    </row>
    <row r="268" spans="18:22" x14ac:dyDescent="0.25">
      <c r="R268" s="52"/>
      <c r="U268" s="52"/>
      <c r="V268" s="52"/>
    </row>
    <row r="269" spans="18:22" x14ac:dyDescent="0.25">
      <c r="R269" s="52"/>
      <c r="U269" s="52"/>
      <c r="V269" s="52"/>
    </row>
    <row r="270" spans="18:22" x14ac:dyDescent="0.25">
      <c r="R270" s="52"/>
      <c r="U270" s="52"/>
      <c r="V270" s="52"/>
    </row>
    <row r="271" spans="18:22" x14ac:dyDescent="0.25">
      <c r="R271" s="52"/>
      <c r="U271" s="52"/>
      <c r="V271" s="52"/>
    </row>
    <row r="272" spans="18:22" x14ac:dyDescent="0.25">
      <c r="R272" s="52"/>
      <c r="U272" s="52"/>
      <c r="V272" s="52"/>
    </row>
    <row r="273" spans="18:22" x14ac:dyDescent="0.25">
      <c r="R273" s="52"/>
      <c r="U273" s="52"/>
      <c r="V273" s="52"/>
    </row>
    <row r="274" spans="18:22" x14ac:dyDescent="0.25">
      <c r="R274" s="52"/>
      <c r="U274" s="52"/>
      <c r="V274" s="52"/>
    </row>
    <row r="275" spans="18:22" x14ac:dyDescent="0.25">
      <c r="R275" s="52"/>
      <c r="U275" s="52"/>
      <c r="V275" s="52"/>
    </row>
    <row r="276" spans="18:22" x14ac:dyDescent="0.25">
      <c r="R276" s="52"/>
      <c r="U276" s="52"/>
      <c r="V276" s="52"/>
    </row>
    <row r="277" spans="18:22" x14ac:dyDescent="0.25">
      <c r="R277" s="52"/>
      <c r="U277" s="52"/>
      <c r="V277" s="52"/>
    </row>
    <row r="278" spans="18:22" x14ac:dyDescent="0.25">
      <c r="R278" s="52"/>
      <c r="U278" s="52"/>
      <c r="V278" s="52"/>
    </row>
    <row r="279" spans="18:22" x14ac:dyDescent="0.25">
      <c r="R279" s="52"/>
      <c r="U279" s="52"/>
      <c r="V279" s="52"/>
    </row>
    <row r="280" spans="18:22" x14ac:dyDescent="0.25">
      <c r="R280" s="52"/>
      <c r="U280" s="52"/>
      <c r="V280" s="52"/>
    </row>
    <row r="281" spans="18:22" x14ac:dyDescent="0.25">
      <c r="R281" s="52"/>
      <c r="U281" s="52"/>
      <c r="V281" s="52"/>
    </row>
    <row r="282" spans="18:22" x14ac:dyDescent="0.25">
      <c r="R282" s="52"/>
      <c r="U282" s="52"/>
      <c r="V282" s="52"/>
    </row>
    <row r="283" spans="18:22" x14ac:dyDescent="0.25">
      <c r="R283" s="52"/>
      <c r="U283" s="52"/>
      <c r="V283" s="52"/>
    </row>
    <row r="284" spans="18:22" x14ac:dyDescent="0.25">
      <c r="R284" s="52"/>
      <c r="U284" s="52"/>
      <c r="V284" s="52"/>
    </row>
    <row r="285" spans="18:22" x14ac:dyDescent="0.25">
      <c r="R285" s="52"/>
      <c r="U285" s="52"/>
      <c r="V285" s="52"/>
    </row>
    <row r="286" spans="18:22" x14ac:dyDescent="0.25">
      <c r="R286" s="52"/>
      <c r="U286" s="52"/>
      <c r="V286" s="52"/>
    </row>
    <row r="287" spans="18:22" x14ac:dyDescent="0.25">
      <c r="R287" s="52"/>
      <c r="U287" s="52"/>
      <c r="V287" s="52"/>
    </row>
    <row r="288" spans="18:22" x14ac:dyDescent="0.25">
      <c r="R288" s="52"/>
      <c r="U288" s="52"/>
      <c r="V288" s="52"/>
    </row>
    <row r="289" spans="18:22" x14ac:dyDescent="0.25">
      <c r="R289" s="52"/>
      <c r="U289" s="52"/>
      <c r="V289" s="52"/>
    </row>
    <row r="290" spans="18:22" x14ac:dyDescent="0.25">
      <c r="R290" s="52"/>
      <c r="U290" s="52"/>
      <c r="V290" s="52"/>
    </row>
    <row r="291" spans="18:22" x14ac:dyDescent="0.25">
      <c r="R291" s="52"/>
      <c r="U291" s="52"/>
      <c r="V291" s="52"/>
    </row>
    <row r="292" spans="18:22" x14ac:dyDescent="0.25">
      <c r="R292" s="52"/>
      <c r="U292" s="52"/>
      <c r="V292" s="52"/>
    </row>
    <row r="293" spans="18:22" x14ac:dyDescent="0.25">
      <c r="R293" s="52"/>
      <c r="U293" s="52"/>
      <c r="V293" s="52"/>
    </row>
    <row r="294" spans="18:22" x14ac:dyDescent="0.25">
      <c r="R294" s="52"/>
      <c r="U294" s="52"/>
      <c r="V294" s="52"/>
    </row>
    <row r="295" spans="18:22" x14ac:dyDescent="0.25">
      <c r="R295" s="52"/>
      <c r="U295" s="52"/>
      <c r="V295" s="52"/>
    </row>
    <row r="296" spans="18:22" x14ac:dyDescent="0.25">
      <c r="R296" s="52"/>
      <c r="U296" s="52"/>
      <c r="V296" s="52"/>
    </row>
    <row r="297" spans="18:22" x14ac:dyDescent="0.25">
      <c r="R297" s="52"/>
      <c r="U297" s="52"/>
      <c r="V297" s="52"/>
    </row>
    <row r="298" spans="18:22" x14ac:dyDescent="0.25">
      <c r="R298" s="52"/>
      <c r="U298" s="52"/>
      <c r="V298" s="52"/>
    </row>
    <row r="299" spans="18:22" x14ac:dyDescent="0.25">
      <c r="R299" s="52"/>
      <c r="U299" s="52"/>
      <c r="V299" s="52"/>
    </row>
    <row r="300" spans="18:22" x14ac:dyDescent="0.25">
      <c r="R300" s="52"/>
      <c r="U300" s="52"/>
      <c r="V300" s="52"/>
    </row>
    <row r="301" spans="18:22" x14ac:dyDescent="0.25">
      <c r="R301" s="52"/>
      <c r="U301" s="52"/>
      <c r="V301" s="52"/>
    </row>
    <row r="302" spans="18:22" x14ac:dyDescent="0.25">
      <c r="R302" s="52"/>
      <c r="U302" s="52"/>
      <c r="V302" s="52"/>
    </row>
    <row r="303" spans="18:22" x14ac:dyDescent="0.25">
      <c r="R303" s="52"/>
      <c r="U303" s="52"/>
      <c r="V303" s="52"/>
    </row>
    <row r="304" spans="18:22" x14ac:dyDescent="0.25">
      <c r="R304" s="52"/>
      <c r="U304" s="52"/>
      <c r="V304" s="52"/>
    </row>
    <row r="305" spans="18:22" x14ac:dyDescent="0.25">
      <c r="R305" s="52"/>
      <c r="U305" s="52"/>
      <c r="V305" s="52"/>
    </row>
    <row r="306" spans="18:22" x14ac:dyDescent="0.25">
      <c r="R306" s="52"/>
      <c r="U306" s="52"/>
      <c r="V306" s="52"/>
    </row>
    <row r="307" spans="18:22" x14ac:dyDescent="0.25">
      <c r="R307" s="52"/>
      <c r="U307" s="52"/>
      <c r="V307" s="52"/>
    </row>
    <row r="308" spans="18:22" x14ac:dyDescent="0.25">
      <c r="R308" s="52"/>
      <c r="U308" s="52"/>
      <c r="V308" s="52"/>
    </row>
    <row r="309" spans="18:22" x14ac:dyDescent="0.25">
      <c r="R309" s="52"/>
      <c r="U309" s="52"/>
      <c r="V309" s="52"/>
    </row>
    <row r="310" spans="18:22" x14ac:dyDescent="0.25">
      <c r="R310" s="52"/>
      <c r="U310" s="52"/>
      <c r="V310" s="52"/>
    </row>
    <row r="311" spans="18:22" x14ac:dyDescent="0.25">
      <c r="R311" s="52"/>
      <c r="U311" s="52"/>
      <c r="V311" s="52"/>
    </row>
    <row r="312" spans="18:22" x14ac:dyDescent="0.25">
      <c r="R312" s="52"/>
      <c r="U312" s="52"/>
      <c r="V312" s="52"/>
    </row>
    <row r="313" spans="18:22" x14ac:dyDescent="0.25">
      <c r="R313" s="52"/>
      <c r="U313" s="52"/>
      <c r="V313" s="52"/>
    </row>
    <row r="314" spans="18:22" x14ac:dyDescent="0.25">
      <c r="R314" s="52"/>
      <c r="U314" s="52"/>
      <c r="V314" s="52"/>
    </row>
    <row r="315" spans="18:22" x14ac:dyDescent="0.25">
      <c r="R315" s="52"/>
      <c r="U315" s="52"/>
      <c r="V315" s="52"/>
    </row>
    <row r="316" spans="18:22" x14ac:dyDescent="0.25">
      <c r="R316" s="52"/>
      <c r="U316" s="52"/>
      <c r="V316" s="52"/>
    </row>
    <row r="317" spans="18:22" x14ac:dyDescent="0.25">
      <c r="R317" s="52"/>
      <c r="U317" s="52"/>
      <c r="V317" s="52"/>
    </row>
    <row r="318" spans="18:22" x14ac:dyDescent="0.25">
      <c r="R318" s="52"/>
      <c r="U318" s="52"/>
      <c r="V318" s="52"/>
    </row>
    <row r="319" spans="18:22" x14ac:dyDescent="0.25">
      <c r="R319" s="52"/>
      <c r="U319" s="52"/>
      <c r="V319" s="52"/>
    </row>
    <row r="320" spans="18:22" x14ac:dyDescent="0.25">
      <c r="R320" s="52"/>
      <c r="U320" s="52"/>
      <c r="V320" s="52"/>
    </row>
    <row r="321" spans="18:22" x14ac:dyDescent="0.25">
      <c r="R321" s="52"/>
      <c r="U321" s="52"/>
      <c r="V321" s="52"/>
    </row>
    <row r="322" spans="18:22" x14ac:dyDescent="0.25">
      <c r="R322" s="52"/>
      <c r="U322" s="52"/>
      <c r="V322" s="52"/>
    </row>
    <row r="323" spans="18:22" x14ac:dyDescent="0.25">
      <c r="R323" s="52"/>
      <c r="U323" s="52"/>
      <c r="V323" s="52"/>
    </row>
    <row r="324" spans="18:22" x14ac:dyDescent="0.25">
      <c r="R324" s="52"/>
      <c r="U324" s="52"/>
      <c r="V324" s="52"/>
    </row>
    <row r="325" spans="18:22" x14ac:dyDescent="0.25">
      <c r="R325" s="52"/>
      <c r="U325" s="52"/>
      <c r="V325" s="52"/>
    </row>
    <row r="326" spans="18:22" x14ac:dyDescent="0.25">
      <c r="R326" s="52"/>
      <c r="U326" s="52"/>
      <c r="V326" s="52"/>
    </row>
    <row r="327" spans="18:22" x14ac:dyDescent="0.25">
      <c r="R327" s="52"/>
      <c r="U327" s="52"/>
      <c r="V327" s="52"/>
    </row>
    <row r="328" spans="18:22" x14ac:dyDescent="0.25">
      <c r="R328" s="52"/>
      <c r="U328" s="52"/>
      <c r="V328" s="52"/>
    </row>
    <row r="329" spans="18:22" x14ac:dyDescent="0.25">
      <c r="R329" s="52"/>
      <c r="U329" s="52"/>
      <c r="V329" s="52"/>
    </row>
    <row r="330" spans="18:22" x14ac:dyDescent="0.25">
      <c r="R330" s="52"/>
      <c r="U330" s="52"/>
      <c r="V330" s="52"/>
    </row>
    <row r="331" spans="18:22" x14ac:dyDescent="0.25">
      <c r="R331" s="52"/>
      <c r="U331" s="52"/>
      <c r="V331" s="52"/>
    </row>
    <row r="332" spans="18:22" x14ac:dyDescent="0.25">
      <c r="R332" s="52"/>
      <c r="U332" s="52"/>
      <c r="V332" s="52"/>
    </row>
    <row r="333" spans="18:22" x14ac:dyDescent="0.25">
      <c r="R333" s="52"/>
      <c r="U333" s="52"/>
      <c r="V333" s="52"/>
    </row>
    <row r="334" spans="18:22" x14ac:dyDescent="0.25">
      <c r="R334" s="52"/>
      <c r="U334" s="52"/>
      <c r="V334" s="52"/>
    </row>
    <row r="335" spans="18:22" x14ac:dyDescent="0.25">
      <c r="R335" s="52"/>
      <c r="U335" s="52"/>
      <c r="V335" s="52"/>
    </row>
    <row r="336" spans="18:22" x14ac:dyDescent="0.25">
      <c r="R336" s="52"/>
      <c r="U336" s="52"/>
      <c r="V336" s="52"/>
    </row>
    <row r="337" spans="18:23" x14ac:dyDescent="0.25">
      <c r="R337" s="52"/>
      <c r="U337" s="52"/>
      <c r="V337" s="52"/>
    </row>
    <row r="338" spans="18:23" x14ac:dyDescent="0.25">
      <c r="R338" s="52"/>
      <c r="U338" s="52"/>
      <c r="V338" s="52"/>
    </row>
    <row r="339" spans="18:23" x14ac:dyDescent="0.25">
      <c r="R339" s="52"/>
      <c r="U339" s="52"/>
      <c r="V339" s="52"/>
    </row>
    <row r="340" spans="18:23" x14ac:dyDescent="0.25">
      <c r="R340" s="52"/>
      <c r="U340" s="52"/>
      <c r="V340" s="52"/>
    </row>
    <row r="341" spans="18:23" x14ac:dyDescent="0.25">
      <c r="R341" s="52"/>
      <c r="U341" s="52"/>
      <c r="V341" s="52"/>
    </row>
    <row r="342" spans="18:23" x14ac:dyDescent="0.25">
      <c r="R342" s="52"/>
      <c r="U342" s="52"/>
      <c r="V342" s="52"/>
      <c r="W342" s="52"/>
    </row>
    <row r="343" spans="18:23" x14ac:dyDescent="0.25">
      <c r="R343" s="52"/>
      <c r="U343" s="52"/>
      <c r="V343" s="52"/>
    </row>
    <row r="344" spans="18:23" x14ac:dyDescent="0.25">
      <c r="R344" s="52"/>
      <c r="U344" s="52"/>
      <c r="V344" s="52"/>
    </row>
    <row r="345" spans="18:23" x14ac:dyDescent="0.25">
      <c r="R345" s="52"/>
      <c r="U345" s="52"/>
      <c r="V345" s="52"/>
    </row>
    <row r="346" spans="18:23" x14ac:dyDescent="0.25">
      <c r="R346" s="52"/>
      <c r="U346" s="52"/>
      <c r="V346" s="52"/>
    </row>
    <row r="347" spans="18:23" x14ac:dyDescent="0.25">
      <c r="R347" s="52"/>
      <c r="U347" s="52"/>
      <c r="V347" s="52"/>
    </row>
    <row r="348" spans="18:23" x14ac:dyDescent="0.25">
      <c r="R348" s="52"/>
      <c r="U348" s="52"/>
      <c r="V348" s="52"/>
    </row>
    <row r="349" spans="18:23" x14ac:dyDescent="0.25">
      <c r="R349" s="52"/>
      <c r="U349" s="52"/>
      <c r="V349" s="52"/>
    </row>
    <row r="350" spans="18:23" x14ac:dyDescent="0.25">
      <c r="R350" s="52"/>
      <c r="U350" s="52"/>
      <c r="V350" s="52"/>
    </row>
    <row r="351" spans="18:23" x14ac:dyDescent="0.25">
      <c r="R351" s="52"/>
      <c r="U351" s="52"/>
      <c r="V351" s="52"/>
    </row>
    <row r="352" spans="18:23" x14ac:dyDescent="0.25">
      <c r="R352" s="52"/>
      <c r="U352" s="52"/>
      <c r="V352" s="52"/>
    </row>
    <row r="353" spans="18:22" x14ac:dyDescent="0.25">
      <c r="R353" s="52"/>
      <c r="U353" s="52"/>
      <c r="V353" s="52"/>
    </row>
    <row r="354" spans="18:22" x14ac:dyDescent="0.25">
      <c r="R354" s="52"/>
      <c r="U354" s="52"/>
      <c r="V354" s="52"/>
    </row>
    <row r="355" spans="18:22" x14ac:dyDescent="0.25">
      <c r="R355" s="52"/>
      <c r="U355" s="52"/>
      <c r="V355" s="52"/>
    </row>
    <row r="356" spans="18:22" x14ac:dyDescent="0.25">
      <c r="R356" s="52"/>
      <c r="U356" s="52"/>
      <c r="V356" s="52"/>
    </row>
    <row r="357" spans="18:22" x14ac:dyDescent="0.25">
      <c r="R357" s="52"/>
      <c r="U357" s="52"/>
      <c r="V357" s="52"/>
    </row>
    <row r="358" spans="18:22" x14ac:dyDescent="0.25">
      <c r="R358" s="52"/>
      <c r="U358" s="52"/>
      <c r="V358" s="52"/>
    </row>
    <row r="359" spans="18:22" x14ac:dyDescent="0.25">
      <c r="R359" s="52"/>
      <c r="U359" s="52"/>
      <c r="V359" s="52"/>
    </row>
    <row r="360" spans="18:22" x14ac:dyDescent="0.25">
      <c r="R360" s="52"/>
      <c r="U360" s="52"/>
      <c r="V360" s="52"/>
    </row>
    <row r="361" spans="18:22" x14ac:dyDescent="0.25">
      <c r="R361" s="52"/>
      <c r="U361" s="52"/>
      <c r="V361" s="52"/>
    </row>
    <row r="362" spans="18:22" x14ac:dyDescent="0.25">
      <c r="R362" s="52"/>
      <c r="U362" s="52"/>
      <c r="V362" s="52"/>
    </row>
    <row r="363" spans="18:22" x14ac:dyDescent="0.25">
      <c r="R363" s="52"/>
      <c r="U363" s="52"/>
      <c r="V363" s="52"/>
    </row>
    <row r="364" spans="18:22" x14ac:dyDescent="0.25">
      <c r="R364" s="52"/>
      <c r="U364" s="52"/>
      <c r="V364" s="52"/>
    </row>
    <row r="365" spans="18:22" x14ac:dyDescent="0.25">
      <c r="R365" s="52"/>
      <c r="U365" s="52"/>
      <c r="V365" s="52"/>
    </row>
    <row r="366" spans="18:22" x14ac:dyDescent="0.25">
      <c r="R366" s="52"/>
      <c r="U366" s="52"/>
      <c r="V366" s="52"/>
    </row>
    <row r="367" spans="18:22" x14ac:dyDescent="0.25">
      <c r="R367" s="52"/>
      <c r="U367" s="52"/>
      <c r="V367" s="52"/>
    </row>
    <row r="368" spans="18:22" x14ac:dyDescent="0.25">
      <c r="R368" s="52"/>
      <c r="U368" s="52"/>
      <c r="V368" s="52"/>
    </row>
    <row r="369" spans="18:22" x14ac:dyDescent="0.25">
      <c r="R369" s="52"/>
      <c r="U369" s="52"/>
      <c r="V369" s="52"/>
    </row>
    <row r="370" spans="18:22" x14ac:dyDescent="0.25">
      <c r="R370" s="52"/>
      <c r="U370" s="52"/>
      <c r="V370" s="52"/>
    </row>
    <row r="371" spans="18:22" x14ac:dyDescent="0.25">
      <c r="R371" s="52"/>
      <c r="U371" s="52"/>
      <c r="V371" s="52"/>
    </row>
    <row r="372" spans="18:22" x14ac:dyDescent="0.25">
      <c r="R372" s="52"/>
      <c r="U372" s="52"/>
      <c r="V372" s="52"/>
    </row>
    <row r="373" spans="18:22" x14ac:dyDescent="0.25">
      <c r="R373" s="52"/>
      <c r="U373" s="52"/>
      <c r="V373" s="52"/>
    </row>
    <row r="374" spans="18:22" x14ac:dyDescent="0.25">
      <c r="R374" s="52"/>
      <c r="U374" s="52"/>
      <c r="V374" s="52"/>
    </row>
    <row r="375" spans="18:22" x14ac:dyDescent="0.25">
      <c r="R375" s="52"/>
      <c r="U375" s="52"/>
      <c r="V375" s="52"/>
    </row>
    <row r="376" spans="18:22" x14ac:dyDescent="0.25">
      <c r="R376" s="52"/>
      <c r="U376" s="52"/>
      <c r="V376" s="52"/>
    </row>
    <row r="377" spans="18:22" x14ac:dyDescent="0.25">
      <c r="R377" s="52"/>
      <c r="U377" s="52"/>
      <c r="V377" s="52"/>
    </row>
    <row r="378" spans="18:22" x14ac:dyDescent="0.25">
      <c r="R378" s="52"/>
      <c r="U378" s="52"/>
      <c r="V378" s="52"/>
    </row>
    <row r="379" spans="18:22" x14ac:dyDescent="0.25">
      <c r="R379" s="52"/>
      <c r="U379" s="52"/>
      <c r="V379" s="52"/>
    </row>
    <row r="380" spans="18:22" x14ac:dyDescent="0.25">
      <c r="R380" s="52"/>
      <c r="U380" s="52"/>
      <c r="V380" s="52"/>
    </row>
    <row r="381" spans="18:22" x14ac:dyDescent="0.25">
      <c r="R381" s="52"/>
      <c r="U381" s="52"/>
      <c r="V381" s="52"/>
    </row>
    <row r="382" spans="18:22" x14ac:dyDescent="0.25">
      <c r="R382" s="52"/>
      <c r="U382" s="52"/>
      <c r="V382" s="52"/>
    </row>
    <row r="383" spans="18:22" x14ac:dyDescent="0.25">
      <c r="R383" s="52"/>
      <c r="U383" s="52"/>
      <c r="V383" s="52"/>
    </row>
    <row r="384" spans="18:22" x14ac:dyDescent="0.25">
      <c r="R384" s="52"/>
      <c r="U384" s="52"/>
      <c r="V384" s="52"/>
    </row>
    <row r="385" spans="18:22" x14ac:dyDescent="0.25">
      <c r="R385" s="52"/>
      <c r="U385" s="52"/>
      <c r="V385" s="52"/>
    </row>
    <row r="386" spans="18:22" x14ac:dyDescent="0.25">
      <c r="R386" s="52"/>
      <c r="U386" s="52"/>
      <c r="V386" s="52"/>
    </row>
    <row r="387" spans="18:22" x14ac:dyDescent="0.25">
      <c r="R387" s="52"/>
      <c r="U387" s="52"/>
      <c r="V387" s="52"/>
    </row>
    <row r="388" spans="18:22" x14ac:dyDescent="0.25">
      <c r="R388" s="52"/>
      <c r="U388" s="52"/>
      <c r="V388" s="52"/>
    </row>
    <row r="389" spans="18:22" x14ac:dyDescent="0.25">
      <c r="R389" s="52"/>
      <c r="U389" s="52"/>
      <c r="V389" s="52"/>
    </row>
    <row r="390" spans="18:22" x14ac:dyDescent="0.25">
      <c r="R390" s="52"/>
      <c r="U390" s="52"/>
      <c r="V390" s="52"/>
    </row>
    <row r="391" spans="18:22" x14ac:dyDescent="0.25">
      <c r="R391" s="52"/>
      <c r="U391" s="52"/>
      <c r="V391" s="52"/>
    </row>
    <row r="392" spans="18:22" x14ac:dyDescent="0.25">
      <c r="R392" s="52"/>
      <c r="U392" s="52"/>
      <c r="V392" s="52"/>
    </row>
    <row r="393" spans="18:22" x14ac:dyDescent="0.25">
      <c r="R393" s="52"/>
      <c r="U393" s="52"/>
      <c r="V393" s="52"/>
    </row>
    <row r="394" spans="18:22" x14ac:dyDescent="0.25">
      <c r="R394" s="52"/>
      <c r="U394" s="52"/>
      <c r="V394" s="52"/>
    </row>
    <row r="395" spans="18:22" x14ac:dyDescent="0.25">
      <c r="R395" s="52"/>
      <c r="U395" s="52"/>
      <c r="V395" s="52"/>
    </row>
    <row r="396" spans="18:22" x14ac:dyDescent="0.25">
      <c r="R396" s="52"/>
      <c r="U396" s="52"/>
      <c r="V396" s="52"/>
    </row>
    <row r="397" spans="18:22" x14ac:dyDescent="0.25">
      <c r="R397" s="52"/>
      <c r="U397" s="52"/>
      <c r="V397" s="52"/>
    </row>
    <row r="398" spans="18:22" x14ac:dyDescent="0.25">
      <c r="R398" s="52"/>
      <c r="U398" s="52"/>
      <c r="V398" s="52"/>
    </row>
    <row r="399" spans="18:22" x14ac:dyDescent="0.25">
      <c r="R399" s="52"/>
      <c r="U399" s="52"/>
      <c r="V399" s="52"/>
    </row>
    <row r="400" spans="18:22" x14ac:dyDescent="0.25">
      <c r="R400" s="52"/>
      <c r="U400" s="52"/>
      <c r="V400" s="52"/>
    </row>
    <row r="401" spans="18:22" x14ac:dyDescent="0.25">
      <c r="R401" s="52"/>
      <c r="U401" s="52"/>
      <c r="V401" s="52"/>
    </row>
    <row r="402" spans="18:22" x14ac:dyDescent="0.25">
      <c r="R402" s="52"/>
      <c r="U402" s="52"/>
      <c r="V402" s="52"/>
    </row>
    <row r="403" spans="18:22" x14ac:dyDescent="0.25">
      <c r="R403" s="52"/>
      <c r="U403" s="52"/>
      <c r="V403" s="52"/>
    </row>
    <row r="404" spans="18:22" x14ac:dyDescent="0.25">
      <c r="R404" s="52"/>
      <c r="U404" s="52"/>
      <c r="V404" s="52"/>
    </row>
    <row r="405" spans="18:22" x14ac:dyDescent="0.25">
      <c r="R405" s="52"/>
      <c r="U405" s="52"/>
      <c r="V405" s="52"/>
    </row>
    <row r="406" spans="18:22" x14ac:dyDescent="0.25">
      <c r="R406" s="52"/>
      <c r="U406" s="52"/>
      <c r="V406" s="52"/>
    </row>
    <row r="407" spans="18:22" x14ac:dyDescent="0.25">
      <c r="R407" s="52"/>
      <c r="U407" s="52"/>
      <c r="V407" s="52"/>
    </row>
    <row r="408" spans="18:22" x14ac:dyDescent="0.25">
      <c r="R408" s="52"/>
      <c r="U408" s="52"/>
      <c r="V408" s="52"/>
    </row>
    <row r="409" spans="18:22" x14ac:dyDescent="0.25">
      <c r="R409" s="52"/>
      <c r="U409" s="52"/>
      <c r="V409" s="52"/>
    </row>
    <row r="410" spans="18:22" x14ac:dyDescent="0.25">
      <c r="R410" s="52"/>
      <c r="U410" s="52"/>
      <c r="V410" s="52"/>
    </row>
    <row r="411" spans="18:22" x14ac:dyDescent="0.25">
      <c r="R411" s="52"/>
      <c r="U411" s="52"/>
      <c r="V411" s="52"/>
    </row>
    <row r="412" spans="18:22" x14ac:dyDescent="0.25">
      <c r="R412" s="52"/>
      <c r="U412" s="52"/>
      <c r="V412" s="52"/>
    </row>
    <row r="413" spans="18:22" x14ac:dyDescent="0.25">
      <c r="R413" s="52"/>
      <c r="U413" s="52"/>
      <c r="V413" s="52"/>
    </row>
    <row r="414" spans="18:22" x14ac:dyDescent="0.25">
      <c r="R414" s="52"/>
      <c r="U414" s="52"/>
      <c r="V414" s="52"/>
    </row>
    <row r="415" spans="18:22" x14ac:dyDescent="0.25">
      <c r="R415" s="52"/>
      <c r="U415" s="52"/>
      <c r="V415" s="52"/>
    </row>
    <row r="416" spans="18:22" x14ac:dyDescent="0.25">
      <c r="R416" s="52"/>
      <c r="U416" s="52"/>
      <c r="V416" s="52"/>
    </row>
    <row r="417" spans="18:22" x14ac:dyDescent="0.25">
      <c r="R417" s="52"/>
      <c r="U417" s="52"/>
      <c r="V417" s="52"/>
    </row>
    <row r="418" spans="18:22" x14ac:dyDescent="0.25">
      <c r="R418" s="52"/>
      <c r="U418" s="52"/>
      <c r="V418" s="52"/>
    </row>
    <row r="419" spans="18:22" x14ac:dyDescent="0.25">
      <c r="R419" s="52"/>
      <c r="U419" s="52"/>
      <c r="V419" s="52"/>
    </row>
    <row r="420" spans="18:22" x14ac:dyDescent="0.25">
      <c r="R420" s="52"/>
      <c r="U420" s="52"/>
      <c r="V420" s="52"/>
    </row>
    <row r="421" spans="18:22" x14ac:dyDescent="0.25">
      <c r="R421" s="52"/>
      <c r="U421" s="52"/>
      <c r="V421" s="52"/>
    </row>
    <row r="422" spans="18:22" x14ac:dyDescent="0.25">
      <c r="R422" s="52"/>
      <c r="U422" s="52"/>
      <c r="V422" s="52"/>
    </row>
    <row r="423" spans="18:22" x14ac:dyDescent="0.25">
      <c r="R423" s="52"/>
      <c r="U423" s="52"/>
      <c r="V423" s="52"/>
    </row>
    <row r="424" spans="18:22" x14ac:dyDescent="0.25">
      <c r="R424" s="52"/>
      <c r="U424" s="52"/>
      <c r="V424" s="52"/>
    </row>
    <row r="425" spans="18:22" x14ac:dyDescent="0.25">
      <c r="R425" s="52"/>
      <c r="U425" s="52"/>
      <c r="V425" s="52"/>
    </row>
    <row r="426" spans="18:22" x14ac:dyDescent="0.25">
      <c r="R426" s="52"/>
      <c r="U426" s="52"/>
      <c r="V426" s="52"/>
    </row>
    <row r="427" spans="18:22" x14ac:dyDescent="0.25">
      <c r="R427" s="52"/>
      <c r="U427" s="52"/>
      <c r="V427" s="52"/>
    </row>
    <row r="428" spans="18:22" x14ac:dyDescent="0.25">
      <c r="R428" s="52"/>
      <c r="U428" s="52"/>
      <c r="V428" s="52"/>
    </row>
    <row r="429" spans="18:22" x14ac:dyDescent="0.25">
      <c r="R429" s="52"/>
      <c r="U429" s="52"/>
      <c r="V429" s="52"/>
    </row>
    <row r="430" spans="18:22" x14ac:dyDescent="0.25">
      <c r="R430" s="52"/>
      <c r="U430" s="52"/>
      <c r="V430" s="52"/>
    </row>
    <row r="431" spans="18:22" x14ac:dyDescent="0.25">
      <c r="R431" s="52"/>
      <c r="U431" s="52"/>
      <c r="V431" s="52"/>
    </row>
    <row r="432" spans="18:22" x14ac:dyDescent="0.25">
      <c r="R432" s="52"/>
      <c r="U432" s="52"/>
      <c r="V432" s="52"/>
    </row>
    <row r="433" spans="18:22" x14ac:dyDescent="0.25">
      <c r="R433" s="52"/>
      <c r="U433" s="52"/>
      <c r="V433" s="52"/>
    </row>
    <row r="434" spans="18:22" x14ac:dyDescent="0.25">
      <c r="R434" s="52"/>
      <c r="U434" s="52"/>
      <c r="V434" s="52"/>
    </row>
    <row r="435" spans="18:22" x14ac:dyDescent="0.25">
      <c r="R435" s="52"/>
      <c r="U435" s="52"/>
      <c r="V435" s="52"/>
    </row>
    <row r="436" spans="18:22" x14ac:dyDescent="0.25">
      <c r="R436" s="52"/>
      <c r="U436" s="52"/>
      <c r="V436" s="52"/>
    </row>
    <row r="437" spans="18:22" x14ac:dyDescent="0.25">
      <c r="R437" s="52"/>
      <c r="U437" s="52"/>
      <c r="V437" s="52"/>
    </row>
    <row r="438" spans="18:22" x14ac:dyDescent="0.25">
      <c r="R438" s="52"/>
      <c r="U438" s="52"/>
      <c r="V438" s="52"/>
    </row>
    <row r="439" spans="18:22" x14ac:dyDescent="0.25">
      <c r="R439" s="52"/>
      <c r="U439" s="52"/>
      <c r="V439" s="52"/>
    </row>
    <row r="440" spans="18:22" x14ac:dyDescent="0.25">
      <c r="R440" s="52"/>
      <c r="U440" s="52"/>
      <c r="V440" s="52"/>
    </row>
    <row r="441" spans="18:22" x14ac:dyDescent="0.25">
      <c r="R441" s="52"/>
      <c r="U441" s="52"/>
      <c r="V441" s="52"/>
    </row>
    <row r="442" spans="18:22" x14ac:dyDescent="0.25">
      <c r="R442" s="52"/>
      <c r="U442" s="52"/>
      <c r="V442" s="52"/>
    </row>
    <row r="443" spans="18:22" x14ac:dyDescent="0.25">
      <c r="R443" s="52"/>
      <c r="U443" s="52"/>
      <c r="V443" s="52"/>
    </row>
    <row r="444" spans="18:22" x14ac:dyDescent="0.25">
      <c r="R444" s="52"/>
      <c r="U444" s="52"/>
      <c r="V444" s="52"/>
    </row>
    <row r="445" spans="18:22" x14ac:dyDescent="0.25">
      <c r="R445" s="52"/>
      <c r="U445" s="52"/>
      <c r="V445" s="52"/>
    </row>
    <row r="446" spans="18:22" x14ac:dyDescent="0.25">
      <c r="R446" s="52"/>
      <c r="U446" s="52"/>
      <c r="V446" s="52"/>
    </row>
    <row r="447" spans="18:22" x14ac:dyDescent="0.25">
      <c r="R447" s="52"/>
      <c r="U447" s="52"/>
      <c r="V447" s="52"/>
    </row>
    <row r="448" spans="18:22" x14ac:dyDescent="0.25">
      <c r="R448" s="52"/>
      <c r="U448" s="52"/>
      <c r="V448" s="52"/>
    </row>
    <row r="449" spans="18:22" x14ac:dyDescent="0.25">
      <c r="R449" s="52"/>
      <c r="U449" s="52"/>
      <c r="V449" s="52"/>
    </row>
    <row r="450" spans="18:22" x14ac:dyDescent="0.25">
      <c r="R450" s="52"/>
      <c r="U450" s="52"/>
      <c r="V450" s="52"/>
    </row>
    <row r="451" spans="18:22" x14ac:dyDescent="0.25">
      <c r="R451" s="52"/>
      <c r="U451" s="52"/>
      <c r="V451" s="52"/>
    </row>
    <row r="452" spans="18:22" x14ac:dyDescent="0.25">
      <c r="R452" s="52"/>
      <c r="U452" s="52"/>
      <c r="V452" s="52"/>
    </row>
    <row r="453" spans="18:22" x14ac:dyDescent="0.25">
      <c r="R453" s="52"/>
      <c r="U453" s="52"/>
      <c r="V453" s="52"/>
    </row>
    <row r="454" spans="18:22" x14ac:dyDescent="0.25">
      <c r="R454" s="52"/>
      <c r="U454" s="52"/>
      <c r="V454" s="52"/>
    </row>
    <row r="455" spans="18:22" x14ac:dyDescent="0.25">
      <c r="R455" s="52"/>
      <c r="U455" s="52"/>
      <c r="V455" s="52"/>
    </row>
    <row r="456" spans="18:22" x14ac:dyDescent="0.25">
      <c r="R456" s="52"/>
      <c r="U456" s="52"/>
      <c r="V456" s="52"/>
    </row>
    <row r="457" spans="18:22" x14ac:dyDescent="0.25">
      <c r="R457" s="52"/>
      <c r="U457" s="52"/>
      <c r="V457" s="52"/>
    </row>
    <row r="458" spans="18:22" x14ac:dyDescent="0.25">
      <c r="R458" s="52"/>
      <c r="U458" s="52"/>
      <c r="V458" s="52"/>
    </row>
    <row r="459" spans="18:22" x14ac:dyDescent="0.25">
      <c r="R459" s="52"/>
      <c r="U459" s="52"/>
      <c r="V459" s="52"/>
    </row>
    <row r="460" spans="18:22" x14ac:dyDescent="0.25">
      <c r="R460" s="52"/>
      <c r="U460" s="52"/>
      <c r="V460" s="52"/>
    </row>
    <row r="461" spans="18:22" x14ac:dyDescent="0.25">
      <c r="R461" s="52"/>
      <c r="U461" s="52"/>
      <c r="V461" s="52"/>
    </row>
    <row r="462" spans="18:22" x14ac:dyDescent="0.25">
      <c r="R462" s="52"/>
      <c r="U462" s="52"/>
      <c r="V462" s="52"/>
    </row>
    <row r="463" spans="18:22" x14ac:dyDescent="0.25">
      <c r="R463" s="52"/>
      <c r="U463" s="52"/>
      <c r="V463" s="52"/>
    </row>
    <row r="464" spans="18:22" x14ac:dyDescent="0.25">
      <c r="R464" s="52"/>
      <c r="U464" s="52"/>
      <c r="V464" s="52"/>
    </row>
    <row r="465" spans="15:22" x14ac:dyDescent="0.25">
      <c r="R465" s="52"/>
      <c r="U465" s="52"/>
      <c r="V465" s="52"/>
    </row>
    <row r="466" spans="15:22" x14ac:dyDescent="0.25">
      <c r="R466" s="52"/>
      <c r="U466" s="52"/>
      <c r="V466" s="52"/>
    </row>
    <row r="467" spans="15:22" x14ac:dyDescent="0.25">
      <c r="R467" s="52"/>
      <c r="U467" s="52"/>
      <c r="V467" s="52"/>
    </row>
    <row r="468" spans="15:22" x14ac:dyDescent="0.25">
      <c r="O468" s="53"/>
      <c r="R468" s="52"/>
      <c r="U468" s="52"/>
      <c r="V468" s="52"/>
    </row>
    <row r="469" spans="15:22" x14ac:dyDescent="0.25">
      <c r="R469" s="52"/>
      <c r="U469" s="52"/>
      <c r="V469" s="52"/>
    </row>
    <row r="470" spans="15:22" x14ac:dyDescent="0.25">
      <c r="O470" s="53"/>
      <c r="R470" s="52"/>
      <c r="U470" s="52"/>
      <c r="V470" s="52"/>
    </row>
    <row r="471" spans="15:22" x14ac:dyDescent="0.25">
      <c r="R471" s="52"/>
      <c r="U471" s="52"/>
      <c r="V471" s="52"/>
    </row>
    <row r="472" spans="15:22" x14ac:dyDescent="0.25">
      <c r="R472" s="52"/>
      <c r="U472" s="52"/>
      <c r="V472" s="52"/>
    </row>
    <row r="473" spans="15:22" x14ac:dyDescent="0.25">
      <c r="R473" s="52"/>
      <c r="U473" s="52"/>
      <c r="V473" s="52"/>
    </row>
    <row r="474" spans="15:22" x14ac:dyDescent="0.25">
      <c r="R474" s="52"/>
      <c r="U474" s="52"/>
      <c r="V474" s="52"/>
    </row>
    <row r="475" spans="15:22" x14ac:dyDescent="0.25">
      <c r="R475" s="52"/>
      <c r="U475" s="52"/>
      <c r="V475" s="52"/>
    </row>
    <row r="476" spans="15:22" x14ac:dyDescent="0.25">
      <c r="R476" s="52"/>
      <c r="U476" s="52"/>
      <c r="V476" s="52"/>
    </row>
    <row r="477" spans="15:22" x14ac:dyDescent="0.25">
      <c r="R477" s="52"/>
      <c r="U477" s="52"/>
      <c r="V477" s="52"/>
    </row>
    <row r="478" spans="15:22" x14ac:dyDescent="0.25">
      <c r="R478" s="52"/>
      <c r="U478" s="52"/>
      <c r="V478" s="52"/>
    </row>
    <row r="479" spans="15:22" x14ac:dyDescent="0.25">
      <c r="R479" s="52"/>
      <c r="U479" s="52"/>
      <c r="V479" s="52"/>
    </row>
    <row r="480" spans="15:22" x14ac:dyDescent="0.25">
      <c r="R480" s="52"/>
      <c r="U480" s="52"/>
      <c r="V480" s="52"/>
    </row>
    <row r="481" spans="18:22" x14ac:dyDescent="0.25">
      <c r="R481" s="52"/>
      <c r="U481" s="52"/>
      <c r="V481" s="52"/>
    </row>
    <row r="482" spans="18:22" x14ac:dyDescent="0.25">
      <c r="R482" s="52"/>
      <c r="U482" s="52"/>
      <c r="V482" s="52"/>
    </row>
    <row r="483" spans="18:22" x14ac:dyDescent="0.25">
      <c r="R483" s="52"/>
      <c r="U483" s="52"/>
      <c r="V483" s="52"/>
    </row>
    <row r="484" spans="18:22" x14ac:dyDescent="0.25">
      <c r="R484" s="52"/>
      <c r="U484" s="52"/>
      <c r="V484" s="52"/>
    </row>
    <row r="485" spans="18:22" x14ac:dyDescent="0.25">
      <c r="R485" s="52"/>
      <c r="U485" s="52"/>
      <c r="V485" s="52"/>
    </row>
    <row r="486" spans="18:22" x14ac:dyDescent="0.25">
      <c r="R486" s="52"/>
      <c r="U486" s="52"/>
      <c r="V486" s="52"/>
    </row>
    <row r="487" spans="18:22" x14ac:dyDescent="0.25">
      <c r="R487" s="52"/>
      <c r="U487" s="52"/>
      <c r="V487" s="52"/>
    </row>
    <row r="488" spans="18:22" x14ac:dyDescent="0.25">
      <c r="R488" s="52"/>
      <c r="U488" s="52"/>
      <c r="V488" s="52"/>
    </row>
    <row r="489" spans="18:22" x14ac:dyDescent="0.25">
      <c r="R489" s="52"/>
      <c r="U489" s="52"/>
      <c r="V489" s="52"/>
    </row>
    <row r="490" spans="18:22" x14ac:dyDescent="0.25">
      <c r="R490" s="52"/>
      <c r="U490" s="52"/>
      <c r="V490" s="52"/>
    </row>
    <row r="491" spans="18:22" x14ac:dyDescent="0.25">
      <c r="R491" s="52"/>
      <c r="U491" s="52"/>
      <c r="V491" s="52"/>
    </row>
    <row r="492" spans="18:22" x14ac:dyDescent="0.25">
      <c r="R492" s="52"/>
      <c r="U492" s="52"/>
      <c r="V492" s="52"/>
    </row>
    <row r="493" spans="18:22" x14ac:dyDescent="0.25">
      <c r="R493" s="52"/>
      <c r="U493" s="52"/>
      <c r="V493" s="52"/>
    </row>
    <row r="494" spans="18:22" x14ac:dyDescent="0.25">
      <c r="R494" s="52"/>
      <c r="U494" s="52"/>
      <c r="V494" s="52"/>
    </row>
    <row r="495" spans="18:22" x14ac:dyDescent="0.25">
      <c r="R495" s="52"/>
      <c r="U495" s="52"/>
      <c r="V495" s="52"/>
    </row>
    <row r="496" spans="18:22" x14ac:dyDescent="0.25">
      <c r="R496" s="52"/>
      <c r="U496" s="52"/>
      <c r="V496" s="52"/>
    </row>
    <row r="497" spans="15:22" x14ac:dyDescent="0.25">
      <c r="R497" s="52"/>
      <c r="U497" s="52"/>
      <c r="V497" s="52"/>
    </row>
    <row r="498" spans="15:22" x14ac:dyDescent="0.25">
      <c r="R498" s="52"/>
      <c r="U498" s="52"/>
      <c r="V498" s="52"/>
    </row>
    <row r="499" spans="15:22" x14ac:dyDescent="0.25">
      <c r="R499" s="52"/>
      <c r="U499" s="52"/>
      <c r="V499" s="52"/>
    </row>
    <row r="500" spans="15:22" x14ac:dyDescent="0.25">
      <c r="R500" s="52"/>
      <c r="U500" s="52"/>
      <c r="V500" s="52"/>
    </row>
    <row r="501" spans="15:22" x14ac:dyDescent="0.25">
      <c r="R501" s="52"/>
      <c r="U501" s="52"/>
      <c r="V501" s="52"/>
    </row>
    <row r="502" spans="15:22" x14ac:dyDescent="0.25">
      <c r="R502" s="52"/>
      <c r="U502" s="52"/>
      <c r="V502" s="52"/>
    </row>
    <row r="503" spans="15:22" x14ac:dyDescent="0.25">
      <c r="R503" s="52"/>
      <c r="U503" s="52"/>
      <c r="V503" s="52"/>
    </row>
    <row r="504" spans="15:22" x14ac:dyDescent="0.25">
      <c r="R504" s="52"/>
      <c r="U504" s="52"/>
      <c r="V504" s="52"/>
    </row>
    <row r="505" spans="15:22" x14ac:dyDescent="0.25">
      <c r="R505" s="52"/>
      <c r="U505" s="52"/>
      <c r="V505" s="52"/>
    </row>
    <row r="506" spans="15:22" x14ac:dyDescent="0.25">
      <c r="R506" s="52"/>
      <c r="U506" s="52"/>
      <c r="V506" s="52"/>
    </row>
    <row r="507" spans="15:22" x14ac:dyDescent="0.25">
      <c r="R507" s="52"/>
      <c r="U507" s="52"/>
      <c r="V507" s="52"/>
    </row>
    <row r="508" spans="15:22" x14ac:dyDescent="0.25">
      <c r="R508" s="52"/>
      <c r="U508" s="52"/>
      <c r="V508" s="52"/>
    </row>
    <row r="509" spans="15:22" x14ac:dyDescent="0.25">
      <c r="R509" s="52"/>
      <c r="U509" s="52"/>
      <c r="V509" s="52"/>
    </row>
    <row r="510" spans="15:22" x14ac:dyDescent="0.25">
      <c r="O510" s="53"/>
      <c r="R510" s="52"/>
      <c r="U510" s="52"/>
      <c r="V510" s="52"/>
    </row>
    <row r="511" spans="15:22" x14ac:dyDescent="0.25">
      <c r="R511" s="52"/>
      <c r="U511" s="52"/>
      <c r="V511" s="52"/>
    </row>
    <row r="512" spans="15:22" x14ac:dyDescent="0.25">
      <c r="O512" s="53"/>
      <c r="R512" s="52"/>
      <c r="U512" s="52"/>
      <c r="V512" s="52"/>
    </row>
    <row r="513" spans="15:22" x14ac:dyDescent="0.25">
      <c r="R513" s="52"/>
      <c r="U513" s="52"/>
      <c r="V513" s="52"/>
    </row>
    <row r="514" spans="15:22" x14ac:dyDescent="0.25">
      <c r="O514" s="53"/>
      <c r="R514" s="52"/>
      <c r="U514" s="52"/>
      <c r="V514" s="52"/>
    </row>
    <row r="515" spans="15:22" x14ac:dyDescent="0.25">
      <c r="R515" s="52"/>
      <c r="U515" s="52"/>
      <c r="V515" s="52"/>
    </row>
    <row r="516" spans="15:22" x14ac:dyDescent="0.25">
      <c r="O516" s="53"/>
      <c r="R516" s="52"/>
      <c r="U516" s="52"/>
      <c r="V516" s="52"/>
    </row>
    <row r="517" spans="15:22" x14ac:dyDescent="0.25">
      <c r="R517" s="52"/>
      <c r="U517" s="52"/>
      <c r="V517" s="52"/>
    </row>
    <row r="518" spans="15:22" x14ac:dyDescent="0.25">
      <c r="R518" s="52"/>
      <c r="U518" s="52"/>
      <c r="V518" s="52"/>
    </row>
    <row r="519" spans="15:22" x14ac:dyDescent="0.25">
      <c r="R519" s="52"/>
      <c r="U519" s="52"/>
      <c r="V519" s="52"/>
    </row>
    <row r="520" spans="15:22" x14ac:dyDescent="0.25">
      <c r="R520" s="52"/>
      <c r="U520" s="52"/>
      <c r="V520" s="52"/>
    </row>
    <row r="521" spans="15:22" x14ac:dyDescent="0.25">
      <c r="R521" s="52"/>
      <c r="U521" s="52"/>
      <c r="V521" s="52"/>
    </row>
    <row r="522" spans="15:22" x14ac:dyDescent="0.25">
      <c r="R522" s="52"/>
      <c r="U522" s="52"/>
      <c r="V522" s="52"/>
    </row>
    <row r="523" spans="15:22" x14ac:dyDescent="0.25">
      <c r="R523" s="52"/>
      <c r="U523" s="52"/>
      <c r="V523" s="52"/>
    </row>
    <row r="524" spans="15:22" x14ac:dyDescent="0.25">
      <c r="R524" s="52"/>
      <c r="U524" s="52"/>
      <c r="V524" s="52"/>
    </row>
    <row r="525" spans="15:22" x14ac:dyDescent="0.25">
      <c r="R525" s="52"/>
      <c r="U525" s="52"/>
      <c r="V525" s="52"/>
    </row>
    <row r="526" spans="15:22" x14ac:dyDescent="0.25">
      <c r="R526" s="52"/>
      <c r="U526" s="52"/>
      <c r="V526" s="52"/>
    </row>
    <row r="527" spans="15:22" x14ac:dyDescent="0.25">
      <c r="R527" s="52"/>
      <c r="U527" s="52"/>
      <c r="V527" s="52"/>
    </row>
    <row r="528" spans="15:22" x14ac:dyDescent="0.25">
      <c r="R528" s="52"/>
      <c r="U528" s="52"/>
      <c r="V528" s="52"/>
    </row>
    <row r="529" spans="18:29" x14ac:dyDescent="0.25">
      <c r="R529" s="52"/>
      <c r="U529" s="52"/>
      <c r="V529" s="52"/>
    </row>
    <row r="530" spans="18:29" x14ac:dyDescent="0.25">
      <c r="R530" s="52"/>
      <c r="U530" s="52"/>
      <c r="V530" s="52"/>
    </row>
    <row r="531" spans="18:29" x14ac:dyDescent="0.25">
      <c r="R531" s="52"/>
      <c r="U531" s="52"/>
      <c r="V531" s="52"/>
    </row>
    <row r="532" spans="18:29" x14ac:dyDescent="0.25">
      <c r="R532" s="52"/>
      <c r="U532" s="52"/>
      <c r="V532" s="52"/>
    </row>
    <row r="533" spans="18:29" x14ac:dyDescent="0.25">
      <c r="R533" s="52"/>
      <c r="U533" s="52"/>
      <c r="V533" s="52"/>
    </row>
    <row r="534" spans="18:29" x14ac:dyDescent="0.25">
      <c r="R534" s="52"/>
      <c r="U534" s="52"/>
      <c r="V534" s="52"/>
    </row>
    <row r="535" spans="18:29" x14ac:dyDescent="0.25">
      <c r="R535" s="52"/>
      <c r="U535" s="52"/>
      <c r="V535" s="52"/>
    </row>
    <row r="536" spans="18:29" x14ac:dyDescent="0.25">
      <c r="R536" s="52"/>
      <c r="U536" s="52"/>
      <c r="V536" s="52"/>
    </row>
    <row r="537" spans="18:29" x14ac:dyDescent="0.25">
      <c r="R537" s="52"/>
      <c r="U537" s="52"/>
      <c r="V537" s="52"/>
      <c r="AC537" s="58"/>
    </row>
    <row r="538" spans="18:29" x14ac:dyDescent="0.25">
      <c r="R538" s="52"/>
      <c r="U538" s="52"/>
      <c r="V538" s="52"/>
    </row>
    <row r="539" spans="18:29" x14ac:dyDescent="0.25">
      <c r="R539" s="52"/>
      <c r="U539" s="52"/>
      <c r="V539" s="52"/>
    </row>
    <row r="540" spans="18:29" x14ac:dyDescent="0.25">
      <c r="R540" s="52"/>
      <c r="U540" s="52"/>
      <c r="V540" s="52"/>
    </row>
    <row r="541" spans="18:29" x14ac:dyDescent="0.25">
      <c r="R541" s="52"/>
      <c r="U541" s="52"/>
      <c r="V541" s="52"/>
    </row>
    <row r="542" spans="18:29" x14ac:dyDescent="0.25">
      <c r="R542" s="52"/>
      <c r="U542" s="52"/>
      <c r="V542" s="52"/>
    </row>
    <row r="543" spans="18:29" x14ac:dyDescent="0.25">
      <c r="R543" s="52"/>
      <c r="U543" s="52"/>
      <c r="V543" s="52"/>
    </row>
    <row r="544" spans="18:29" x14ac:dyDescent="0.25">
      <c r="R544" s="52"/>
      <c r="U544" s="52"/>
      <c r="V544" s="52"/>
    </row>
    <row r="545" spans="15:22" x14ac:dyDescent="0.25">
      <c r="R545" s="52"/>
      <c r="U545" s="52"/>
      <c r="V545" s="52"/>
    </row>
    <row r="546" spans="15:22" x14ac:dyDescent="0.25">
      <c r="R546" s="52"/>
      <c r="U546" s="52"/>
      <c r="V546" s="52"/>
    </row>
    <row r="547" spans="15:22" x14ac:dyDescent="0.25">
      <c r="R547" s="52"/>
      <c r="U547" s="52"/>
      <c r="V547" s="52"/>
    </row>
    <row r="548" spans="15:22" x14ac:dyDescent="0.25">
      <c r="R548" s="52"/>
      <c r="U548" s="52"/>
      <c r="V548" s="52"/>
    </row>
    <row r="549" spans="15:22" x14ac:dyDescent="0.25">
      <c r="R549" s="52"/>
      <c r="U549" s="52"/>
      <c r="V549" s="52"/>
    </row>
    <row r="550" spans="15:22" x14ac:dyDescent="0.25">
      <c r="R550" s="52"/>
      <c r="U550" s="52"/>
      <c r="V550" s="52"/>
    </row>
    <row r="551" spans="15:22" x14ac:dyDescent="0.25">
      <c r="R551" s="52"/>
      <c r="U551" s="52"/>
      <c r="V551" s="52"/>
    </row>
    <row r="552" spans="15:22" x14ac:dyDescent="0.25">
      <c r="R552" s="52"/>
      <c r="U552" s="52"/>
      <c r="V552" s="52"/>
    </row>
    <row r="553" spans="15:22" x14ac:dyDescent="0.25">
      <c r="R553" s="52"/>
      <c r="U553" s="52"/>
      <c r="V553" s="52"/>
    </row>
    <row r="554" spans="15:22" x14ac:dyDescent="0.25">
      <c r="R554" s="52"/>
      <c r="U554" s="52"/>
      <c r="V554" s="52"/>
    </row>
    <row r="555" spans="15:22" x14ac:dyDescent="0.25">
      <c r="R555" s="52"/>
      <c r="U555" s="52"/>
      <c r="V555" s="52"/>
    </row>
    <row r="556" spans="15:22" x14ac:dyDescent="0.25">
      <c r="R556" s="52"/>
      <c r="U556" s="52"/>
      <c r="V556" s="52"/>
    </row>
    <row r="557" spans="15:22" x14ac:dyDescent="0.25">
      <c r="O557" s="53"/>
      <c r="R557" s="52"/>
      <c r="U557" s="52"/>
      <c r="V557" s="52"/>
    </row>
    <row r="558" spans="15:22" x14ac:dyDescent="0.25">
      <c r="O558" s="53"/>
      <c r="R558" s="52"/>
      <c r="U558" s="52"/>
      <c r="V558" s="52"/>
    </row>
    <row r="559" spans="15:22" x14ac:dyDescent="0.25">
      <c r="R559" s="52"/>
      <c r="U559" s="52"/>
      <c r="V559" s="52"/>
    </row>
    <row r="560" spans="15:22" x14ac:dyDescent="0.25">
      <c r="R560" s="52"/>
      <c r="U560" s="52"/>
      <c r="V560" s="52"/>
    </row>
    <row r="561" spans="18:22" x14ac:dyDescent="0.25">
      <c r="R561" s="52"/>
      <c r="U561" s="52"/>
      <c r="V561" s="52"/>
    </row>
    <row r="562" spans="18:22" x14ac:dyDescent="0.25">
      <c r="R562" s="52"/>
      <c r="U562" s="52"/>
      <c r="V562" s="52"/>
    </row>
    <row r="563" spans="18:22" x14ac:dyDescent="0.25">
      <c r="R563" s="52"/>
      <c r="U563" s="52"/>
      <c r="V563" s="52"/>
    </row>
    <row r="564" spans="18:22" x14ac:dyDescent="0.25">
      <c r="R564" s="52"/>
      <c r="U564" s="52"/>
      <c r="V564" s="52"/>
    </row>
    <row r="565" spans="18:22" x14ac:dyDescent="0.25">
      <c r="R565" s="52"/>
      <c r="U565" s="52"/>
      <c r="V565" s="52"/>
    </row>
    <row r="566" spans="18:22" x14ac:dyDescent="0.25">
      <c r="R566" s="52"/>
      <c r="U566" s="52"/>
      <c r="V566" s="52"/>
    </row>
    <row r="567" spans="18:22" x14ac:dyDescent="0.25">
      <c r="R567" s="52"/>
      <c r="U567" s="52"/>
      <c r="V567" s="52"/>
    </row>
    <row r="568" spans="18:22" x14ac:dyDescent="0.25">
      <c r="R568" s="52"/>
      <c r="U568" s="52"/>
      <c r="V568" s="52"/>
    </row>
    <row r="569" spans="18:22" x14ac:dyDescent="0.25">
      <c r="R569" s="52"/>
      <c r="U569" s="52"/>
      <c r="V569" s="52"/>
    </row>
    <row r="570" spans="18:22" x14ac:dyDescent="0.25">
      <c r="R570" s="52"/>
      <c r="U570" s="52"/>
      <c r="V570" s="52"/>
    </row>
    <row r="571" spans="18:22" x14ac:dyDescent="0.25">
      <c r="R571" s="52"/>
      <c r="U571" s="52"/>
      <c r="V571" s="52"/>
    </row>
    <row r="572" spans="18:22" x14ac:dyDescent="0.25">
      <c r="R572" s="52"/>
      <c r="U572" s="52"/>
      <c r="V572" s="52"/>
    </row>
    <row r="573" spans="18:22" x14ac:dyDescent="0.25">
      <c r="R573" s="52"/>
      <c r="U573" s="52"/>
      <c r="V573" s="52"/>
    </row>
    <row r="574" spans="18:22" x14ac:dyDescent="0.25">
      <c r="R574" s="52"/>
      <c r="U574" s="52"/>
      <c r="V574" s="52"/>
    </row>
    <row r="575" spans="18:22" x14ac:dyDescent="0.25">
      <c r="R575" s="52"/>
      <c r="U575" s="52"/>
      <c r="V575" s="52"/>
    </row>
    <row r="576" spans="18:22" x14ac:dyDescent="0.25">
      <c r="R576" s="52"/>
      <c r="U576" s="52"/>
      <c r="V576" s="52"/>
    </row>
    <row r="577" spans="18:22" x14ac:dyDescent="0.25">
      <c r="R577" s="52"/>
      <c r="U577" s="52"/>
      <c r="V577" s="52"/>
    </row>
    <row r="578" spans="18:22" x14ac:dyDescent="0.25">
      <c r="R578" s="52"/>
      <c r="U578" s="52"/>
      <c r="V578" s="52"/>
    </row>
    <row r="579" spans="18:22" x14ac:dyDescent="0.25">
      <c r="R579" s="52"/>
      <c r="U579" s="52"/>
      <c r="V579" s="52"/>
    </row>
    <row r="580" spans="18:22" x14ac:dyDescent="0.25">
      <c r="R580" s="52"/>
      <c r="U580" s="52"/>
      <c r="V580" s="52"/>
    </row>
    <row r="581" spans="18:22" x14ac:dyDescent="0.25">
      <c r="R581" s="52"/>
      <c r="U581" s="52"/>
      <c r="V581" s="52"/>
    </row>
    <row r="582" spans="18:22" x14ac:dyDescent="0.25">
      <c r="R582" s="52"/>
      <c r="U582" s="52"/>
      <c r="V582" s="52"/>
    </row>
    <row r="583" spans="18:22" x14ac:dyDescent="0.25">
      <c r="R583" s="52"/>
      <c r="U583" s="52"/>
      <c r="V583" s="52"/>
    </row>
    <row r="584" spans="18:22" x14ac:dyDescent="0.25">
      <c r="R584" s="52"/>
      <c r="U584" s="52"/>
      <c r="V584" s="52"/>
    </row>
    <row r="585" spans="18:22" x14ac:dyDescent="0.25">
      <c r="R585" s="52"/>
      <c r="U585" s="52"/>
      <c r="V585" s="52"/>
    </row>
    <row r="586" spans="18:22" x14ac:dyDescent="0.25">
      <c r="R586" s="52"/>
      <c r="U586" s="52"/>
      <c r="V586" s="52"/>
    </row>
    <row r="587" spans="18:22" x14ac:dyDescent="0.25">
      <c r="R587" s="52"/>
      <c r="U587" s="52"/>
      <c r="V587" s="52"/>
    </row>
    <row r="588" spans="18:22" x14ac:dyDescent="0.25">
      <c r="R588" s="52"/>
      <c r="U588" s="52"/>
      <c r="V588" s="52"/>
    </row>
    <row r="589" spans="18:22" x14ac:dyDescent="0.25">
      <c r="R589" s="52"/>
      <c r="U589" s="52"/>
      <c r="V589" s="52"/>
    </row>
    <row r="590" spans="18:22" x14ac:dyDescent="0.25">
      <c r="R590" s="52"/>
      <c r="U590" s="52"/>
      <c r="V590" s="52"/>
    </row>
    <row r="591" spans="18:22" x14ac:dyDescent="0.25">
      <c r="R591" s="52"/>
      <c r="U591" s="52"/>
      <c r="V591" s="52"/>
    </row>
    <row r="592" spans="18:22" x14ac:dyDescent="0.25">
      <c r="R592" s="52"/>
      <c r="U592" s="52"/>
      <c r="V592" s="52"/>
    </row>
    <row r="593" spans="18:22" x14ac:dyDescent="0.25">
      <c r="R593" s="52"/>
      <c r="U593" s="52"/>
      <c r="V593" s="52"/>
    </row>
    <row r="594" spans="18:22" x14ac:dyDescent="0.25">
      <c r="R594" s="52"/>
      <c r="U594" s="52"/>
      <c r="V594" s="52"/>
    </row>
    <row r="595" spans="18:22" x14ac:dyDescent="0.25">
      <c r="R595" s="52"/>
      <c r="U595" s="52"/>
      <c r="V595" s="52"/>
    </row>
    <row r="596" spans="18:22" x14ac:dyDescent="0.25">
      <c r="R596" s="52"/>
      <c r="U596" s="52"/>
      <c r="V596" s="52"/>
    </row>
    <row r="597" spans="18:22" x14ac:dyDescent="0.25">
      <c r="R597" s="52"/>
      <c r="U597" s="52"/>
      <c r="V597" s="52"/>
    </row>
    <row r="598" spans="18:22" x14ac:dyDescent="0.25">
      <c r="R598" s="52"/>
      <c r="U598" s="52"/>
      <c r="V598" s="52"/>
    </row>
    <row r="599" spans="18:22" x14ac:dyDescent="0.25">
      <c r="R599" s="52"/>
      <c r="U599" s="52"/>
      <c r="V599" s="52"/>
    </row>
    <row r="600" spans="18:22" x14ac:dyDescent="0.25">
      <c r="R600" s="52"/>
      <c r="U600" s="52"/>
      <c r="V600" s="52"/>
    </row>
    <row r="601" spans="18:22" x14ac:dyDescent="0.25">
      <c r="R601" s="52"/>
      <c r="U601" s="52"/>
      <c r="V601" s="52"/>
    </row>
    <row r="602" spans="18:22" x14ac:dyDescent="0.25">
      <c r="R602" s="52"/>
      <c r="U602" s="52"/>
      <c r="V602" s="52"/>
    </row>
    <row r="603" spans="18:22" x14ac:dyDescent="0.25">
      <c r="R603" s="52"/>
      <c r="U603" s="52"/>
      <c r="V603" s="52"/>
    </row>
    <row r="604" spans="18:22" x14ac:dyDescent="0.25">
      <c r="R604" s="52"/>
      <c r="U604" s="52"/>
      <c r="V604" s="52"/>
    </row>
    <row r="605" spans="18:22" x14ac:dyDescent="0.25">
      <c r="R605" s="52"/>
      <c r="U605" s="52"/>
      <c r="V605" s="52"/>
    </row>
    <row r="606" spans="18:22" x14ac:dyDescent="0.25">
      <c r="R606" s="52"/>
      <c r="U606" s="52"/>
      <c r="V606" s="52"/>
    </row>
    <row r="607" spans="18:22" x14ac:dyDescent="0.25">
      <c r="R607" s="52"/>
      <c r="U607" s="52"/>
      <c r="V607" s="52"/>
    </row>
    <row r="608" spans="18:22" x14ac:dyDescent="0.25">
      <c r="R608" s="52"/>
      <c r="U608" s="52"/>
      <c r="V608" s="52"/>
    </row>
    <row r="609" spans="18:22" x14ac:dyDescent="0.25">
      <c r="R609" s="52"/>
      <c r="U609" s="52"/>
      <c r="V609" s="52"/>
    </row>
    <row r="610" spans="18:22" x14ac:dyDescent="0.25">
      <c r="R610" s="52"/>
      <c r="U610" s="52"/>
      <c r="V610" s="52"/>
    </row>
    <row r="611" spans="18:22" x14ac:dyDescent="0.25">
      <c r="R611" s="52"/>
      <c r="U611" s="52"/>
      <c r="V611" s="52"/>
    </row>
    <row r="612" spans="18:22" x14ac:dyDescent="0.25">
      <c r="R612" s="52"/>
      <c r="U612" s="52"/>
      <c r="V612" s="52"/>
    </row>
    <row r="613" spans="18:22" x14ac:dyDescent="0.25">
      <c r="R613" s="52"/>
      <c r="U613" s="52"/>
      <c r="V613" s="52"/>
    </row>
    <row r="614" spans="18:22" x14ac:dyDescent="0.25">
      <c r="R614" s="52"/>
      <c r="U614" s="52"/>
      <c r="V614" s="52"/>
    </row>
    <row r="615" spans="18:22" x14ac:dyDescent="0.25">
      <c r="R615" s="52"/>
      <c r="U615" s="52"/>
      <c r="V615" s="52"/>
    </row>
    <row r="616" spans="18:22" x14ac:dyDescent="0.25">
      <c r="R616" s="52"/>
      <c r="U616" s="52"/>
      <c r="V616" s="52"/>
    </row>
    <row r="617" spans="18:22" x14ac:dyDescent="0.25">
      <c r="R617" s="52"/>
      <c r="U617" s="52"/>
      <c r="V617" s="52"/>
    </row>
    <row r="618" spans="18:22" x14ac:dyDescent="0.25">
      <c r="R618" s="52"/>
      <c r="U618" s="52"/>
      <c r="V618" s="52"/>
    </row>
    <row r="619" spans="18:22" x14ac:dyDescent="0.25">
      <c r="R619" s="52"/>
      <c r="U619" s="52"/>
      <c r="V619" s="52"/>
    </row>
    <row r="620" spans="18:22" x14ac:dyDescent="0.25">
      <c r="R620" s="52"/>
      <c r="U620" s="52"/>
      <c r="V620" s="52"/>
    </row>
    <row r="621" spans="18:22" x14ac:dyDescent="0.25">
      <c r="R621" s="52"/>
      <c r="U621" s="52"/>
      <c r="V621" s="52"/>
    </row>
    <row r="622" spans="18:22" x14ac:dyDescent="0.25">
      <c r="R622" s="52"/>
      <c r="U622" s="52"/>
      <c r="V622" s="52"/>
    </row>
    <row r="623" spans="18:22" x14ac:dyDescent="0.25">
      <c r="R623" s="52"/>
      <c r="U623" s="52"/>
      <c r="V623" s="52"/>
    </row>
    <row r="624" spans="18:22" x14ac:dyDescent="0.25">
      <c r="R624" s="52"/>
      <c r="U624" s="52"/>
      <c r="V624" s="52"/>
    </row>
    <row r="625" spans="18:22" x14ac:dyDescent="0.25">
      <c r="R625" s="52"/>
      <c r="U625" s="52"/>
      <c r="V625" s="52"/>
    </row>
    <row r="626" spans="18:22" x14ac:dyDescent="0.25">
      <c r="R626" s="52"/>
      <c r="U626" s="52"/>
      <c r="V626" s="52"/>
    </row>
    <row r="627" spans="18:22" x14ac:dyDescent="0.25">
      <c r="R627" s="52"/>
      <c r="U627" s="52"/>
      <c r="V627" s="52"/>
    </row>
    <row r="628" spans="18:22" x14ac:dyDescent="0.25">
      <c r="R628" s="52"/>
      <c r="U628" s="52"/>
      <c r="V628" s="52"/>
    </row>
    <row r="629" spans="18:22" x14ac:dyDescent="0.25">
      <c r="R629" s="52"/>
      <c r="U629" s="52"/>
      <c r="V629" s="52"/>
    </row>
    <row r="630" spans="18:22" x14ac:dyDescent="0.25">
      <c r="R630" s="52"/>
      <c r="U630" s="52"/>
      <c r="V630" s="52"/>
    </row>
    <row r="631" spans="18:22" x14ac:dyDescent="0.25">
      <c r="R631" s="52"/>
      <c r="U631" s="52"/>
      <c r="V631" s="52"/>
    </row>
    <row r="632" spans="18:22" x14ac:dyDescent="0.25">
      <c r="R632" s="52"/>
      <c r="U632" s="52"/>
      <c r="V632" s="52"/>
    </row>
    <row r="633" spans="18:22" x14ac:dyDescent="0.25">
      <c r="R633" s="52"/>
      <c r="U633" s="52"/>
      <c r="V633" s="52"/>
    </row>
    <row r="634" spans="18:22" x14ac:dyDescent="0.25">
      <c r="R634" s="52"/>
      <c r="U634" s="52"/>
      <c r="V634" s="52"/>
    </row>
    <row r="635" spans="18:22" x14ac:dyDescent="0.25">
      <c r="R635" s="52"/>
      <c r="U635" s="52"/>
      <c r="V635" s="52"/>
    </row>
    <row r="636" spans="18:22" x14ac:dyDescent="0.25">
      <c r="R636" s="52"/>
      <c r="U636" s="52"/>
      <c r="V636" s="52"/>
    </row>
    <row r="637" spans="18:22" x14ac:dyDescent="0.25">
      <c r="R637" s="52"/>
      <c r="U637" s="52"/>
      <c r="V637" s="52"/>
    </row>
    <row r="638" spans="18:22" x14ac:dyDescent="0.25">
      <c r="R638" s="52"/>
      <c r="U638" s="52"/>
      <c r="V638" s="52"/>
    </row>
    <row r="639" spans="18:22" x14ac:dyDescent="0.25">
      <c r="R639" s="52"/>
      <c r="U639" s="52"/>
      <c r="V639" s="52"/>
    </row>
    <row r="640" spans="18:22" x14ac:dyDescent="0.25">
      <c r="R640" s="52"/>
      <c r="U640" s="52"/>
      <c r="V640" s="52"/>
    </row>
    <row r="641" spans="15:22" x14ac:dyDescent="0.25">
      <c r="R641" s="52"/>
      <c r="U641" s="52"/>
      <c r="V641" s="52"/>
    </row>
    <row r="642" spans="15:22" x14ac:dyDescent="0.25">
      <c r="R642" s="52"/>
      <c r="U642" s="52"/>
      <c r="V642" s="52"/>
    </row>
    <row r="643" spans="15:22" x14ac:dyDescent="0.25">
      <c r="R643" s="52"/>
      <c r="U643" s="52"/>
      <c r="V643" s="52"/>
    </row>
    <row r="644" spans="15:22" x14ac:dyDescent="0.25">
      <c r="R644" s="52"/>
      <c r="U644" s="52"/>
      <c r="V644" s="52"/>
    </row>
    <row r="645" spans="15:22" x14ac:dyDescent="0.25">
      <c r="R645" s="52"/>
      <c r="U645" s="52"/>
      <c r="V645" s="52"/>
    </row>
    <row r="646" spans="15:22" x14ac:dyDescent="0.25">
      <c r="R646" s="52"/>
      <c r="U646" s="52"/>
      <c r="V646" s="52"/>
    </row>
    <row r="647" spans="15:22" x14ac:dyDescent="0.25">
      <c r="R647" s="52"/>
      <c r="U647" s="52"/>
      <c r="V647" s="52"/>
    </row>
    <row r="648" spans="15:22" x14ac:dyDescent="0.25">
      <c r="R648" s="52"/>
      <c r="U648" s="52"/>
      <c r="V648" s="52"/>
    </row>
    <row r="649" spans="15:22" x14ac:dyDescent="0.25">
      <c r="R649" s="52"/>
      <c r="U649" s="52"/>
      <c r="V649" s="52"/>
    </row>
    <row r="650" spans="15:22" x14ac:dyDescent="0.25">
      <c r="R650" s="52"/>
      <c r="U650" s="52"/>
      <c r="V650" s="52"/>
    </row>
    <row r="651" spans="15:22" x14ac:dyDescent="0.25">
      <c r="R651" s="52"/>
      <c r="U651" s="52"/>
      <c r="V651" s="52"/>
    </row>
    <row r="652" spans="15:22" x14ac:dyDescent="0.25">
      <c r="R652" s="52"/>
      <c r="U652" s="52"/>
      <c r="V652" s="52"/>
    </row>
    <row r="653" spans="15:22" x14ac:dyDescent="0.25">
      <c r="R653" s="52"/>
      <c r="U653" s="52"/>
      <c r="V653" s="52"/>
    </row>
    <row r="654" spans="15:22" x14ac:dyDescent="0.25">
      <c r="O654" s="53"/>
      <c r="R654" s="52"/>
      <c r="U654" s="52"/>
      <c r="V654" s="52"/>
    </row>
    <row r="655" spans="15:22" x14ac:dyDescent="0.25">
      <c r="R655" s="52"/>
      <c r="U655" s="52"/>
      <c r="V655" s="52"/>
    </row>
    <row r="656" spans="15:22" x14ac:dyDescent="0.25">
      <c r="R656" s="52"/>
      <c r="U656" s="52"/>
      <c r="V656" s="52"/>
    </row>
    <row r="657" spans="18:22" x14ac:dyDescent="0.25">
      <c r="R657" s="52"/>
      <c r="U657" s="52"/>
      <c r="V657" s="52"/>
    </row>
    <row r="658" spans="18:22" x14ac:dyDescent="0.25">
      <c r="R658" s="52"/>
      <c r="U658" s="52"/>
      <c r="V658" s="52"/>
    </row>
    <row r="659" spans="18:22" x14ac:dyDescent="0.25">
      <c r="R659" s="52"/>
      <c r="U659" s="52"/>
      <c r="V659" s="52"/>
    </row>
    <row r="660" spans="18:22" x14ac:dyDescent="0.25">
      <c r="R660" s="52"/>
      <c r="U660" s="52"/>
      <c r="V660" s="52"/>
    </row>
    <row r="661" spans="18:22" x14ac:dyDescent="0.25">
      <c r="R661" s="52"/>
      <c r="U661" s="52"/>
      <c r="V661" s="52"/>
    </row>
    <row r="662" spans="18:22" x14ac:dyDescent="0.25">
      <c r="R662" s="52"/>
      <c r="U662" s="52"/>
      <c r="V662" s="52"/>
    </row>
    <row r="663" spans="18:22" x14ac:dyDescent="0.25">
      <c r="R663" s="52"/>
      <c r="U663" s="52"/>
      <c r="V663" s="52"/>
    </row>
    <row r="664" spans="18:22" x14ac:dyDescent="0.25">
      <c r="R664" s="52"/>
      <c r="U664" s="52"/>
      <c r="V664" s="52"/>
    </row>
    <row r="665" spans="18:22" x14ac:dyDescent="0.25">
      <c r="R665" s="52"/>
      <c r="U665" s="52"/>
      <c r="V665" s="52"/>
    </row>
    <row r="666" spans="18:22" x14ac:dyDescent="0.25">
      <c r="R666" s="52"/>
      <c r="U666" s="52"/>
      <c r="V666" s="52"/>
    </row>
    <row r="667" spans="18:22" x14ac:dyDescent="0.25">
      <c r="R667" s="52"/>
      <c r="U667" s="52"/>
      <c r="V667" s="52"/>
    </row>
    <row r="668" spans="18:22" x14ac:dyDescent="0.25">
      <c r="R668" s="52"/>
      <c r="U668" s="52"/>
      <c r="V668" s="52"/>
    </row>
    <row r="669" spans="18:22" x14ac:dyDescent="0.25">
      <c r="R669" s="52"/>
      <c r="U669" s="52"/>
      <c r="V669" s="52"/>
    </row>
    <row r="670" spans="18:22" x14ac:dyDescent="0.25">
      <c r="R670" s="52"/>
      <c r="U670" s="52"/>
      <c r="V670" s="52"/>
    </row>
    <row r="671" spans="18:22" x14ac:dyDescent="0.25">
      <c r="R671" s="52"/>
      <c r="U671" s="52"/>
      <c r="V671" s="52"/>
    </row>
    <row r="672" spans="18:22" x14ac:dyDescent="0.25">
      <c r="R672" s="52"/>
      <c r="U672" s="52"/>
      <c r="V672" s="52"/>
    </row>
    <row r="673" spans="15:22" x14ac:dyDescent="0.25">
      <c r="R673" s="52"/>
      <c r="U673" s="52"/>
      <c r="V673" s="52"/>
    </row>
    <row r="674" spans="15:22" x14ac:dyDescent="0.25">
      <c r="R674" s="52"/>
      <c r="U674" s="52"/>
      <c r="V674" s="52"/>
    </row>
    <row r="675" spans="15:22" x14ac:dyDescent="0.25">
      <c r="R675" s="52"/>
      <c r="U675" s="52"/>
      <c r="V675" s="52"/>
    </row>
    <row r="676" spans="15:22" x14ac:dyDescent="0.25">
      <c r="R676" s="52"/>
      <c r="U676" s="52"/>
      <c r="V676" s="52"/>
    </row>
    <row r="677" spans="15:22" x14ac:dyDescent="0.25">
      <c r="R677" s="52"/>
      <c r="U677" s="52"/>
      <c r="V677" s="52"/>
    </row>
    <row r="678" spans="15:22" x14ac:dyDescent="0.25">
      <c r="R678" s="52"/>
      <c r="U678" s="52"/>
      <c r="V678" s="52"/>
    </row>
    <row r="679" spans="15:22" x14ac:dyDescent="0.25">
      <c r="R679" s="52"/>
      <c r="U679" s="52"/>
      <c r="V679" s="52"/>
    </row>
    <row r="680" spans="15:22" x14ac:dyDescent="0.25">
      <c r="R680" s="52"/>
      <c r="U680" s="52"/>
      <c r="V680" s="52"/>
    </row>
    <row r="681" spans="15:22" x14ac:dyDescent="0.25">
      <c r="R681" s="52"/>
      <c r="U681" s="52"/>
      <c r="V681" s="52"/>
    </row>
    <row r="682" spans="15:22" x14ac:dyDescent="0.25">
      <c r="R682" s="52"/>
      <c r="U682" s="52"/>
      <c r="V682" s="52"/>
    </row>
    <row r="683" spans="15:22" x14ac:dyDescent="0.25">
      <c r="O683" s="53"/>
      <c r="R683" s="52"/>
      <c r="U683" s="52"/>
      <c r="V683" s="52"/>
    </row>
    <row r="684" spans="15:22" x14ac:dyDescent="0.25">
      <c r="R684" s="52"/>
      <c r="U684" s="52"/>
      <c r="V684" s="52"/>
    </row>
    <row r="685" spans="15:22" x14ac:dyDescent="0.25">
      <c r="R685" s="52"/>
      <c r="U685" s="52"/>
      <c r="V685" s="52"/>
    </row>
    <row r="686" spans="15:22" x14ac:dyDescent="0.25">
      <c r="O686" s="53"/>
      <c r="R686" s="52"/>
      <c r="U686" s="52"/>
      <c r="V686" s="52"/>
    </row>
    <row r="687" spans="15:22" x14ac:dyDescent="0.25">
      <c r="R687" s="52"/>
      <c r="U687" s="52"/>
      <c r="V687" s="52"/>
    </row>
    <row r="688" spans="15:22" x14ac:dyDescent="0.25">
      <c r="R688" s="52"/>
      <c r="U688" s="52"/>
      <c r="V688" s="52"/>
    </row>
    <row r="689" spans="15:22" x14ac:dyDescent="0.25">
      <c r="R689" s="52"/>
      <c r="U689" s="52"/>
      <c r="V689" s="52"/>
    </row>
    <row r="690" spans="15:22" x14ac:dyDescent="0.25">
      <c r="R690" s="52"/>
      <c r="U690" s="52"/>
      <c r="V690" s="52"/>
    </row>
    <row r="691" spans="15:22" x14ac:dyDescent="0.25">
      <c r="R691" s="52"/>
      <c r="U691" s="52"/>
      <c r="V691" s="52"/>
    </row>
    <row r="692" spans="15:22" x14ac:dyDescent="0.25">
      <c r="R692" s="52"/>
      <c r="U692" s="52"/>
      <c r="V692" s="52"/>
    </row>
    <row r="693" spans="15:22" x14ac:dyDescent="0.25">
      <c r="R693" s="52"/>
      <c r="U693" s="52"/>
      <c r="V693" s="52"/>
    </row>
    <row r="694" spans="15:22" x14ac:dyDescent="0.25">
      <c r="R694" s="52"/>
      <c r="U694" s="52"/>
      <c r="V694" s="52"/>
    </row>
    <row r="695" spans="15:22" x14ac:dyDescent="0.25">
      <c r="R695" s="52"/>
      <c r="U695" s="52"/>
      <c r="V695" s="52"/>
    </row>
    <row r="696" spans="15:22" x14ac:dyDescent="0.25">
      <c r="R696" s="52"/>
      <c r="U696" s="52"/>
      <c r="V696" s="52"/>
    </row>
    <row r="697" spans="15:22" x14ac:dyDescent="0.25">
      <c r="R697" s="52"/>
      <c r="U697" s="52"/>
      <c r="V697" s="52"/>
    </row>
    <row r="698" spans="15:22" x14ac:dyDescent="0.25">
      <c r="R698" s="52"/>
      <c r="U698" s="52"/>
      <c r="V698" s="52"/>
    </row>
    <row r="699" spans="15:22" x14ac:dyDescent="0.25">
      <c r="R699" s="52"/>
      <c r="U699" s="52"/>
      <c r="V699" s="52"/>
    </row>
    <row r="700" spans="15:22" x14ac:dyDescent="0.25">
      <c r="R700" s="52"/>
      <c r="U700" s="52"/>
      <c r="V700" s="52"/>
    </row>
    <row r="701" spans="15:22" x14ac:dyDescent="0.25">
      <c r="R701" s="52"/>
      <c r="U701" s="52"/>
      <c r="V701" s="52"/>
    </row>
    <row r="702" spans="15:22" x14ac:dyDescent="0.25">
      <c r="R702" s="52"/>
      <c r="U702" s="52"/>
      <c r="V702" s="52"/>
    </row>
    <row r="703" spans="15:22" x14ac:dyDescent="0.25">
      <c r="R703" s="52"/>
      <c r="U703" s="52"/>
      <c r="V703" s="52"/>
    </row>
    <row r="704" spans="15:22" x14ac:dyDescent="0.25">
      <c r="O704" s="53"/>
      <c r="R704" s="52"/>
      <c r="U704" s="52"/>
      <c r="V704" s="52"/>
    </row>
    <row r="705" spans="18:22" x14ac:dyDescent="0.25">
      <c r="R705" s="52"/>
      <c r="U705" s="52"/>
      <c r="V705" s="52"/>
    </row>
    <row r="706" spans="18:22" x14ac:dyDescent="0.25">
      <c r="R706" s="52"/>
      <c r="U706" s="52"/>
      <c r="V706" s="52"/>
    </row>
    <row r="707" spans="18:22" x14ac:dyDescent="0.25">
      <c r="R707" s="52"/>
      <c r="U707" s="52"/>
      <c r="V707" s="52"/>
    </row>
    <row r="708" spans="18:22" x14ac:dyDescent="0.25">
      <c r="R708" s="52"/>
      <c r="U708" s="52"/>
      <c r="V708" s="52"/>
    </row>
    <row r="709" spans="18:22" x14ac:dyDescent="0.25">
      <c r="R709" s="52"/>
      <c r="U709" s="52"/>
      <c r="V709" s="52"/>
    </row>
    <row r="710" spans="18:22" x14ac:dyDescent="0.25">
      <c r="R710" s="52"/>
      <c r="U710" s="52"/>
      <c r="V710" s="52"/>
    </row>
    <row r="711" spans="18:22" x14ac:dyDescent="0.25">
      <c r="R711" s="52"/>
      <c r="U711" s="52"/>
      <c r="V711" s="52"/>
    </row>
    <row r="712" spans="18:22" x14ac:dyDescent="0.25">
      <c r="R712" s="52"/>
      <c r="U712" s="52"/>
      <c r="V712" s="52"/>
    </row>
    <row r="713" spans="18:22" x14ac:dyDescent="0.25">
      <c r="R713" s="52"/>
      <c r="U713" s="52"/>
      <c r="V713" s="52"/>
    </row>
    <row r="714" spans="18:22" x14ac:dyDescent="0.25">
      <c r="R714" s="52"/>
      <c r="U714" s="52"/>
      <c r="V714" s="52"/>
    </row>
    <row r="715" spans="18:22" x14ac:dyDescent="0.25">
      <c r="R715" s="52"/>
      <c r="U715" s="52"/>
      <c r="V715" s="52"/>
    </row>
    <row r="716" spans="18:22" x14ac:dyDescent="0.25">
      <c r="R716" s="52"/>
      <c r="U716" s="52"/>
      <c r="V716" s="52"/>
    </row>
    <row r="717" spans="18:22" x14ac:dyDescent="0.25">
      <c r="R717" s="52"/>
      <c r="U717" s="52"/>
      <c r="V717" s="52"/>
    </row>
    <row r="718" spans="18:22" x14ac:dyDescent="0.25">
      <c r="R718" s="52"/>
      <c r="U718" s="52"/>
      <c r="V718" s="52"/>
    </row>
    <row r="719" spans="18:22" x14ac:dyDescent="0.25">
      <c r="R719" s="52"/>
      <c r="U719" s="52"/>
      <c r="V719" s="52"/>
    </row>
    <row r="720" spans="18:22" x14ac:dyDescent="0.25">
      <c r="R720" s="52"/>
      <c r="U720" s="52"/>
      <c r="V720" s="52"/>
    </row>
    <row r="721" spans="18:22" x14ac:dyDescent="0.25">
      <c r="R721" s="52"/>
      <c r="U721" s="52"/>
      <c r="V721" s="52"/>
    </row>
    <row r="722" spans="18:22" x14ac:dyDescent="0.25">
      <c r="R722" s="52"/>
      <c r="U722" s="52"/>
      <c r="V722" s="52"/>
    </row>
    <row r="723" spans="18:22" x14ac:dyDescent="0.25">
      <c r="R723" s="52"/>
      <c r="U723" s="52"/>
      <c r="V723" s="52"/>
    </row>
    <row r="724" spans="18:22" x14ac:dyDescent="0.25">
      <c r="R724" s="52"/>
      <c r="U724" s="52"/>
      <c r="V724" s="52"/>
    </row>
    <row r="725" spans="18:22" x14ac:dyDescent="0.25">
      <c r="R725" s="52"/>
      <c r="U725" s="52"/>
      <c r="V725" s="52"/>
    </row>
    <row r="726" spans="18:22" x14ac:dyDescent="0.25">
      <c r="R726" s="52"/>
      <c r="U726" s="52"/>
      <c r="V726" s="52"/>
    </row>
    <row r="727" spans="18:22" x14ac:dyDescent="0.25">
      <c r="R727" s="52"/>
      <c r="U727" s="52"/>
      <c r="V727" s="52"/>
    </row>
    <row r="728" spans="18:22" x14ac:dyDescent="0.25">
      <c r="R728" s="52"/>
      <c r="U728" s="52"/>
      <c r="V728" s="52"/>
    </row>
    <row r="729" spans="18:22" x14ac:dyDescent="0.25">
      <c r="R729" s="52"/>
      <c r="U729" s="52"/>
      <c r="V729" s="52"/>
    </row>
    <row r="730" spans="18:22" x14ac:dyDescent="0.25">
      <c r="R730" s="52"/>
      <c r="U730" s="52"/>
      <c r="V730" s="52"/>
    </row>
    <row r="731" spans="18:22" x14ac:dyDescent="0.25">
      <c r="R731" s="52"/>
      <c r="U731" s="52"/>
      <c r="V731" s="52"/>
    </row>
    <row r="732" spans="18:22" x14ac:dyDescent="0.25">
      <c r="R732" s="52"/>
      <c r="U732" s="52"/>
      <c r="V732" s="52"/>
    </row>
    <row r="733" spans="18:22" x14ac:dyDescent="0.25">
      <c r="R733" s="52"/>
      <c r="U733" s="52"/>
      <c r="V733" s="52"/>
    </row>
    <row r="734" spans="18:22" x14ac:dyDescent="0.25">
      <c r="R734" s="52"/>
      <c r="U734" s="52"/>
      <c r="V734" s="52"/>
    </row>
    <row r="735" spans="18:22" x14ac:dyDescent="0.25">
      <c r="R735" s="52"/>
      <c r="U735" s="52"/>
      <c r="V735" s="52"/>
    </row>
    <row r="736" spans="18:22" x14ac:dyDescent="0.25">
      <c r="R736" s="52"/>
      <c r="U736" s="52"/>
      <c r="V736" s="52"/>
    </row>
    <row r="737" spans="18:22" x14ac:dyDescent="0.25">
      <c r="R737" s="52"/>
      <c r="U737" s="52"/>
      <c r="V737" s="52"/>
    </row>
    <row r="738" spans="18:22" x14ac:dyDescent="0.25">
      <c r="R738" s="52"/>
      <c r="U738" s="52"/>
      <c r="V738" s="52"/>
    </row>
    <row r="739" spans="18:22" x14ac:dyDescent="0.25">
      <c r="R739" s="52"/>
      <c r="U739" s="52"/>
      <c r="V739" s="52"/>
    </row>
    <row r="740" spans="18:22" x14ac:dyDescent="0.25">
      <c r="R740" s="52"/>
      <c r="U740" s="52"/>
      <c r="V740" s="52"/>
    </row>
    <row r="741" spans="18:22" x14ac:dyDescent="0.25">
      <c r="R741" s="52"/>
      <c r="U741" s="52"/>
      <c r="V741" s="52"/>
    </row>
    <row r="742" spans="18:22" x14ac:dyDescent="0.25">
      <c r="R742" s="52"/>
      <c r="U742" s="52"/>
      <c r="V742" s="52"/>
    </row>
    <row r="743" spans="18:22" x14ac:dyDescent="0.25">
      <c r="R743" s="52"/>
      <c r="U743" s="52"/>
      <c r="V743" s="52"/>
    </row>
    <row r="744" spans="18:22" x14ac:dyDescent="0.25">
      <c r="R744" s="52"/>
      <c r="U744" s="52"/>
      <c r="V744" s="52"/>
    </row>
    <row r="745" spans="18:22" x14ac:dyDescent="0.25">
      <c r="R745" s="52"/>
      <c r="U745" s="52"/>
      <c r="V745" s="52"/>
    </row>
    <row r="746" spans="18:22" x14ac:dyDescent="0.25">
      <c r="R746" s="52"/>
      <c r="U746" s="52"/>
      <c r="V746" s="52"/>
    </row>
    <row r="747" spans="18:22" x14ac:dyDescent="0.25">
      <c r="R747" s="52"/>
      <c r="U747" s="52"/>
      <c r="V747" s="52"/>
    </row>
    <row r="748" spans="18:22" x14ac:dyDescent="0.25">
      <c r="R748" s="52"/>
      <c r="U748" s="52"/>
      <c r="V748" s="52"/>
    </row>
    <row r="749" spans="18:22" x14ac:dyDescent="0.25">
      <c r="R749" s="52"/>
      <c r="U749" s="52"/>
      <c r="V749" s="52"/>
    </row>
    <row r="750" spans="18:22" x14ac:dyDescent="0.25">
      <c r="R750" s="52"/>
      <c r="U750" s="52"/>
      <c r="V750" s="52"/>
    </row>
    <row r="751" spans="18:22" x14ac:dyDescent="0.25">
      <c r="R751" s="52"/>
      <c r="U751" s="52"/>
      <c r="V751" s="52"/>
    </row>
    <row r="752" spans="18:22" x14ac:dyDescent="0.25">
      <c r="R752" s="52"/>
      <c r="U752" s="52"/>
      <c r="V752" s="52"/>
    </row>
    <row r="753" spans="18:22" x14ac:dyDescent="0.25">
      <c r="R753" s="52"/>
      <c r="U753" s="52"/>
      <c r="V753" s="52"/>
    </row>
    <row r="754" spans="18:22" x14ac:dyDescent="0.25">
      <c r="R754" s="52"/>
      <c r="U754" s="52"/>
      <c r="V754" s="52"/>
    </row>
    <row r="755" spans="18:22" x14ac:dyDescent="0.25">
      <c r="R755" s="52"/>
      <c r="U755" s="52"/>
      <c r="V755" s="52"/>
    </row>
    <row r="756" spans="18:22" x14ac:dyDescent="0.25">
      <c r="R756" s="52"/>
      <c r="U756" s="52"/>
      <c r="V756" s="52"/>
    </row>
    <row r="757" spans="18:22" x14ac:dyDescent="0.25">
      <c r="R757" s="52"/>
      <c r="U757" s="52"/>
      <c r="V757" s="52"/>
    </row>
    <row r="758" spans="18:22" x14ac:dyDescent="0.25">
      <c r="R758" s="52"/>
      <c r="U758" s="52"/>
      <c r="V758" s="52"/>
    </row>
    <row r="759" spans="18:22" x14ac:dyDescent="0.25">
      <c r="R759" s="52"/>
      <c r="U759" s="52"/>
      <c r="V759" s="52"/>
    </row>
    <row r="760" spans="18:22" x14ac:dyDescent="0.25">
      <c r="R760" s="52"/>
      <c r="U760" s="52"/>
      <c r="V760" s="52"/>
    </row>
    <row r="761" spans="18:22" x14ac:dyDescent="0.25">
      <c r="R761" s="52"/>
      <c r="U761" s="52"/>
      <c r="V761" s="52"/>
    </row>
    <row r="762" spans="18:22" x14ac:dyDescent="0.25">
      <c r="R762" s="52"/>
      <c r="U762" s="52"/>
      <c r="V762" s="52"/>
    </row>
    <row r="763" spans="18:22" x14ac:dyDescent="0.25">
      <c r="R763" s="52"/>
      <c r="U763" s="52"/>
      <c r="V763" s="52"/>
    </row>
    <row r="764" spans="18:22" x14ac:dyDescent="0.25">
      <c r="R764" s="52"/>
      <c r="U764" s="52"/>
      <c r="V764" s="52"/>
    </row>
    <row r="765" spans="18:22" x14ac:dyDescent="0.25">
      <c r="R765" s="52"/>
      <c r="U765" s="52"/>
      <c r="V765" s="52"/>
    </row>
    <row r="766" spans="18:22" x14ac:dyDescent="0.25">
      <c r="R766" s="52"/>
      <c r="U766" s="52"/>
      <c r="V766" s="52"/>
    </row>
    <row r="767" spans="18:22" x14ac:dyDescent="0.25">
      <c r="R767" s="52"/>
      <c r="U767" s="52"/>
      <c r="V767" s="52"/>
    </row>
    <row r="768" spans="18:22" x14ac:dyDescent="0.25">
      <c r="R768" s="52"/>
      <c r="U768" s="52"/>
      <c r="V768" s="52"/>
    </row>
    <row r="769" spans="18:22" x14ac:dyDescent="0.25">
      <c r="R769" s="52"/>
      <c r="U769" s="52"/>
      <c r="V769" s="52"/>
    </row>
    <row r="770" spans="18:22" x14ac:dyDescent="0.25">
      <c r="R770" s="52"/>
      <c r="U770" s="52"/>
      <c r="V770" s="52"/>
    </row>
    <row r="771" spans="18:22" x14ac:dyDescent="0.25">
      <c r="R771" s="52"/>
      <c r="U771" s="52"/>
      <c r="V771" s="52"/>
    </row>
    <row r="772" spans="18:22" x14ac:dyDescent="0.25">
      <c r="R772" s="52"/>
      <c r="U772" s="52"/>
      <c r="V772" s="52"/>
    </row>
    <row r="773" spans="18:22" x14ac:dyDescent="0.25">
      <c r="R773" s="52"/>
      <c r="U773" s="52"/>
      <c r="V773" s="52"/>
    </row>
    <row r="774" spans="18:22" x14ac:dyDescent="0.25">
      <c r="R774" s="52"/>
      <c r="U774" s="52"/>
      <c r="V774" s="52"/>
    </row>
    <row r="775" spans="18:22" x14ac:dyDescent="0.25">
      <c r="R775" s="52"/>
      <c r="U775" s="52"/>
      <c r="V775" s="52"/>
    </row>
    <row r="776" spans="18:22" x14ac:dyDescent="0.25">
      <c r="R776" s="52"/>
      <c r="U776" s="52"/>
      <c r="V776" s="52"/>
    </row>
    <row r="777" spans="18:22" x14ac:dyDescent="0.25">
      <c r="R777" s="52"/>
      <c r="U777" s="52"/>
      <c r="V777" s="52"/>
    </row>
    <row r="778" spans="18:22" x14ac:dyDescent="0.25">
      <c r="R778" s="52"/>
      <c r="U778" s="52"/>
      <c r="V778" s="52"/>
    </row>
    <row r="779" spans="18:22" x14ac:dyDescent="0.25">
      <c r="R779" s="52"/>
      <c r="U779" s="52"/>
      <c r="V779" s="52"/>
    </row>
    <row r="780" spans="18:22" x14ac:dyDescent="0.25">
      <c r="R780" s="52"/>
      <c r="U780" s="52"/>
      <c r="V780" s="52"/>
    </row>
    <row r="781" spans="18:22" x14ac:dyDescent="0.25">
      <c r="R781" s="52"/>
      <c r="U781" s="52"/>
      <c r="V781" s="52"/>
    </row>
    <row r="782" spans="18:22" x14ac:dyDescent="0.25">
      <c r="R782" s="52"/>
      <c r="U782" s="52"/>
      <c r="V782" s="52"/>
    </row>
    <row r="783" spans="18:22" x14ac:dyDescent="0.25">
      <c r="R783" s="52"/>
      <c r="U783" s="52"/>
      <c r="V783" s="52"/>
    </row>
    <row r="784" spans="18:22" x14ac:dyDescent="0.25">
      <c r="R784" s="52"/>
      <c r="U784" s="52"/>
      <c r="V784" s="52"/>
    </row>
    <row r="785" spans="18:22" x14ac:dyDescent="0.25">
      <c r="R785" s="52"/>
      <c r="U785" s="52"/>
      <c r="V785" s="52"/>
    </row>
    <row r="786" spans="18:22" x14ac:dyDescent="0.25">
      <c r="R786" s="52"/>
      <c r="U786" s="52"/>
      <c r="V786" s="52"/>
    </row>
    <row r="787" spans="18:22" x14ac:dyDescent="0.25">
      <c r="R787" s="52"/>
      <c r="U787" s="52"/>
      <c r="V787" s="52"/>
    </row>
    <row r="788" spans="18:22" x14ac:dyDescent="0.25">
      <c r="R788" s="52"/>
      <c r="U788" s="52"/>
      <c r="V788" s="52"/>
    </row>
    <row r="789" spans="18:22" x14ac:dyDescent="0.25">
      <c r="R789" s="52"/>
      <c r="U789" s="52"/>
      <c r="V789" s="52"/>
    </row>
    <row r="790" spans="18:22" x14ac:dyDescent="0.25">
      <c r="R790" s="52"/>
      <c r="U790" s="52"/>
      <c r="V790" s="52"/>
    </row>
    <row r="791" spans="18:22" x14ac:dyDescent="0.25">
      <c r="R791" s="52"/>
      <c r="U791" s="52"/>
      <c r="V791" s="52"/>
    </row>
    <row r="792" spans="18:22" x14ac:dyDescent="0.25">
      <c r="R792" s="52"/>
      <c r="U792" s="52"/>
      <c r="V792" s="52"/>
    </row>
    <row r="793" spans="18:22" x14ac:dyDescent="0.25">
      <c r="R793" s="52"/>
      <c r="U793" s="52"/>
      <c r="V793" s="52"/>
    </row>
    <row r="794" spans="18:22" x14ac:dyDescent="0.25">
      <c r="R794" s="52"/>
      <c r="U794" s="52"/>
      <c r="V794" s="52"/>
    </row>
    <row r="795" spans="18:22" x14ac:dyDescent="0.25">
      <c r="R795" s="52"/>
      <c r="U795" s="52"/>
      <c r="V795" s="52"/>
    </row>
    <row r="796" spans="18:22" x14ac:dyDescent="0.25">
      <c r="R796" s="52"/>
      <c r="U796" s="52"/>
      <c r="V796" s="52"/>
    </row>
    <row r="797" spans="18:22" x14ac:dyDescent="0.25">
      <c r="R797" s="52"/>
      <c r="U797" s="52"/>
      <c r="V797" s="52"/>
    </row>
    <row r="798" spans="18:22" x14ac:dyDescent="0.25">
      <c r="R798" s="52"/>
      <c r="U798" s="52"/>
      <c r="V798" s="52"/>
    </row>
    <row r="799" spans="18:22" x14ac:dyDescent="0.25">
      <c r="R799" s="52"/>
      <c r="U799" s="52"/>
      <c r="V799" s="52"/>
    </row>
    <row r="800" spans="18:22" x14ac:dyDescent="0.25">
      <c r="R800" s="52"/>
      <c r="U800" s="52"/>
      <c r="V800" s="52"/>
    </row>
    <row r="801" spans="18:22" x14ac:dyDescent="0.25">
      <c r="R801" s="52"/>
      <c r="U801" s="52"/>
      <c r="V801" s="52"/>
    </row>
    <row r="802" spans="18:22" x14ac:dyDescent="0.25">
      <c r="R802" s="52"/>
      <c r="U802" s="52"/>
      <c r="V802" s="52"/>
    </row>
    <row r="803" spans="18:22" x14ac:dyDescent="0.25">
      <c r="R803" s="52"/>
      <c r="U803" s="52"/>
      <c r="V803" s="52"/>
    </row>
    <row r="804" spans="18:22" x14ac:dyDescent="0.25">
      <c r="R804" s="52"/>
      <c r="U804" s="52"/>
      <c r="V804" s="52"/>
    </row>
    <row r="805" spans="18:22" x14ac:dyDescent="0.25">
      <c r="R805" s="52"/>
      <c r="U805" s="52"/>
      <c r="V805" s="52"/>
    </row>
    <row r="806" spans="18:22" x14ac:dyDescent="0.25">
      <c r="R806" s="52"/>
      <c r="U806" s="52"/>
      <c r="V806" s="52"/>
    </row>
    <row r="807" spans="18:22" x14ac:dyDescent="0.25">
      <c r="R807" s="52"/>
      <c r="U807" s="52"/>
      <c r="V807" s="52"/>
    </row>
    <row r="808" spans="18:22" x14ac:dyDescent="0.25">
      <c r="R808" s="52"/>
      <c r="U808" s="52"/>
      <c r="V808" s="52"/>
    </row>
    <row r="809" spans="18:22" x14ac:dyDescent="0.25">
      <c r="R809" s="52"/>
      <c r="U809" s="52"/>
      <c r="V809" s="52"/>
    </row>
    <row r="810" spans="18:22" x14ac:dyDescent="0.25">
      <c r="R810" s="52"/>
      <c r="U810" s="52"/>
      <c r="V810" s="52"/>
    </row>
    <row r="811" spans="18:22" x14ac:dyDescent="0.25">
      <c r="R811" s="52"/>
      <c r="U811" s="52"/>
      <c r="V811" s="52"/>
    </row>
    <row r="812" spans="18:22" x14ac:dyDescent="0.25">
      <c r="R812" s="52"/>
      <c r="U812" s="52"/>
      <c r="V812" s="52"/>
    </row>
    <row r="813" spans="18:22" x14ac:dyDescent="0.25">
      <c r="R813" s="52"/>
      <c r="U813" s="52"/>
      <c r="V813" s="52"/>
    </row>
    <row r="814" spans="18:22" x14ac:dyDescent="0.25">
      <c r="R814" s="52"/>
      <c r="U814" s="52"/>
      <c r="V814" s="52"/>
    </row>
    <row r="815" spans="18:22" x14ac:dyDescent="0.25">
      <c r="R815" s="52"/>
      <c r="U815" s="52"/>
      <c r="V815" s="52"/>
    </row>
    <row r="816" spans="18:22" x14ac:dyDescent="0.25">
      <c r="R816" s="52"/>
      <c r="U816" s="52"/>
      <c r="V816" s="52"/>
    </row>
    <row r="817" spans="18:22" x14ac:dyDescent="0.25">
      <c r="R817" s="52"/>
      <c r="U817" s="52"/>
      <c r="V817" s="52"/>
    </row>
    <row r="818" spans="18:22" x14ac:dyDescent="0.25">
      <c r="R818" s="52"/>
      <c r="U818" s="52"/>
      <c r="V818" s="52"/>
    </row>
    <row r="819" spans="18:22" x14ac:dyDescent="0.25">
      <c r="R819" s="52"/>
      <c r="U819" s="52"/>
      <c r="V819" s="52"/>
    </row>
    <row r="820" spans="18:22" x14ac:dyDescent="0.25">
      <c r="R820" s="52"/>
      <c r="U820" s="52"/>
      <c r="V820" s="52"/>
    </row>
    <row r="821" spans="18:22" x14ac:dyDescent="0.25">
      <c r="R821" s="52"/>
      <c r="U821" s="52"/>
      <c r="V821" s="52"/>
    </row>
    <row r="822" spans="18:22" x14ac:dyDescent="0.25">
      <c r="R822" s="52"/>
      <c r="U822" s="52"/>
      <c r="V822" s="52"/>
    </row>
    <row r="823" spans="18:22" x14ac:dyDescent="0.25">
      <c r="R823" s="52"/>
      <c r="U823" s="52"/>
      <c r="V823" s="52"/>
    </row>
    <row r="824" spans="18:22" x14ac:dyDescent="0.25">
      <c r="R824" s="52"/>
      <c r="U824" s="52"/>
      <c r="V824" s="52"/>
    </row>
    <row r="825" spans="18:22" x14ac:dyDescent="0.25">
      <c r="R825" s="52"/>
      <c r="U825" s="52"/>
      <c r="V825" s="52"/>
    </row>
    <row r="826" spans="18:22" x14ac:dyDescent="0.25">
      <c r="R826" s="52"/>
      <c r="U826" s="52"/>
      <c r="V826" s="52"/>
    </row>
    <row r="827" spans="18:22" x14ac:dyDescent="0.25">
      <c r="R827" s="52"/>
      <c r="U827" s="52"/>
      <c r="V827" s="52"/>
    </row>
    <row r="828" spans="18:22" x14ac:dyDescent="0.25">
      <c r="R828" s="52"/>
      <c r="U828" s="52"/>
      <c r="V828" s="52"/>
    </row>
    <row r="829" spans="18:22" x14ac:dyDescent="0.25">
      <c r="R829" s="52"/>
      <c r="U829" s="52"/>
      <c r="V829" s="52"/>
    </row>
    <row r="830" spans="18:22" x14ac:dyDescent="0.25">
      <c r="R830" s="52"/>
      <c r="U830" s="52"/>
      <c r="V830" s="52"/>
    </row>
    <row r="831" spans="18:22" x14ac:dyDescent="0.25">
      <c r="R831" s="52"/>
      <c r="U831" s="52"/>
      <c r="V831" s="52"/>
    </row>
    <row r="832" spans="18:22" x14ac:dyDescent="0.25">
      <c r="R832" s="52"/>
      <c r="U832" s="52"/>
      <c r="V832" s="52"/>
    </row>
    <row r="833" spans="18:22" x14ac:dyDescent="0.25">
      <c r="R833" s="52"/>
      <c r="U833" s="52"/>
      <c r="V833" s="52"/>
    </row>
    <row r="834" spans="18:22" x14ac:dyDescent="0.25">
      <c r="R834" s="52"/>
      <c r="U834" s="52"/>
      <c r="V834" s="52"/>
    </row>
    <row r="835" spans="18:22" x14ac:dyDescent="0.25">
      <c r="R835" s="52"/>
      <c r="U835" s="52"/>
      <c r="V835" s="52"/>
    </row>
    <row r="836" spans="18:22" x14ac:dyDescent="0.25">
      <c r="R836" s="52"/>
      <c r="U836" s="52"/>
      <c r="V836" s="52"/>
    </row>
    <row r="837" spans="18:22" x14ac:dyDescent="0.25">
      <c r="R837" s="52"/>
      <c r="U837" s="52"/>
      <c r="V837" s="52"/>
    </row>
    <row r="838" spans="18:22" x14ac:dyDescent="0.25">
      <c r="R838" s="52"/>
      <c r="U838" s="52"/>
      <c r="V838" s="52"/>
    </row>
    <row r="839" spans="18:22" x14ac:dyDescent="0.25">
      <c r="R839" s="52"/>
      <c r="U839" s="52"/>
      <c r="V839" s="52"/>
    </row>
    <row r="840" spans="18:22" x14ac:dyDescent="0.25">
      <c r="R840" s="52"/>
      <c r="U840" s="52"/>
      <c r="V840" s="52"/>
    </row>
    <row r="841" spans="18:22" x14ac:dyDescent="0.25">
      <c r="R841" s="52"/>
      <c r="U841" s="52"/>
      <c r="V841" s="52"/>
    </row>
    <row r="842" spans="18:22" x14ac:dyDescent="0.25">
      <c r="R842" s="52"/>
      <c r="U842" s="52"/>
      <c r="V842" s="52"/>
    </row>
    <row r="843" spans="18:22" x14ac:dyDescent="0.25">
      <c r="R843" s="52"/>
      <c r="U843" s="52"/>
      <c r="V843" s="52"/>
    </row>
    <row r="844" spans="18:22" x14ac:dyDescent="0.25">
      <c r="R844" s="52"/>
      <c r="U844" s="52"/>
      <c r="V844" s="52"/>
    </row>
    <row r="845" spans="18:22" x14ac:dyDescent="0.25">
      <c r="R845" s="52"/>
      <c r="U845" s="52"/>
      <c r="V845" s="52"/>
    </row>
    <row r="846" spans="18:22" x14ac:dyDescent="0.25">
      <c r="R846" s="52"/>
      <c r="U846" s="52"/>
      <c r="V846" s="52"/>
    </row>
    <row r="847" spans="18:22" x14ac:dyDescent="0.25">
      <c r="R847" s="52"/>
      <c r="U847" s="52"/>
      <c r="V847" s="52"/>
    </row>
    <row r="848" spans="18:22" x14ac:dyDescent="0.25">
      <c r="R848" s="52"/>
      <c r="U848" s="52"/>
      <c r="V848" s="52"/>
    </row>
    <row r="849" spans="18:22" x14ac:dyDescent="0.25">
      <c r="R849" s="52"/>
      <c r="U849" s="52"/>
      <c r="V849" s="52"/>
    </row>
    <row r="850" spans="18:22" x14ac:dyDescent="0.25">
      <c r="R850" s="52"/>
      <c r="U850" s="52"/>
      <c r="V850" s="52"/>
    </row>
    <row r="851" spans="18:22" x14ac:dyDescent="0.25">
      <c r="R851" s="52"/>
      <c r="U851" s="52"/>
      <c r="V851" s="52"/>
    </row>
    <row r="852" spans="18:22" x14ac:dyDescent="0.25">
      <c r="R852" s="52"/>
      <c r="U852" s="52"/>
      <c r="V852" s="52"/>
    </row>
    <row r="853" spans="18:22" x14ac:dyDescent="0.25">
      <c r="R853" s="52"/>
      <c r="U853" s="52"/>
      <c r="V853" s="52"/>
    </row>
    <row r="854" spans="18:22" x14ac:dyDescent="0.25">
      <c r="R854" s="52"/>
      <c r="U854" s="52"/>
      <c r="V854" s="52"/>
    </row>
    <row r="855" spans="18:22" x14ac:dyDescent="0.25">
      <c r="R855" s="52"/>
      <c r="U855" s="52"/>
      <c r="V855" s="52"/>
    </row>
    <row r="856" spans="18:22" x14ac:dyDescent="0.25">
      <c r="R856" s="52"/>
      <c r="U856" s="52"/>
      <c r="V856" s="52"/>
    </row>
    <row r="857" spans="18:22" x14ac:dyDescent="0.25">
      <c r="R857" s="52"/>
      <c r="U857" s="52"/>
      <c r="V857" s="52"/>
    </row>
    <row r="858" spans="18:22" x14ac:dyDescent="0.25">
      <c r="R858" s="52"/>
      <c r="U858" s="52"/>
      <c r="V858" s="52"/>
    </row>
    <row r="859" spans="18:22" x14ac:dyDescent="0.25">
      <c r="R859" s="52"/>
      <c r="U859" s="52"/>
      <c r="V859" s="52"/>
    </row>
    <row r="860" spans="18:22" x14ac:dyDescent="0.25">
      <c r="R860" s="52"/>
      <c r="U860" s="52"/>
      <c r="V860" s="52"/>
    </row>
    <row r="861" spans="18:22" x14ac:dyDescent="0.25">
      <c r="R861" s="52"/>
      <c r="U861" s="52"/>
      <c r="V861" s="52"/>
    </row>
    <row r="862" spans="18:22" x14ac:dyDescent="0.25">
      <c r="R862" s="52"/>
      <c r="U862" s="52"/>
      <c r="V862" s="52"/>
    </row>
    <row r="863" spans="18:22" x14ac:dyDescent="0.25">
      <c r="R863" s="52"/>
      <c r="U863" s="52"/>
      <c r="V863" s="52"/>
    </row>
    <row r="864" spans="18:22" x14ac:dyDescent="0.25">
      <c r="R864" s="52"/>
      <c r="U864" s="52"/>
      <c r="V864" s="52"/>
    </row>
    <row r="865" spans="18:22" x14ac:dyDescent="0.25">
      <c r="R865" s="52"/>
      <c r="U865" s="52"/>
      <c r="V865" s="52"/>
    </row>
    <row r="866" spans="18:22" x14ac:dyDescent="0.25">
      <c r="R866" s="52"/>
      <c r="U866" s="52"/>
      <c r="V866" s="52"/>
    </row>
    <row r="867" spans="18:22" x14ac:dyDescent="0.25">
      <c r="R867" s="52"/>
      <c r="U867" s="52"/>
      <c r="V867" s="52"/>
    </row>
    <row r="868" spans="18:22" x14ac:dyDescent="0.25">
      <c r="R868" s="52"/>
      <c r="U868" s="52"/>
      <c r="V868" s="52"/>
    </row>
    <row r="869" spans="18:22" x14ac:dyDescent="0.25">
      <c r="R869" s="52"/>
      <c r="U869" s="52"/>
      <c r="V869" s="52"/>
    </row>
    <row r="870" spans="18:22" x14ac:dyDescent="0.25">
      <c r="R870" s="52"/>
      <c r="U870" s="52"/>
      <c r="V870" s="52"/>
    </row>
    <row r="871" spans="18:22" x14ac:dyDescent="0.25">
      <c r="R871" s="52"/>
      <c r="U871" s="52"/>
      <c r="V871" s="52"/>
    </row>
    <row r="872" spans="18:22" x14ac:dyDescent="0.25">
      <c r="R872" s="52"/>
      <c r="U872" s="52"/>
      <c r="V872" s="52"/>
    </row>
    <row r="873" spans="18:22" x14ac:dyDescent="0.25">
      <c r="R873" s="52"/>
      <c r="U873" s="52"/>
      <c r="V873" s="52"/>
    </row>
    <row r="874" spans="18:22" x14ac:dyDescent="0.25">
      <c r="R874" s="52"/>
      <c r="U874" s="52"/>
      <c r="V874" s="52"/>
    </row>
    <row r="875" spans="18:22" x14ac:dyDescent="0.25">
      <c r="R875" s="52"/>
      <c r="U875" s="52"/>
      <c r="V875" s="52"/>
    </row>
    <row r="876" spans="18:22" x14ac:dyDescent="0.25">
      <c r="R876" s="52"/>
      <c r="U876" s="52"/>
      <c r="V876" s="52"/>
    </row>
    <row r="877" spans="18:22" x14ac:dyDescent="0.25">
      <c r="R877" s="52"/>
      <c r="U877" s="52"/>
      <c r="V877" s="52"/>
    </row>
    <row r="878" spans="18:22" x14ac:dyDescent="0.25">
      <c r="R878" s="52"/>
      <c r="U878" s="52"/>
      <c r="V878" s="52"/>
    </row>
    <row r="879" spans="18:22" x14ac:dyDescent="0.25">
      <c r="R879" s="52"/>
      <c r="U879" s="52"/>
      <c r="V879" s="52"/>
    </row>
    <row r="880" spans="18:22" x14ac:dyDescent="0.25">
      <c r="R880" s="52"/>
      <c r="U880" s="52"/>
      <c r="V880" s="52"/>
    </row>
    <row r="881" spans="18:22" x14ac:dyDescent="0.25">
      <c r="R881" s="52"/>
      <c r="U881" s="52"/>
      <c r="V881" s="52"/>
    </row>
    <row r="882" spans="18:22" x14ac:dyDescent="0.25">
      <c r="R882" s="52"/>
      <c r="U882" s="52"/>
      <c r="V882" s="52"/>
    </row>
    <row r="883" spans="18:22" x14ac:dyDescent="0.25">
      <c r="R883" s="52"/>
      <c r="U883" s="52"/>
      <c r="V883" s="52"/>
    </row>
    <row r="884" spans="18:22" x14ac:dyDescent="0.25">
      <c r="R884" s="52"/>
      <c r="U884" s="52"/>
      <c r="V884" s="52"/>
    </row>
    <row r="885" spans="18:22" x14ac:dyDescent="0.25">
      <c r="R885" s="52"/>
      <c r="U885" s="52"/>
      <c r="V885" s="52"/>
    </row>
    <row r="886" spans="18:22" x14ac:dyDescent="0.25">
      <c r="R886" s="52"/>
      <c r="U886" s="52"/>
      <c r="V886" s="52"/>
    </row>
    <row r="887" spans="18:22" x14ac:dyDescent="0.25">
      <c r="R887" s="52"/>
      <c r="U887" s="52"/>
      <c r="V887" s="52"/>
    </row>
    <row r="888" spans="18:22" x14ac:dyDescent="0.25">
      <c r="R888" s="52"/>
      <c r="U888" s="52"/>
      <c r="V888" s="52"/>
    </row>
    <row r="889" spans="18:22" x14ac:dyDescent="0.25">
      <c r="R889" s="52"/>
      <c r="U889" s="52"/>
      <c r="V889" s="52"/>
    </row>
    <row r="890" spans="18:22" x14ac:dyDescent="0.25">
      <c r="R890" s="52"/>
      <c r="U890" s="52"/>
      <c r="V890" s="52"/>
    </row>
    <row r="891" spans="18:22" x14ac:dyDescent="0.25">
      <c r="R891" s="52"/>
      <c r="U891" s="52"/>
      <c r="V891" s="52"/>
    </row>
    <row r="892" spans="18:22" x14ac:dyDescent="0.25">
      <c r="R892" s="52"/>
      <c r="U892" s="52"/>
      <c r="V892" s="52"/>
    </row>
    <row r="893" spans="18:22" x14ac:dyDescent="0.25">
      <c r="R893" s="52"/>
      <c r="U893" s="52"/>
      <c r="V893" s="52"/>
    </row>
    <row r="894" spans="18:22" x14ac:dyDescent="0.25">
      <c r="R894" s="52"/>
      <c r="U894" s="52"/>
      <c r="V894" s="52"/>
    </row>
    <row r="895" spans="18:22" x14ac:dyDescent="0.25">
      <c r="R895" s="52"/>
      <c r="U895" s="52"/>
      <c r="V895" s="52"/>
    </row>
    <row r="896" spans="18:22" x14ac:dyDescent="0.25">
      <c r="R896" s="52"/>
      <c r="U896" s="52"/>
      <c r="V896" s="52"/>
    </row>
    <row r="897" spans="18:22" x14ac:dyDescent="0.25">
      <c r="R897" s="52"/>
      <c r="U897" s="52"/>
      <c r="V897" s="52"/>
    </row>
    <row r="898" spans="18:22" x14ac:dyDescent="0.25">
      <c r="R898" s="52"/>
      <c r="U898" s="52"/>
      <c r="V898" s="52"/>
    </row>
    <row r="899" spans="18:22" x14ac:dyDescent="0.25">
      <c r="R899" s="52"/>
      <c r="U899" s="52"/>
      <c r="V899" s="52"/>
    </row>
    <row r="900" spans="18:22" x14ac:dyDescent="0.25">
      <c r="R900" s="52"/>
      <c r="U900" s="52"/>
      <c r="V900" s="52"/>
    </row>
    <row r="901" spans="18:22" x14ac:dyDescent="0.25">
      <c r="R901" s="52"/>
      <c r="U901" s="52"/>
      <c r="V901" s="52"/>
    </row>
    <row r="902" spans="18:22" x14ac:dyDescent="0.25">
      <c r="R902" s="52"/>
      <c r="U902" s="52"/>
      <c r="V902" s="52"/>
    </row>
    <row r="903" spans="18:22" x14ac:dyDescent="0.25">
      <c r="R903" s="52"/>
      <c r="U903" s="52"/>
      <c r="V903" s="52"/>
    </row>
    <row r="904" spans="18:22" x14ac:dyDescent="0.25">
      <c r="R904" s="52"/>
      <c r="U904" s="52"/>
      <c r="V904" s="52"/>
    </row>
    <row r="905" spans="18:22" x14ac:dyDescent="0.25">
      <c r="R905" s="52"/>
      <c r="U905" s="52"/>
      <c r="V905" s="52"/>
    </row>
    <row r="906" spans="18:22" x14ac:dyDescent="0.25">
      <c r="R906" s="52"/>
      <c r="U906" s="52"/>
      <c r="V906" s="52"/>
    </row>
    <row r="907" spans="18:22" x14ac:dyDescent="0.25">
      <c r="R907" s="52"/>
      <c r="U907" s="52"/>
      <c r="V907" s="52"/>
    </row>
    <row r="908" spans="18:22" x14ac:dyDescent="0.25">
      <c r="R908" s="52"/>
      <c r="U908" s="52"/>
      <c r="V908" s="52"/>
    </row>
    <row r="909" spans="18:22" x14ac:dyDescent="0.25">
      <c r="R909" s="52"/>
      <c r="U909" s="52"/>
      <c r="V909" s="52"/>
    </row>
    <row r="910" spans="18:22" x14ac:dyDescent="0.25">
      <c r="R910" s="52"/>
      <c r="U910" s="52"/>
      <c r="V910" s="52"/>
    </row>
    <row r="911" spans="18:22" x14ac:dyDescent="0.25">
      <c r="R911" s="52"/>
      <c r="U911" s="52"/>
      <c r="V911" s="52"/>
    </row>
    <row r="912" spans="18:22" x14ac:dyDescent="0.25">
      <c r="R912" s="52"/>
      <c r="U912" s="52"/>
      <c r="V912" s="52"/>
    </row>
    <row r="913" spans="18:22" x14ac:dyDescent="0.25">
      <c r="R913" s="52"/>
      <c r="U913" s="52"/>
      <c r="V913" s="52"/>
    </row>
    <row r="914" spans="18:22" x14ac:dyDescent="0.25">
      <c r="R914" s="52"/>
      <c r="U914" s="52"/>
      <c r="V914" s="52"/>
    </row>
    <row r="915" spans="18:22" x14ac:dyDescent="0.25">
      <c r="R915" s="52"/>
      <c r="U915" s="52"/>
      <c r="V915" s="52"/>
    </row>
    <row r="916" spans="18:22" x14ac:dyDescent="0.25">
      <c r="R916" s="52"/>
      <c r="U916" s="52"/>
      <c r="V916" s="52"/>
    </row>
    <row r="917" spans="18:22" x14ac:dyDescent="0.25">
      <c r="R917" s="52"/>
      <c r="U917" s="52"/>
      <c r="V917" s="52"/>
    </row>
    <row r="918" spans="18:22" x14ac:dyDescent="0.25">
      <c r="R918" s="52"/>
      <c r="U918" s="52"/>
      <c r="V918" s="52"/>
    </row>
    <row r="919" spans="18:22" x14ac:dyDescent="0.25">
      <c r="R919" s="52"/>
      <c r="U919" s="52"/>
      <c r="V919" s="52"/>
    </row>
    <row r="920" spans="18:22" x14ac:dyDescent="0.25">
      <c r="R920" s="52"/>
      <c r="U920" s="52"/>
      <c r="V920" s="52"/>
    </row>
    <row r="921" spans="18:22" x14ac:dyDescent="0.25">
      <c r="R921" s="52"/>
      <c r="U921" s="52"/>
      <c r="V921" s="52"/>
    </row>
    <row r="922" spans="18:22" x14ac:dyDescent="0.25">
      <c r="R922" s="52"/>
      <c r="U922" s="52"/>
      <c r="V922" s="52"/>
    </row>
    <row r="923" spans="18:22" x14ac:dyDescent="0.25">
      <c r="R923" s="52"/>
      <c r="U923" s="52"/>
      <c r="V923" s="52"/>
    </row>
    <row r="924" spans="18:22" x14ac:dyDescent="0.25">
      <c r="R924" s="52"/>
      <c r="U924" s="52"/>
      <c r="V924" s="52"/>
    </row>
    <row r="925" spans="18:22" x14ac:dyDescent="0.25">
      <c r="R925" s="52"/>
      <c r="U925" s="52"/>
      <c r="V925" s="52"/>
    </row>
    <row r="926" spans="18:22" x14ac:dyDescent="0.25">
      <c r="R926" s="52"/>
      <c r="U926" s="52"/>
      <c r="V926" s="52"/>
    </row>
    <row r="927" spans="18:22" x14ac:dyDescent="0.25">
      <c r="R927" s="52"/>
      <c r="U927" s="52"/>
      <c r="V927" s="52"/>
    </row>
    <row r="928" spans="18:22" x14ac:dyDescent="0.25">
      <c r="R928" s="52"/>
      <c r="U928" s="52"/>
      <c r="V928" s="52"/>
    </row>
    <row r="929" spans="18:22" x14ac:dyDescent="0.25">
      <c r="R929" s="52"/>
      <c r="U929" s="52"/>
      <c r="V929" s="52"/>
    </row>
    <row r="930" spans="18:22" x14ac:dyDescent="0.25">
      <c r="R930" s="52"/>
      <c r="U930" s="52"/>
      <c r="V930" s="52"/>
    </row>
    <row r="931" spans="18:22" x14ac:dyDescent="0.25">
      <c r="R931" s="52"/>
      <c r="U931" s="52"/>
      <c r="V931" s="52"/>
    </row>
    <row r="932" spans="18:22" x14ac:dyDescent="0.25">
      <c r="R932" s="52"/>
      <c r="U932" s="52"/>
      <c r="V932" s="52"/>
    </row>
    <row r="933" spans="18:22" x14ac:dyDescent="0.25">
      <c r="R933" s="52"/>
      <c r="U933" s="52"/>
      <c r="V933" s="52"/>
    </row>
    <row r="934" spans="18:22" x14ac:dyDescent="0.25">
      <c r="R934" s="52"/>
      <c r="U934" s="52"/>
      <c r="V934" s="52"/>
    </row>
    <row r="935" spans="18:22" x14ac:dyDescent="0.25">
      <c r="R935" s="52"/>
      <c r="U935" s="52"/>
      <c r="V935" s="52"/>
    </row>
    <row r="936" spans="18:22" x14ac:dyDescent="0.25">
      <c r="R936" s="52"/>
      <c r="U936" s="52"/>
      <c r="V936" s="52"/>
    </row>
    <row r="937" spans="18:22" x14ac:dyDescent="0.25">
      <c r="R937" s="52"/>
      <c r="U937" s="52"/>
      <c r="V937" s="52"/>
    </row>
    <row r="938" spans="18:22" x14ac:dyDescent="0.25">
      <c r="R938" s="52"/>
      <c r="U938" s="52"/>
      <c r="V938" s="52"/>
    </row>
    <row r="939" spans="18:22" x14ac:dyDescent="0.25">
      <c r="R939" s="52"/>
      <c r="U939" s="52"/>
      <c r="V939" s="52"/>
    </row>
    <row r="940" spans="18:22" x14ac:dyDescent="0.25">
      <c r="R940" s="52"/>
      <c r="U940" s="52"/>
      <c r="V940" s="52"/>
    </row>
    <row r="941" spans="18:22" x14ac:dyDescent="0.25">
      <c r="R941" s="52"/>
      <c r="U941" s="52"/>
      <c r="V941" s="52"/>
    </row>
    <row r="942" spans="18:22" x14ac:dyDescent="0.25">
      <c r="R942" s="52"/>
      <c r="U942" s="52"/>
      <c r="V942" s="52"/>
    </row>
    <row r="943" spans="18:22" x14ac:dyDescent="0.25">
      <c r="R943" s="52"/>
      <c r="U943" s="52"/>
      <c r="V943" s="52"/>
    </row>
    <row r="944" spans="18:22" x14ac:dyDescent="0.25">
      <c r="R944" s="52"/>
      <c r="U944" s="52"/>
      <c r="V944" s="52"/>
    </row>
    <row r="945" spans="18:22" x14ac:dyDescent="0.25">
      <c r="R945" s="52"/>
      <c r="U945" s="52"/>
      <c r="V945" s="52"/>
    </row>
    <row r="946" spans="18:22" x14ac:dyDescent="0.25">
      <c r="R946" s="52"/>
      <c r="U946" s="52"/>
      <c r="V946" s="52"/>
    </row>
    <row r="947" spans="18:22" x14ac:dyDescent="0.25">
      <c r="R947" s="52"/>
      <c r="U947" s="52"/>
      <c r="V947" s="52"/>
    </row>
    <row r="948" spans="18:22" x14ac:dyDescent="0.25">
      <c r="R948" s="52"/>
      <c r="U948" s="52"/>
      <c r="V948" s="52"/>
    </row>
    <row r="949" spans="18:22" x14ac:dyDescent="0.25">
      <c r="R949" s="52"/>
      <c r="U949" s="52"/>
      <c r="V949" s="52"/>
    </row>
    <row r="950" spans="18:22" x14ac:dyDescent="0.25">
      <c r="R950" s="52"/>
      <c r="U950" s="52"/>
      <c r="V950" s="52"/>
    </row>
    <row r="951" spans="18:22" x14ac:dyDescent="0.25">
      <c r="R951" s="52"/>
      <c r="U951" s="52"/>
      <c r="V951" s="52"/>
    </row>
    <row r="952" spans="18:22" x14ac:dyDescent="0.25">
      <c r="R952" s="52"/>
      <c r="U952" s="52"/>
      <c r="V952" s="52"/>
    </row>
    <row r="953" spans="18:22" x14ac:dyDescent="0.25">
      <c r="R953" s="52"/>
      <c r="U953" s="52"/>
      <c r="V953" s="52"/>
    </row>
    <row r="954" spans="18:22" x14ac:dyDescent="0.25">
      <c r="R954" s="52"/>
      <c r="U954" s="52"/>
      <c r="V954" s="52"/>
    </row>
    <row r="955" spans="18:22" x14ac:dyDescent="0.25">
      <c r="R955" s="52"/>
      <c r="U955" s="52"/>
      <c r="V955" s="52"/>
    </row>
    <row r="956" spans="18:22" x14ac:dyDescent="0.25">
      <c r="R956" s="52"/>
      <c r="U956" s="52"/>
      <c r="V956" s="52"/>
    </row>
    <row r="957" spans="18:22" x14ac:dyDescent="0.25">
      <c r="R957" s="52"/>
      <c r="U957" s="52"/>
      <c r="V957" s="52"/>
    </row>
    <row r="958" spans="18:22" x14ac:dyDescent="0.25">
      <c r="R958" s="52"/>
      <c r="U958" s="52"/>
      <c r="V958" s="52"/>
    </row>
    <row r="959" spans="18:22" x14ac:dyDescent="0.25">
      <c r="R959" s="52"/>
      <c r="U959" s="52"/>
      <c r="V959" s="52"/>
    </row>
    <row r="960" spans="18:22" x14ac:dyDescent="0.25">
      <c r="R960" s="52"/>
      <c r="U960" s="52"/>
      <c r="V960" s="52"/>
    </row>
    <row r="961" spans="15:22" x14ac:dyDescent="0.25">
      <c r="R961" s="52"/>
      <c r="U961" s="52"/>
      <c r="V961" s="52"/>
    </row>
    <row r="962" spans="15:22" x14ac:dyDescent="0.25">
      <c r="R962" s="52"/>
      <c r="U962" s="52"/>
      <c r="V962" s="52"/>
    </row>
    <row r="963" spans="15:22" x14ac:dyDescent="0.25">
      <c r="R963" s="52"/>
      <c r="U963" s="52"/>
      <c r="V963" s="52"/>
    </row>
    <row r="964" spans="15:22" x14ac:dyDescent="0.25">
      <c r="O964" s="53"/>
      <c r="R964" s="52"/>
      <c r="U964" s="52"/>
      <c r="V964" s="52"/>
    </row>
    <row r="965" spans="15:22" x14ac:dyDescent="0.25">
      <c r="R965" s="52"/>
      <c r="U965" s="52"/>
      <c r="V965" s="52"/>
    </row>
    <row r="966" spans="15:22" x14ac:dyDescent="0.25">
      <c r="O966" s="53"/>
      <c r="R966" s="52"/>
      <c r="U966" s="52"/>
      <c r="V966" s="52"/>
    </row>
    <row r="967" spans="15:22" x14ac:dyDescent="0.25">
      <c r="O967" s="53"/>
      <c r="R967" s="52"/>
      <c r="U967" s="52"/>
      <c r="V967" s="52"/>
    </row>
    <row r="968" spans="15:22" x14ac:dyDescent="0.25">
      <c r="R968" s="52"/>
      <c r="U968" s="52"/>
      <c r="V968" s="52"/>
    </row>
    <row r="969" spans="15:22" x14ac:dyDescent="0.25">
      <c r="R969" s="52"/>
      <c r="U969" s="52"/>
      <c r="V969" s="52"/>
    </row>
    <row r="970" spans="15:22" x14ac:dyDescent="0.25">
      <c r="R970" s="52"/>
      <c r="U970" s="52"/>
      <c r="V970" s="52"/>
    </row>
    <row r="971" spans="15:22" x14ac:dyDescent="0.25">
      <c r="R971" s="52"/>
      <c r="U971" s="52"/>
      <c r="V971" s="52"/>
    </row>
    <row r="972" spans="15:22" x14ac:dyDescent="0.25">
      <c r="R972" s="52"/>
      <c r="U972" s="52"/>
      <c r="V972" s="52"/>
    </row>
    <row r="973" spans="15:22" x14ac:dyDescent="0.25">
      <c r="R973" s="52"/>
      <c r="U973" s="52"/>
      <c r="V973" s="52"/>
    </row>
    <row r="974" spans="15:22" x14ac:dyDescent="0.25">
      <c r="R974" s="52"/>
      <c r="U974" s="52"/>
      <c r="V974" s="52"/>
    </row>
    <row r="975" spans="15:22" x14ac:dyDescent="0.25">
      <c r="R975" s="52"/>
      <c r="U975" s="52"/>
      <c r="V975" s="52"/>
    </row>
    <row r="976" spans="15:22" x14ac:dyDescent="0.25">
      <c r="R976" s="52"/>
      <c r="U976" s="52"/>
      <c r="V976" s="52"/>
    </row>
    <row r="977" spans="18:22" x14ac:dyDescent="0.25">
      <c r="R977" s="52"/>
      <c r="U977" s="52"/>
      <c r="V977" s="52"/>
    </row>
    <row r="978" spans="18:22" x14ac:dyDescent="0.25">
      <c r="R978" s="52"/>
      <c r="U978" s="52"/>
      <c r="V978" s="52"/>
    </row>
    <row r="979" spans="18:22" x14ac:dyDescent="0.25">
      <c r="R979" s="52"/>
      <c r="U979" s="52"/>
      <c r="V979" s="52"/>
    </row>
    <row r="980" spans="18:22" x14ac:dyDescent="0.25">
      <c r="R980" s="52"/>
      <c r="U980" s="52"/>
      <c r="V980" s="52"/>
    </row>
    <row r="981" spans="18:22" x14ac:dyDescent="0.25">
      <c r="R981" s="52"/>
      <c r="U981" s="52"/>
      <c r="V981" s="52"/>
    </row>
    <row r="982" spans="18:22" x14ac:dyDescent="0.25">
      <c r="R982" s="52"/>
      <c r="U982" s="52"/>
      <c r="V982" s="52"/>
    </row>
    <row r="983" spans="18:22" x14ac:dyDescent="0.25">
      <c r="R983" s="52"/>
      <c r="U983" s="52"/>
      <c r="V983" s="52"/>
    </row>
    <row r="984" spans="18:22" x14ac:dyDescent="0.25">
      <c r="R984" s="52"/>
      <c r="U984" s="52"/>
      <c r="V984" s="52"/>
    </row>
    <row r="985" spans="18:22" x14ac:dyDescent="0.25">
      <c r="R985" s="52"/>
      <c r="U985" s="52"/>
      <c r="V985" s="52"/>
    </row>
    <row r="986" spans="18:22" x14ac:dyDescent="0.25">
      <c r="R986" s="52"/>
      <c r="U986" s="52"/>
      <c r="V986" s="52"/>
    </row>
    <row r="987" spans="18:22" x14ac:dyDescent="0.25">
      <c r="R987" s="52"/>
      <c r="U987" s="52"/>
      <c r="V987" s="52"/>
    </row>
    <row r="988" spans="18:22" x14ac:dyDescent="0.25">
      <c r="R988" s="52"/>
      <c r="U988" s="52"/>
      <c r="V988" s="52"/>
    </row>
    <row r="989" spans="18:22" x14ac:dyDescent="0.25">
      <c r="R989" s="52"/>
      <c r="U989" s="52"/>
      <c r="V989" s="52"/>
    </row>
    <row r="990" spans="18:22" x14ac:dyDescent="0.25">
      <c r="R990" s="52"/>
      <c r="U990" s="52"/>
      <c r="V990" s="52"/>
    </row>
    <row r="991" spans="18:22" x14ac:dyDescent="0.25">
      <c r="R991" s="52"/>
      <c r="U991" s="52"/>
      <c r="V991" s="52"/>
    </row>
    <row r="992" spans="18:22" x14ac:dyDescent="0.25">
      <c r="R992" s="52"/>
      <c r="U992" s="52"/>
      <c r="V992" s="52"/>
    </row>
    <row r="993" spans="18:22" x14ac:dyDescent="0.25">
      <c r="R993" s="52"/>
      <c r="U993" s="52"/>
      <c r="V993" s="52"/>
    </row>
    <row r="994" spans="18:22" x14ac:dyDescent="0.25">
      <c r="R994" s="52"/>
      <c r="U994" s="52"/>
      <c r="V994" s="52"/>
    </row>
    <row r="995" spans="18:22" x14ac:dyDescent="0.25">
      <c r="R995" s="52"/>
      <c r="U995" s="52"/>
      <c r="V995" s="52"/>
    </row>
    <row r="996" spans="18:22" x14ac:dyDescent="0.25">
      <c r="R996" s="52"/>
      <c r="U996" s="52"/>
      <c r="V996" s="52"/>
    </row>
    <row r="997" spans="18:22" x14ac:dyDescent="0.25">
      <c r="R997" s="52"/>
      <c r="U997" s="52"/>
      <c r="V997" s="52"/>
    </row>
    <row r="998" spans="18:22" x14ac:dyDescent="0.25">
      <c r="R998" s="52"/>
      <c r="U998" s="52"/>
      <c r="V998" s="52"/>
    </row>
    <row r="999" spans="18:22" x14ac:dyDescent="0.25">
      <c r="R999" s="52"/>
      <c r="U999" s="52"/>
      <c r="V999" s="52"/>
    </row>
    <row r="1000" spans="18:22" x14ac:dyDescent="0.25">
      <c r="R1000" s="52"/>
      <c r="U1000" s="52"/>
      <c r="V1000" s="52"/>
    </row>
    <row r="1001" spans="18:22" x14ac:dyDescent="0.25">
      <c r="R1001" s="52"/>
      <c r="U1001" s="52"/>
      <c r="V1001" s="52"/>
    </row>
    <row r="1002" spans="18:22" x14ac:dyDescent="0.25">
      <c r="R1002" s="52"/>
      <c r="U1002" s="52"/>
      <c r="V1002" s="52"/>
    </row>
    <row r="1003" spans="18:22" x14ac:dyDescent="0.25">
      <c r="R1003" s="52"/>
      <c r="U1003" s="52"/>
      <c r="V1003" s="52"/>
    </row>
    <row r="1004" spans="18:22" x14ac:dyDescent="0.25">
      <c r="R1004" s="52"/>
      <c r="U1004" s="52"/>
      <c r="V1004" s="52"/>
    </row>
    <row r="1005" spans="18:22" x14ac:dyDescent="0.25">
      <c r="R1005" s="52"/>
      <c r="U1005" s="52"/>
      <c r="V1005" s="52"/>
    </row>
    <row r="1006" spans="18:22" x14ac:dyDescent="0.25">
      <c r="R1006" s="52"/>
      <c r="U1006" s="52"/>
      <c r="V1006" s="52"/>
    </row>
    <row r="1007" spans="18:22" x14ac:dyDescent="0.25">
      <c r="R1007" s="52"/>
      <c r="U1007" s="52"/>
      <c r="V1007" s="52"/>
    </row>
    <row r="1008" spans="18:22" x14ac:dyDescent="0.25">
      <c r="R1008" s="52"/>
      <c r="U1008" s="52"/>
      <c r="V1008" s="52"/>
    </row>
    <row r="1009" spans="15:22" x14ac:dyDescent="0.25">
      <c r="R1009" s="52"/>
      <c r="U1009" s="52"/>
      <c r="V1009" s="52"/>
    </row>
    <row r="1010" spans="15:22" x14ac:dyDescent="0.25">
      <c r="R1010" s="52"/>
      <c r="U1010" s="52"/>
      <c r="V1010" s="52"/>
    </row>
    <row r="1011" spans="15:22" x14ac:dyDescent="0.25">
      <c r="R1011" s="52"/>
      <c r="U1011" s="52"/>
      <c r="V1011" s="52"/>
    </row>
    <row r="1012" spans="15:22" x14ac:dyDescent="0.25">
      <c r="R1012" s="52"/>
      <c r="U1012" s="52"/>
      <c r="V1012" s="52"/>
    </row>
    <row r="1013" spans="15:22" x14ac:dyDescent="0.25">
      <c r="R1013" s="52"/>
      <c r="U1013" s="52"/>
      <c r="V1013" s="52"/>
    </row>
    <row r="1014" spans="15:22" x14ac:dyDescent="0.25">
      <c r="R1014" s="52"/>
      <c r="U1014" s="52"/>
      <c r="V1014" s="52"/>
    </row>
    <row r="1015" spans="15:22" x14ac:dyDescent="0.25">
      <c r="R1015" s="52"/>
      <c r="U1015" s="52"/>
      <c r="V1015" s="52"/>
    </row>
    <row r="1016" spans="15:22" x14ac:dyDescent="0.25">
      <c r="R1016" s="52"/>
      <c r="U1016" s="52"/>
      <c r="V1016" s="52"/>
    </row>
    <row r="1017" spans="15:22" x14ac:dyDescent="0.25">
      <c r="O1017" s="53"/>
      <c r="R1017" s="52"/>
      <c r="U1017" s="52"/>
      <c r="V1017" s="52"/>
    </row>
    <row r="1018" spans="15:22" x14ac:dyDescent="0.25">
      <c r="R1018" s="52"/>
      <c r="U1018" s="52"/>
      <c r="V1018" s="52"/>
    </row>
    <row r="1019" spans="15:22" x14ac:dyDescent="0.25">
      <c r="R1019" s="52"/>
      <c r="U1019" s="52"/>
      <c r="V1019" s="52"/>
    </row>
    <row r="1020" spans="15:22" x14ac:dyDescent="0.25">
      <c r="R1020" s="52"/>
      <c r="U1020" s="52"/>
      <c r="V1020" s="52"/>
    </row>
    <row r="1021" spans="15:22" x14ac:dyDescent="0.25">
      <c r="R1021" s="52"/>
      <c r="U1021" s="52"/>
      <c r="V1021" s="52"/>
    </row>
    <row r="1022" spans="15:22" x14ac:dyDescent="0.25">
      <c r="R1022" s="52"/>
      <c r="U1022" s="52"/>
      <c r="V1022" s="52"/>
    </row>
    <row r="1023" spans="15:22" x14ac:dyDescent="0.25">
      <c r="R1023" s="52"/>
      <c r="U1023" s="52"/>
      <c r="V1023" s="52"/>
    </row>
    <row r="1024" spans="15:22" x14ac:dyDescent="0.25">
      <c r="R1024" s="52"/>
      <c r="U1024" s="52"/>
      <c r="V1024" s="52"/>
    </row>
    <row r="1025" spans="15:22" x14ac:dyDescent="0.25">
      <c r="R1025" s="52"/>
      <c r="U1025" s="52"/>
      <c r="V1025" s="52"/>
    </row>
    <row r="1026" spans="15:22" x14ac:dyDescent="0.25">
      <c r="R1026" s="52"/>
      <c r="U1026" s="52"/>
      <c r="V1026" s="52"/>
    </row>
    <row r="1027" spans="15:22" x14ac:dyDescent="0.25">
      <c r="R1027" s="52"/>
      <c r="U1027" s="52"/>
      <c r="V1027" s="52"/>
    </row>
    <row r="1028" spans="15:22" x14ac:dyDescent="0.25">
      <c r="R1028" s="52"/>
      <c r="U1028" s="52"/>
      <c r="V1028" s="52"/>
    </row>
    <row r="1029" spans="15:22" x14ac:dyDescent="0.25">
      <c r="R1029" s="52"/>
      <c r="U1029" s="52"/>
      <c r="V1029" s="52"/>
    </row>
    <row r="1030" spans="15:22" x14ac:dyDescent="0.25">
      <c r="R1030" s="52"/>
      <c r="U1030" s="52"/>
      <c r="V1030" s="52"/>
    </row>
    <row r="1031" spans="15:22" x14ac:dyDescent="0.25">
      <c r="R1031" s="52"/>
      <c r="U1031" s="52"/>
      <c r="V1031" s="52"/>
    </row>
    <row r="1032" spans="15:22" x14ac:dyDescent="0.25">
      <c r="R1032" s="52"/>
      <c r="U1032" s="52"/>
      <c r="V1032" s="52"/>
    </row>
    <row r="1033" spans="15:22" x14ac:dyDescent="0.25">
      <c r="R1033" s="52"/>
      <c r="U1033" s="52"/>
      <c r="V1033" s="52"/>
    </row>
    <row r="1034" spans="15:22" x14ac:dyDescent="0.25">
      <c r="R1034" s="52"/>
      <c r="U1034" s="52"/>
      <c r="V1034" s="52"/>
    </row>
    <row r="1035" spans="15:22" x14ac:dyDescent="0.25">
      <c r="R1035" s="52"/>
      <c r="U1035" s="52"/>
      <c r="V1035" s="52"/>
    </row>
    <row r="1036" spans="15:22" x14ac:dyDescent="0.25">
      <c r="R1036" s="52"/>
      <c r="U1036" s="52"/>
      <c r="V1036" s="52"/>
    </row>
    <row r="1037" spans="15:22" x14ac:dyDescent="0.25">
      <c r="R1037" s="52"/>
      <c r="U1037" s="52"/>
      <c r="V1037" s="52"/>
    </row>
    <row r="1038" spans="15:22" x14ac:dyDescent="0.25">
      <c r="O1038" s="53"/>
      <c r="R1038" s="52"/>
      <c r="U1038" s="52"/>
      <c r="V1038" s="52"/>
    </row>
    <row r="1039" spans="15:22" x14ac:dyDescent="0.25">
      <c r="R1039" s="52"/>
      <c r="U1039" s="52"/>
      <c r="V1039" s="52"/>
    </row>
    <row r="1040" spans="15:22" x14ac:dyDescent="0.25">
      <c r="R1040" s="52"/>
      <c r="U1040" s="52"/>
      <c r="V1040" s="52"/>
    </row>
    <row r="1041" spans="15:22" x14ac:dyDescent="0.25">
      <c r="R1041" s="52"/>
      <c r="U1041" s="52"/>
      <c r="V1041" s="52"/>
    </row>
    <row r="1042" spans="15:22" x14ac:dyDescent="0.25">
      <c r="R1042" s="52"/>
      <c r="U1042" s="52"/>
      <c r="V1042" s="52"/>
    </row>
    <row r="1043" spans="15:22" x14ac:dyDescent="0.25">
      <c r="R1043" s="52"/>
      <c r="U1043" s="52"/>
      <c r="V1043" s="52"/>
    </row>
    <row r="1044" spans="15:22" x14ac:dyDescent="0.25">
      <c r="R1044" s="52"/>
      <c r="U1044" s="52"/>
      <c r="V1044" s="52"/>
    </row>
    <row r="1045" spans="15:22" x14ac:dyDescent="0.25">
      <c r="R1045" s="52"/>
      <c r="U1045" s="52"/>
      <c r="V1045" s="52"/>
    </row>
    <row r="1046" spans="15:22" x14ac:dyDescent="0.25">
      <c r="R1046" s="52"/>
      <c r="U1046" s="52"/>
      <c r="V1046" s="52"/>
    </row>
    <row r="1047" spans="15:22" x14ac:dyDescent="0.25">
      <c r="R1047" s="52"/>
      <c r="U1047" s="52"/>
      <c r="V1047" s="52"/>
    </row>
    <row r="1048" spans="15:22" x14ac:dyDescent="0.25">
      <c r="O1048" s="53"/>
      <c r="R1048" s="52"/>
      <c r="U1048" s="52"/>
      <c r="V1048" s="52"/>
    </row>
    <row r="1049" spans="15:22" x14ac:dyDescent="0.25">
      <c r="R1049" s="52"/>
      <c r="U1049" s="52"/>
      <c r="V1049" s="52"/>
    </row>
    <row r="1050" spans="15:22" x14ac:dyDescent="0.25">
      <c r="R1050" s="52"/>
      <c r="U1050" s="52"/>
      <c r="V1050" s="52"/>
    </row>
    <row r="1051" spans="15:22" x14ac:dyDescent="0.25">
      <c r="O1051" s="53"/>
      <c r="R1051" s="52"/>
      <c r="U1051" s="52"/>
      <c r="V1051" s="52"/>
    </row>
    <row r="1052" spans="15:22" x14ac:dyDescent="0.25">
      <c r="R1052" s="52"/>
      <c r="U1052" s="52"/>
      <c r="V1052" s="52"/>
    </row>
    <row r="1053" spans="15:22" x14ac:dyDescent="0.25">
      <c r="R1053" s="52"/>
      <c r="U1053" s="52"/>
      <c r="V1053" s="52"/>
    </row>
    <row r="1054" spans="15:22" x14ac:dyDescent="0.25">
      <c r="R1054" s="52"/>
      <c r="U1054" s="52"/>
      <c r="V1054" s="52"/>
    </row>
    <row r="1055" spans="15:22" x14ac:dyDescent="0.25">
      <c r="R1055" s="52"/>
      <c r="U1055" s="52"/>
      <c r="V1055" s="52"/>
    </row>
    <row r="1056" spans="15:22" x14ac:dyDescent="0.25">
      <c r="R1056" s="52"/>
      <c r="U1056" s="52"/>
      <c r="V1056" s="52"/>
    </row>
    <row r="1057" spans="18:22" x14ac:dyDescent="0.25">
      <c r="R1057" s="52"/>
      <c r="U1057" s="52"/>
      <c r="V1057" s="52"/>
    </row>
    <row r="1058" spans="18:22" x14ac:dyDescent="0.25">
      <c r="R1058" s="52"/>
      <c r="U1058" s="52"/>
      <c r="V1058" s="52"/>
    </row>
    <row r="1059" spans="18:22" x14ac:dyDescent="0.25">
      <c r="R1059" s="52"/>
      <c r="U1059" s="52"/>
      <c r="V1059" s="52"/>
    </row>
    <row r="1060" spans="18:22" x14ac:dyDescent="0.25">
      <c r="R1060" s="52"/>
      <c r="U1060" s="52"/>
      <c r="V1060" s="52"/>
    </row>
    <row r="1061" spans="18:22" x14ac:dyDescent="0.25">
      <c r="R1061" s="52"/>
      <c r="U1061" s="52"/>
      <c r="V1061" s="52"/>
    </row>
    <row r="1062" spans="18:22" x14ac:dyDescent="0.25">
      <c r="R1062" s="52"/>
      <c r="U1062" s="52"/>
      <c r="V1062" s="52"/>
    </row>
    <row r="1063" spans="18:22" x14ac:dyDescent="0.25">
      <c r="R1063" s="52"/>
      <c r="U1063" s="52"/>
      <c r="V1063" s="52"/>
    </row>
    <row r="1064" spans="18:22" x14ac:dyDescent="0.25">
      <c r="R1064" s="52"/>
      <c r="U1064" s="52"/>
      <c r="V1064" s="52"/>
    </row>
    <row r="1065" spans="18:22" x14ac:dyDescent="0.25">
      <c r="R1065" s="52"/>
      <c r="U1065" s="52"/>
      <c r="V1065" s="52"/>
    </row>
    <row r="1066" spans="18:22" x14ac:dyDescent="0.25">
      <c r="R1066" s="52"/>
      <c r="U1066" s="52"/>
      <c r="V1066" s="52"/>
    </row>
    <row r="1067" spans="18:22" x14ac:dyDescent="0.25">
      <c r="R1067" s="52"/>
      <c r="U1067" s="52"/>
      <c r="V1067" s="52"/>
    </row>
    <row r="1068" spans="18:22" x14ac:dyDescent="0.25">
      <c r="R1068" s="52"/>
      <c r="U1068" s="52"/>
      <c r="V1068" s="52"/>
    </row>
    <row r="1069" spans="18:22" x14ac:dyDescent="0.25">
      <c r="R1069" s="52"/>
      <c r="U1069" s="52"/>
      <c r="V1069" s="52"/>
    </row>
    <row r="1070" spans="18:22" x14ac:dyDescent="0.25">
      <c r="R1070" s="52"/>
      <c r="U1070" s="52"/>
      <c r="V1070" s="52"/>
    </row>
    <row r="1071" spans="18:22" x14ac:dyDescent="0.25">
      <c r="R1071" s="52"/>
      <c r="U1071" s="52"/>
      <c r="V1071" s="52"/>
    </row>
    <row r="1072" spans="18:22" x14ac:dyDescent="0.25">
      <c r="R1072" s="52"/>
      <c r="U1072" s="52"/>
      <c r="V1072" s="52"/>
    </row>
    <row r="1073" spans="18:22" x14ac:dyDescent="0.25">
      <c r="R1073" s="52"/>
      <c r="U1073" s="52"/>
      <c r="V1073" s="52"/>
    </row>
    <row r="1074" spans="18:22" x14ac:dyDescent="0.25">
      <c r="R1074" s="52"/>
      <c r="U1074" s="52"/>
      <c r="V1074" s="52"/>
    </row>
    <row r="1075" spans="18:22" x14ac:dyDescent="0.25">
      <c r="R1075" s="52"/>
      <c r="U1075" s="52"/>
      <c r="V1075" s="52"/>
    </row>
    <row r="1076" spans="18:22" x14ac:dyDescent="0.25">
      <c r="R1076" s="52"/>
      <c r="U1076" s="52"/>
      <c r="V1076" s="52"/>
    </row>
    <row r="1077" spans="18:22" x14ac:dyDescent="0.25">
      <c r="R1077" s="52"/>
      <c r="U1077" s="52"/>
      <c r="V1077" s="52"/>
    </row>
    <row r="1078" spans="18:22" x14ac:dyDescent="0.25">
      <c r="R1078" s="52"/>
      <c r="U1078" s="52"/>
      <c r="V1078" s="52"/>
    </row>
    <row r="1079" spans="18:22" x14ac:dyDescent="0.25">
      <c r="R1079" s="52"/>
      <c r="U1079" s="52"/>
      <c r="V1079" s="52"/>
    </row>
    <row r="1080" spans="18:22" x14ac:dyDescent="0.25">
      <c r="R1080" s="52"/>
      <c r="U1080" s="52"/>
      <c r="V1080" s="52"/>
    </row>
    <row r="1081" spans="18:22" x14ac:dyDescent="0.25">
      <c r="R1081" s="52"/>
      <c r="U1081" s="52"/>
      <c r="V1081" s="52"/>
    </row>
    <row r="1082" spans="18:22" x14ac:dyDescent="0.25">
      <c r="R1082" s="52"/>
      <c r="U1082" s="52"/>
      <c r="V1082" s="52"/>
    </row>
    <row r="1083" spans="18:22" x14ac:dyDescent="0.25">
      <c r="R1083" s="52"/>
      <c r="U1083" s="52"/>
      <c r="V1083" s="52"/>
    </row>
    <row r="1084" spans="18:22" x14ac:dyDescent="0.25">
      <c r="R1084" s="52"/>
      <c r="U1084" s="52"/>
      <c r="V1084" s="52"/>
    </row>
    <row r="1085" spans="18:22" x14ac:dyDescent="0.25">
      <c r="R1085" s="52"/>
      <c r="U1085" s="52"/>
      <c r="V1085" s="52"/>
    </row>
    <row r="1086" spans="18:22" x14ac:dyDescent="0.25">
      <c r="R1086" s="52"/>
      <c r="U1086" s="52"/>
      <c r="V1086" s="52"/>
    </row>
    <row r="1087" spans="18:22" x14ac:dyDescent="0.25">
      <c r="R1087" s="52"/>
      <c r="U1087" s="52"/>
      <c r="V1087" s="52"/>
    </row>
    <row r="1088" spans="18:22" x14ac:dyDescent="0.25">
      <c r="R1088" s="52"/>
      <c r="U1088" s="52"/>
      <c r="V1088" s="52"/>
    </row>
    <row r="1089" spans="18:22" x14ac:dyDescent="0.25">
      <c r="R1089" s="52"/>
      <c r="U1089" s="52"/>
      <c r="V1089" s="52"/>
    </row>
    <row r="1090" spans="18:22" x14ac:dyDescent="0.25">
      <c r="R1090" s="52"/>
      <c r="U1090" s="52"/>
      <c r="V1090" s="52"/>
    </row>
    <row r="1091" spans="18:22" x14ac:dyDescent="0.25">
      <c r="R1091" s="52"/>
      <c r="U1091" s="52"/>
      <c r="V1091" s="52"/>
    </row>
    <row r="1092" spans="18:22" x14ac:dyDescent="0.25">
      <c r="R1092" s="52"/>
      <c r="U1092" s="52"/>
      <c r="V1092" s="52"/>
    </row>
    <row r="1093" spans="18:22" x14ac:dyDescent="0.25">
      <c r="R1093" s="52"/>
      <c r="U1093" s="52"/>
      <c r="V1093" s="52"/>
    </row>
    <row r="1094" spans="18:22" x14ac:dyDescent="0.25">
      <c r="R1094" s="52"/>
      <c r="U1094" s="52"/>
      <c r="V1094" s="52"/>
    </row>
    <row r="1095" spans="18:22" x14ac:dyDescent="0.25">
      <c r="R1095" s="52"/>
      <c r="U1095" s="52"/>
      <c r="V1095" s="52"/>
    </row>
    <row r="1096" spans="18:22" x14ac:dyDescent="0.25">
      <c r="R1096" s="52"/>
      <c r="U1096" s="52"/>
      <c r="V1096" s="52"/>
    </row>
    <row r="1097" spans="18:22" x14ac:dyDescent="0.25">
      <c r="R1097" s="52"/>
      <c r="U1097" s="52"/>
      <c r="V1097" s="52"/>
    </row>
    <row r="1098" spans="18:22" x14ac:dyDescent="0.25">
      <c r="R1098" s="52"/>
      <c r="U1098" s="52"/>
      <c r="V1098" s="52"/>
    </row>
    <row r="1099" spans="18:22" x14ac:dyDescent="0.25">
      <c r="R1099" s="52"/>
      <c r="U1099" s="52"/>
      <c r="V1099" s="52"/>
    </row>
    <row r="1100" spans="18:22" x14ac:dyDescent="0.25">
      <c r="R1100" s="52"/>
      <c r="U1100" s="52"/>
      <c r="V1100" s="52"/>
    </row>
    <row r="1101" spans="18:22" x14ac:dyDescent="0.25">
      <c r="R1101" s="52"/>
      <c r="U1101" s="52"/>
      <c r="V1101" s="52"/>
    </row>
    <row r="1102" spans="18:22" x14ac:dyDescent="0.25">
      <c r="R1102" s="52"/>
      <c r="U1102" s="52"/>
      <c r="V1102" s="52"/>
    </row>
    <row r="1103" spans="18:22" x14ac:dyDescent="0.25">
      <c r="R1103" s="52"/>
      <c r="U1103" s="52"/>
      <c r="V1103" s="52"/>
    </row>
    <row r="1104" spans="18:22" x14ac:dyDescent="0.25">
      <c r="R1104" s="52"/>
      <c r="U1104" s="52"/>
      <c r="V1104" s="52"/>
    </row>
    <row r="1105" spans="18:22" x14ac:dyDescent="0.25">
      <c r="R1105" s="52"/>
      <c r="U1105" s="52"/>
      <c r="V1105" s="52"/>
    </row>
    <row r="1106" spans="18:22" x14ac:dyDescent="0.25">
      <c r="R1106" s="52"/>
      <c r="U1106" s="52"/>
      <c r="V1106" s="52"/>
    </row>
    <row r="1107" spans="18:22" x14ac:dyDescent="0.25">
      <c r="R1107" s="52"/>
      <c r="U1107" s="52"/>
      <c r="V1107" s="52"/>
    </row>
    <row r="1108" spans="18:22" x14ac:dyDescent="0.25">
      <c r="R1108" s="52"/>
      <c r="U1108" s="52"/>
      <c r="V1108" s="52"/>
    </row>
    <row r="1109" spans="18:22" x14ac:dyDescent="0.25">
      <c r="R1109" s="52"/>
      <c r="U1109" s="52"/>
      <c r="V1109" s="52"/>
    </row>
    <row r="1110" spans="18:22" x14ac:dyDescent="0.25">
      <c r="R1110" s="52"/>
      <c r="U1110" s="52"/>
      <c r="V1110" s="52"/>
    </row>
    <row r="1111" spans="18:22" x14ac:dyDescent="0.25">
      <c r="R1111" s="52"/>
      <c r="U1111" s="52"/>
      <c r="V1111" s="52"/>
    </row>
    <row r="1112" spans="18:22" x14ac:dyDescent="0.25">
      <c r="R1112" s="52"/>
      <c r="U1112" s="52"/>
      <c r="V1112" s="52"/>
    </row>
    <row r="1113" spans="18:22" x14ac:dyDescent="0.25">
      <c r="R1113" s="52"/>
      <c r="U1113" s="52"/>
      <c r="V1113" s="52"/>
    </row>
    <row r="1114" spans="18:22" x14ac:dyDescent="0.25">
      <c r="R1114" s="52"/>
      <c r="U1114" s="52"/>
      <c r="V1114" s="52"/>
    </row>
    <row r="1115" spans="18:22" x14ac:dyDescent="0.25">
      <c r="R1115" s="52"/>
      <c r="U1115" s="52"/>
      <c r="V1115" s="52"/>
    </row>
    <row r="1116" spans="18:22" x14ac:dyDescent="0.25">
      <c r="R1116" s="52"/>
      <c r="U1116" s="52"/>
      <c r="V1116" s="52"/>
    </row>
    <row r="1117" spans="18:22" x14ac:dyDescent="0.25">
      <c r="R1117" s="52"/>
      <c r="U1117" s="52"/>
      <c r="V1117" s="52"/>
    </row>
    <row r="1118" spans="18:22" x14ac:dyDescent="0.25">
      <c r="R1118" s="52"/>
      <c r="U1118" s="52"/>
      <c r="V1118" s="52"/>
    </row>
    <row r="1119" spans="18:22" x14ac:dyDescent="0.25">
      <c r="R1119" s="52"/>
      <c r="U1119" s="52"/>
      <c r="V1119" s="52"/>
    </row>
    <row r="1120" spans="18:22" x14ac:dyDescent="0.25">
      <c r="R1120" s="52"/>
      <c r="U1120" s="52"/>
      <c r="V1120" s="52"/>
    </row>
    <row r="1121" spans="18:22" x14ac:dyDescent="0.25">
      <c r="R1121" s="52"/>
      <c r="U1121" s="52"/>
      <c r="V1121" s="52"/>
    </row>
    <row r="1122" spans="18:22" x14ac:dyDescent="0.25">
      <c r="R1122" s="52"/>
      <c r="U1122" s="52"/>
      <c r="V1122" s="52"/>
    </row>
    <row r="1123" spans="18:22" x14ac:dyDescent="0.25">
      <c r="R1123" s="52"/>
      <c r="U1123" s="52"/>
      <c r="V1123" s="52"/>
    </row>
    <row r="1124" spans="18:22" x14ac:dyDescent="0.25">
      <c r="R1124" s="52"/>
      <c r="U1124" s="52"/>
      <c r="V1124" s="52"/>
    </row>
    <row r="1125" spans="18:22" x14ac:dyDescent="0.25">
      <c r="R1125" s="52"/>
      <c r="U1125" s="52"/>
      <c r="V1125" s="52"/>
    </row>
    <row r="1126" spans="18:22" x14ac:dyDescent="0.25">
      <c r="R1126" s="52"/>
      <c r="U1126" s="52"/>
      <c r="V1126" s="52"/>
    </row>
    <row r="1127" spans="18:22" x14ac:dyDescent="0.25">
      <c r="R1127" s="52"/>
      <c r="U1127" s="52"/>
      <c r="V1127" s="52"/>
    </row>
    <row r="1128" spans="18:22" x14ac:dyDescent="0.25">
      <c r="R1128" s="52"/>
      <c r="U1128" s="52"/>
      <c r="V1128" s="52"/>
    </row>
    <row r="1129" spans="18:22" x14ac:dyDescent="0.25">
      <c r="R1129" s="52"/>
      <c r="U1129" s="52"/>
      <c r="V1129" s="52"/>
    </row>
    <row r="1130" spans="18:22" x14ac:dyDescent="0.25">
      <c r="R1130" s="52"/>
      <c r="U1130" s="52"/>
      <c r="V1130" s="52"/>
    </row>
    <row r="1131" spans="18:22" x14ac:dyDescent="0.25">
      <c r="R1131" s="52"/>
      <c r="U1131" s="52"/>
      <c r="V1131" s="52"/>
    </row>
    <row r="1132" spans="18:22" x14ac:dyDescent="0.25">
      <c r="R1132" s="52"/>
      <c r="U1132" s="52"/>
      <c r="V1132" s="52"/>
    </row>
    <row r="1133" spans="18:22" x14ac:dyDescent="0.25">
      <c r="R1133" s="52"/>
      <c r="U1133" s="52"/>
      <c r="V1133" s="52"/>
    </row>
    <row r="1134" spans="18:22" x14ac:dyDescent="0.25">
      <c r="R1134" s="52"/>
      <c r="U1134" s="52"/>
      <c r="V1134" s="52"/>
    </row>
    <row r="1135" spans="18:22" x14ac:dyDescent="0.25">
      <c r="R1135" s="52"/>
      <c r="U1135" s="52"/>
      <c r="V1135" s="52"/>
    </row>
    <row r="1136" spans="18:22" x14ac:dyDescent="0.25">
      <c r="R1136" s="52"/>
      <c r="U1136" s="52"/>
      <c r="V1136" s="52"/>
    </row>
    <row r="1137" spans="16:22" x14ac:dyDescent="0.25">
      <c r="R1137" s="52"/>
      <c r="U1137" s="52"/>
      <c r="V1137" s="52"/>
    </row>
    <row r="1138" spans="16:22" x14ac:dyDescent="0.25">
      <c r="R1138" s="52"/>
      <c r="U1138" s="52"/>
      <c r="V1138" s="52"/>
    </row>
    <row r="1139" spans="16:22" x14ac:dyDescent="0.25">
      <c r="R1139" s="52"/>
      <c r="U1139" s="52"/>
      <c r="V1139" s="52"/>
    </row>
    <row r="1140" spans="16:22" x14ac:dyDescent="0.25">
      <c r="R1140" s="52"/>
      <c r="U1140" s="52"/>
      <c r="V1140" s="52"/>
    </row>
    <row r="1141" spans="16:22" x14ac:dyDescent="0.25">
      <c r="R1141" s="52"/>
      <c r="U1141" s="52"/>
      <c r="V1141" s="52"/>
    </row>
    <row r="1142" spans="16:22" x14ac:dyDescent="0.25">
      <c r="R1142" s="52"/>
      <c r="U1142" s="52"/>
      <c r="V1142" s="52"/>
    </row>
    <row r="1143" spans="16:22" x14ac:dyDescent="0.25">
      <c r="R1143" s="52"/>
      <c r="U1143" s="52"/>
      <c r="V1143" s="52"/>
    </row>
    <row r="1144" spans="16:22" x14ac:dyDescent="0.25">
      <c r="R1144" s="52"/>
      <c r="U1144" s="52"/>
      <c r="V1144" s="52"/>
    </row>
    <row r="1145" spans="16:22" x14ac:dyDescent="0.25">
      <c r="R1145" s="52"/>
      <c r="U1145" s="52"/>
      <c r="V1145" s="52"/>
    </row>
    <row r="1146" spans="16:22" x14ac:dyDescent="0.25">
      <c r="R1146" s="52"/>
      <c r="U1146" s="52"/>
      <c r="V1146" s="52"/>
    </row>
    <row r="1147" spans="16:22" x14ac:dyDescent="0.25">
      <c r="R1147" s="52"/>
      <c r="U1147" s="52"/>
      <c r="V1147" s="52"/>
    </row>
    <row r="1148" spans="16:22" x14ac:dyDescent="0.25">
      <c r="R1148" s="52"/>
      <c r="U1148" s="52"/>
      <c r="V1148" s="52"/>
    </row>
    <row r="1149" spans="16:22" x14ac:dyDescent="0.25">
      <c r="R1149" s="52"/>
      <c r="U1149" s="52"/>
      <c r="V1149" s="52"/>
    </row>
    <row r="1150" spans="16:22" x14ac:dyDescent="0.25">
      <c r="R1150" s="52"/>
      <c r="U1150" s="52"/>
      <c r="V1150" s="52"/>
    </row>
    <row r="1151" spans="16:22" x14ac:dyDescent="0.25">
      <c r="R1151" s="52"/>
      <c r="U1151" s="52"/>
      <c r="V1151" s="52"/>
    </row>
    <row r="1152" spans="16:22" x14ac:dyDescent="0.25">
      <c r="P1152" s="58"/>
      <c r="Q1152" s="58"/>
      <c r="R1152" s="52"/>
      <c r="U1152" s="52"/>
      <c r="V1152" s="52"/>
    </row>
    <row r="1153" spans="18:22" x14ac:dyDescent="0.25">
      <c r="R1153" s="52"/>
      <c r="U1153" s="52"/>
      <c r="V1153" s="52"/>
    </row>
    <row r="1154" spans="18:22" x14ac:dyDescent="0.25">
      <c r="R1154" s="52"/>
      <c r="U1154" s="52"/>
      <c r="V1154" s="52"/>
    </row>
    <row r="1155" spans="18:22" x14ac:dyDescent="0.25">
      <c r="R1155" s="52"/>
      <c r="U1155" s="52"/>
      <c r="V1155" s="52"/>
    </row>
    <row r="1156" spans="18:22" x14ac:dyDescent="0.25">
      <c r="R1156" s="52"/>
      <c r="U1156" s="52"/>
      <c r="V1156" s="52"/>
    </row>
    <row r="1157" spans="18:22" x14ac:dyDescent="0.25">
      <c r="R1157" s="52"/>
      <c r="U1157" s="52"/>
      <c r="V1157" s="52"/>
    </row>
    <row r="1158" spans="18:22" x14ac:dyDescent="0.25">
      <c r="R1158" s="52"/>
      <c r="U1158" s="52"/>
      <c r="V1158" s="52"/>
    </row>
    <row r="1159" spans="18:22" x14ac:dyDescent="0.25">
      <c r="R1159" s="52"/>
      <c r="U1159" s="52"/>
      <c r="V1159" s="52"/>
    </row>
    <row r="1160" spans="18:22" x14ac:dyDescent="0.25">
      <c r="R1160" s="52"/>
      <c r="U1160" s="52"/>
      <c r="V1160" s="52"/>
    </row>
    <row r="1161" spans="18:22" x14ac:dyDescent="0.25">
      <c r="R1161" s="52"/>
      <c r="U1161" s="52"/>
      <c r="V1161" s="52"/>
    </row>
    <row r="1162" spans="18:22" x14ac:dyDescent="0.25">
      <c r="R1162" s="52"/>
      <c r="U1162" s="52"/>
      <c r="V1162" s="52"/>
    </row>
    <row r="1163" spans="18:22" x14ac:dyDescent="0.25">
      <c r="R1163" s="52"/>
      <c r="U1163" s="52"/>
      <c r="V1163" s="52"/>
    </row>
    <row r="1164" spans="18:22" x14ac:dyDescent="0.25">
      <c r="R1164" s="52"/>
      <c r="U1164" s="52"/>
      <c r="V1164" s="52"/>
    </row>
    <row r="1165" spans="18:22" x14ac:dyDescent="0.25">
      <c r="R1165" s="52"/>
      <c r="U1165" s="52"/>
      <c r="V1165" s="52"/>
    </row>
    <row r="1166" spans="18:22" x14ac:dyDescent="0.25">
      <c r="R1166" s="52"/>
      <c r="U1166" s="52"/>
      <c r="V1166" s="52"/>
    </row>
    <row r="1167" spans="18:22" x14ac:dyDescent="0.25">
      <c r="R1167" s="52"/>
      <c r="U1167" s="52"/>
      <c r="V1167" s="52"/>
    </row>
    <row r="1168" spans="18:22" x14ac:dyDescent="0.25">
      <c r="R1168" s="52"/>
      <c r="U1168" s="52"/>
      <c r="V1168" s="52"/>
    </row>
    <row r="1169" spans="18:22" x14ac:dyDescent="0.25">
      <c r="R1169" s="52"/>
      <c r="U1169" s="52"/>
      <c r="V1169" s="52"/>
    </row>
    <row r="1170" spans="18:22" x14ac:dyDescent="0.25">
      <c r="R1170" s="52"/>
      <c r="U1170" s="52"/>
      <c r="V1170" s="52"/>
    </row>
    <row r="1171" spans="18:22" x14ac:dyDescent="0.25">
      <c r="R1171" s="52"/>
      <c r="U1171" s="52"/>
      <c r="V1171" s="52"/>
    </row>
    <row r="1172" spans="18:22" x14ac:dyDescent="0.25">
      <c r="R1172" s="52"/>
      <c r="U1172" s="52"/>
      <c r="V1172" s="52"/>
    </row>
    <row r="1173" spans="18:22" x14ac:dyDescent="0.25">
      <c r="R1173" s="52"/>
      <c r="U1173" s="52"/>
      <c r="V1173" s="52"/>
    </row>
    <row r="1174" spans="18:22" x14ac:dyDescent="0.25">
      <c r="R1174" s="52"/>
      <c r="U1174" s="52"/>
      <c r="V1174" s="52"/>
    </row>
    <row r="1175" spans="18:22" x14ac:dyDescent="0.25">
      <c r="R1175" s="52"/>
      <c r="U1175" s="52"/>
      <c r="V1175" s="52"/>
    </row>
    <row r="1176" spans="18:22" x14ac:dyDescent="0.25">
      <c r="R1176" s="52"/>
      <c r="U1176" s="52"/>
      <c r="V1176" s="52"/>
    </row>
    <row r="1177" spans="18:22" x14ac:dyDescent="0.25">
      <c r="R1177" s="52"/>
      <c r="U1177" s="52"/>
      <c r="V1177" s="52"/>
    </row>
    <row r="1178" spans="18:22" x14ac:dyDescent="0.25">
      <c r="R1178" s="52"/>
      <c r="U1178" s="52"/>
      <c r="V1178" s="52"/>
    </row>
    <row r="1179" spans="18:22" x14ac:dyDescent="0.25">
      <c r="R1179" s="52"/>
      <c r="U1179" s="52"/>
      <c r="V1179" s="52"/>
    </row>
    <row r="1180" spans="18:22" x14ac:dyDescent="0.25">
      <c r="R1180" s="52"/>
      <c r="U1180" s="52"/>
      <c r="V1180" s="52"/>
    </row>
    <row r="1181" spans="18:22" x14ac:dyDescent="0.25">
      <c r="R1181" s="52"/>
      <c r="U1181" s="52"/>
      <c r="V1181" s="52"/>
    </row>
    <row r="1182" spans="18:22" x14ac:dyDescent="0.25">
      <c r="R1182" s="52"/>
      <c r="U1182" s="52"/>
      <c r="V1182" s="52"/>
    </row>
    <row r="1183" spans="18:22" x14ac:dyDescent="0.25">
      <c r="R1183" s="52"/>
      <c r="U1183" s="52"/>
      <c r="V1183" s="52"/>
    </row>
    <row r="1184" spans="18:22" x14ac:dyDescent="0.25">
      <c r="R1184" s="52"/>
      <c r="U1184" s="52"/>
      <c r="V1184" s="52"/>
    </row>
    <row r="1185" spans="18:22" x14ac:dyDescent="0.25">
      <c r="R1185" s="52"/>
      <c r="U1185" s="52"/>
      <c r="V1185" s="52"/>
    </row>
    <row r="1186" spans="18:22" x14ac:dyDescent="0.25">
      <c r="R1186" s="52"/>
      <c r="U1186" s="52"/>
      <c r="V1186" s="52"/>
    </row>
    <row r="1187" spans="18:22" x14ac:dyDescent="0.25">
      <c r="R1187" s="52"/>
      <c r="U1187" s="52"/>
      <c r="V1187" s="52"/>
    </row>
    <row r="1188" spans="18:22" x14ac:dyDescent="0.25">
      <c r="R1188" s="52"/>
      <c r="U1188" s="52"/>
      <c r="V1188" s="52"/>
    </row>
    <row r="1189" spans="18:22" x14ac:dyDescent="0.25">
      <c r="R1189" s="52"/>
      <c r="U1189" s="52"/>
      <c r="V1189" s="52"/>
    </row>
    <row r="1190" spans="18:22" x14ac:dyDescent="0.25">
      <c r="R1190" s="52"/>
      <c r="U1190" s="52"/>
      <c r="V1190" s="52"/>
    </row>
    <row r="1191" spans="18:22" x14ac:dyDescent="0.25">
      <c r="R1191" s="52"/>
      <c r="U1191" s="52"/>
      <c r="V1191" s="52"/>
    </row>
    <row r="1192" spans="18:22" x14ac:dyDescent="0.25">
      <c r="R1192" s="52"/>
      <c r="U1192" s="52"/>
      <c r="V1192" s="52"/>
    </row>
    <row r="1193" spans="18:22" x14ac:dyDescent="0.25">
      <c r="R1193" s="52"/>
      <c r="U1193" s="52"/>
      <c r="V1193" s="52"/>
    </row>
    <row r="1194" spans="18:22" x14ac:dyDescent="0.25">
      <c r="R1194" s="52"/>
      <c r="U1194" s="52"/>
      <c r="V1194" s="52"/>
    </row>
    <row r="1195" spans="18:22" x14ac:dyDescent="0.25">
      <c r="R1195" s="52"/>
      <c r="U1195" s="52"/>
      <c r="V1195" s="52"/>
    </row>
    <row r="1196" spans="18:22" x14ac:dyDescent="0.25">
      <c r="R1196" s="52"/>
      <c r="U1196" s="52"/>
      <c r="V1196" s="52"/>
    </row>
    <row r="1197" spans="18:22" x14ac:dyDescent="0.25">
      <c r="R1197" s="52"/>
      <c r="U1197" s="52"/>
      <c r="V1197" s="52"/>
    </row>
    <row r="1198" spans="18:22" x14ac:dyDescent="0.25">
      <c r="R1198" s="52"/>
      <c r="U1198" s="52"/>
      <c r="V1198" s="52"/>
    </row>
    <row r="1199" spans="18:22" x14ac:dyDescent="0.25">
      <c r="R1199" s="52"/>
      <c r="U1199" s="52"/>
      <c r="V1199" s="52"/>
    </row>
    <row r="1200" spans="18:22" x14ac:dyDescent="0.25">
      <c r="R1200" s="52"/>
      <c r="U1200" s="52"/>
      <c r="V1200" s="52"/>
    </row>
    <row r="1201" spans="18:22" x14ac:dyDescent="0.25">
      <c r="R1201" s="52"/>
      <c r="U1201" s="52"/>
      <c r="V1201" s="52"/>
    </row>
    <row r="1202" spans="18:22" x14ac:dyDescent="0.25">
      <c r="R1202" s="52"/>
      <c r="U1202" s="52"/>
      <c r="V1202" s="52"/>
    </row>
    <row r="1203" spans="18:22" x14ac:dyDescent="0.25">
      <c r="R1203" s="52"/>
      <c r="U1203" s="52"/>
      <c r="V1203" s="52"/>
    </row>
    <row r="1204" spans="18:22" x14ac:dyDescent="0.25">
      <c r="R1204" s="52"/>
      <c r="U1204" s="52"/>
      <c r="V1204" s="52"/>
    </row>
    <row r="1205" spans="18:22" x14ac:dyDescent="0.25">
      <c r="R1205" s="52"/>
      <c r="U1205" s="52"/>
      <c r="V1205" s="52"/>
    </row>
    <row r="1206" spans="18:22" x14ac:dyDescent="0.25">
      <c r="R1206" s="52"/>
      <c r="U1206" s="52"/>
      <c r="V1206" s="52"/>
    </row>
    <row r="1207" spans="18:22" x14ac:dyDescent="0.25">
      <c r="R1207" s="52"/>
      <c r="U1207" s="52"/>
      <c r="V1207" s="52"/>
    </row>
    <row r="1208" spans="18:22" x14ac:dyDescent="0.25">
      <c r="R1208" s="52"/>
      <c r="U1208" s="52"/>
      <c r="V1208" s="52"/>
    </row>
    <row r="1209" spans="18:22" x14ac:dyDescent="0.25">
      <c r="R1209" s="52"/>
      <c r="U1209" s="52"/>
      <c r="V1209" s="52"/>
    </row>
    <row r="1210" spans="18:22" x14ac:dyDescent="0.25">
      <c r="R1210" s="52"/>
      <c r="U1210" s="52"/>
      <c r="V1210" s="52"/>
    </row>
    <row r="1211" spans="18:22" x14ac:dyDescent="0.25">
      <c r="R1211" s="52"/>
      <c r="U1211" s="52"/>
      <c r="V1211" s="52"/>
    </row>
    <row r="1212" spans="18:22" x14ac:dyDescent="0.25">
      <c r="R1212" s="52"/>
      <c r="U1212" s="52"/>
      <c r="V1212" s="52"/>
    </row>
    <row r="1213" spans="18:22" x14ac:dyDescent="0.25">
      <c r="R1213" s="52"/>
      <c r="U1213" s="52"/>
      <c r="V1213" s="52"/>
    </row>
    <row r="1214" spans="18:22" x14ac:dyDescent="0.25">
      <c r="R1214" s="52"/>
      <c r="U1214" s="52"/>
      <c r="V1214" s="52"/>
    </row>
    <row r="1215" spans="18:22" x14ac:dyDescent="0.25">
      <c r="R1215" s="52"/>
      <c r="U1215" s="52"/>
      <c r="V1215" s="52"/>
    </row>
    <row r="1216" spans="18:22" x14ac:dyDescent="0.25">
      <c r="R1216" s="52"/>
      <c r="U1216" s="52"/>
      <c r="V1216" s="52"/>
    </row>
    <row r="1217" spans="18:22" x14ac:dyDescent="0.25">
      <c r="R1217" s="52"/>
      <c r="U1217" s="52"/>
      <c r="V1217" s="52"/>
    </row>
    <row r="1218" spans="18:22" x14ac:dyDescent="0.25">
      <c r="R1218" s="52"/>
      <c r="U1218" s="52"/>
      <c r="V1218" s="52"/>
    </row>
    <row r="1219" spans="18:22" x14ac:dyDescent="0.25">
      <c r="R1219" s="52"/>
      <c r="U1219" s="52"/>
      <c r="V1219" s="52"/>
    </row>
    <row r="1220" spans="18:22" x14ac:dyDescent="0.25">
      <c r="R1220" s="52"/>
      <c r="U1220" s="52"/>
      <c r="V1220" s="52"/>
    </row>
    <row r="1221" spans="18:22" x14ac:dyDescent="0.25">
      <c r="R1221" s="52"/>
      <c r="U1221" s="52"/>
      <c r="V1221" s="52"/>
    </row>
    <row r="1222" spans="18:22" x14ac:dyDescent="0.25">
      <c r="R1222" s="52"/>
      <c r="U1222" s="52"/>
      <c r="V1222" s="52"/>
    </row>
    <row r="1223" spans="18:22" x14ac:dyDescent="0.25">
      <c r="R1223" s="52"/>
      <c r="U1223" s="52"/>
      <c r="V1223" s="52"/>
    </row>
    <row r="1224" spans="18:22" x14ac:dyDescent="0.25">
      <c r="R1224" s="52"/>
      <c r="U1224" s="52"/>
      <c r="V1224" s="52"/>
    </row>
    <row r="1225" spans="18:22" x14ac:dyDescent="0.25">
      <c r="R1225" s="52"/>
      <c r="U1225" s="52"/>
      <c r="V1225" s="52"/>
    </row>
    <row r="1226" spans="18:22" x14ac:dyDescent="0.25">
      <c r="R1226" s="52"/>
      <c r="U1226" s="52"/>
      <c r="V1226" s="52"/>
    </row>
    <row r="1227" spans="18:22" x14ac:dyDescent="0.25">
      <c r="R1227" s="52"/>
      <c r="U1227" s="52"/>
      <c r="V1227" s="52"/>
    </row>
    <row r="1228" spans="18:22" x14ac:dyDescent="0.25">
      <c r="R1228" s="52"/>
      <c r="U1228" s="52"/>
      <c r="V1228" s="52"/>
    </row>
    <row r="1229" spans="18:22" x14ac:dyDescent="0.25">
      <c r="R1229" s="52"/>
      <c r="U1229" s="52"/>
      <c r="V1229" s="52"/>
    </row>
    <row r="1230" spans="18:22" x14ac:dyDescent="0.25">
      <c r="R1230" s="52"/>
      <c r="U1230" s="52"/>
      <c r="V1230" s="52"/>
    </row>
    <row r="1231" spans="18:22" x14ac:dyDescent="0.25">
      <c r="R1231" s="52"/>
      <c r="U1231" s="52"/>
      <c r="V1231" s="52"/>
    </row>
    <row r="1232" spans="18:22" x14ac:dyDescent="0.25">
      <c r="R1232" s="52"/>
      <c r="U1232" s="52"/>
      <c r="V1232" s="52"/>
    </row>
    <row r="1233" spans="18:22" x14ac:dyDescent="0.25">
      <c r="R1233" s="52"/>
      <c r="U1233" s="52"/>
      <c r="V1233" s="52"/>
    </row>
    <row r="1234" spans="18:22" x14ac:dyDescent="0.25">
      <c r="R1234" s="52"/>
      <c r="U1234" s="52"/>
      <c r="V1234" s="52"/>
    </row>
    <row r="1235" spans="18:22" x14ac:dyDescent="0.25">
      <c r="R1235" s="52"/>
      <c r="U1235" s="52"/>
      <c r="V1235" s="52"/>
    </row>
    <row r="1236" spans="18:22" x14ac:dyDescent="0.25">
      <c r="R1236" s="52"/>
      <c r="U1236" s="52"/>
      <c r="V1236" s="52"/>
    </row>
    <row r="1237" spans="18:22" x14ac:dyDescent="0.25">
      <c r="R1237" s="52"/>
      <c r="U1237" s="52"/>
      <c r="V1237" s="52"/>
    </row>
    <row r="1238" spans="18:22" x14ac:dyDescent="0.25">
      <c r="R1238" s="52"/>
      <c r="U1238" s="52"/>
      <c r="V1238" s="52"/>
    </row>
    <row r="1239" spans="18:22" x14ac:dyDescent="0.25">
      <c r="R1239" s="52"/>
      <c r="U1239" s="52"/>
      <c r="V1239" s="52"/>
    </row>
    <row r="1240" spans="18:22" x14ac:dyDescent="0.25">
      <c r="R1240" s="52"/>
      <c r="U1240" s="52"/>
      <c r="V1240" s="52"/>
    </row>
    <row r="1241" spans="18:22" x14ac:dyDescent="0.25">
      <c r="R1241" s="52"/>
      <c r="U1241" s="52"/>
      <c r="V1241" s="52"/>
    </row>
    <row r="1242" spans="18:22" x14ac:dyDescent="0.25">
      <c r="R1242" s="52"/>
      <c r="U1242" s="52"/>
      <c r="V1242" s="52"/>
    </row>
    <row r="1243" spans="18:22" x14ac:dyDescent="0.25">
      <c r="R1243" s="52"/>
      <c r="U1243" s="52"/>
      <c r="V1243" s="52"/>
    </row>
    <row r="1244" spans="18:22" x14ac:dyDescent="0.25">
      <c r="R1244" s="52"/>
      <c r="U1244" s="52"/>
      <c r="V1244" s="52"/>
    </row>
    <row r="1245" spans="18:22" x14ac:dyDescent="0.25">
      <c r="R1245" s="52"/>
      <c r="U1245" s="52"/>
      <c r="V1245" s="52"/>
    </row>
    <row r="1246" spans="18:22" x14ac:dyDescent="0.25">
      <c r="R1246" s="52"/>
      <c r="U1246" s="52"/>
      <c r="V1246" s="52"/>
    </row>
    <row r="1247" spans="18:22" x14ac:dyDescent="0.25">
      <c r="R1247" s="52"/>
      <c r="U1247" s="52"/>
      <c r="V1247" s="52"/>
    </row>
    <row r="1248" spans="18:22" x14ac:dyDescent="0.25">
      <c r="R1248" s="52"/>
      <c r="U1248" s="52"/>
      <c r="V1248" s="52"/>
    </row>
    <row r="1249" spans="18:22" x14ac:dyDescent="0.25">
      <c r="R1249" s="52"/>
      <c r="U1249" s="52"/>
      <c r="V1249" s="52"/>
    </row>
    <row r="1250" spans="18:22" x14ac:dyDescent="0.25">
      <c r="R1250" s="52"/>
      <c r="U1250" s="52"/>
      <c r="V1250" s="52"/>
    </row>
    <row r="1251" spans="18:22" x14ac:dyDescent="0.25">
      <c r="R1251" s="52"/>
      <c r="U1251" s="52"/>
      <c r="V1251" s="52"/>
    </row>
    <row r="1252" spans="18:22" x14ac:dyDescent="0.25">
      <c r="R1252" s="52"/>
      <c r="U1252" s="52"/>
      <c r="V1252" s="52"/>
    </row>
    <row r="1253" spans="18:22" x14ac:dyDescent="0.25">
      <c r="R1253" s="52"/>
      <c r="U1253" s="52"/>
      <c r="V1253" s="52"/>
    </row>
    <row r="1254" spans="18:22" x14ac:dyDescent="0.25">
      <c r="R1254" s="52"/>
      <c r="U1254" s="52"/>
      <c r="V1254" s="52"/>
    </row>
    <row r="1255" spans="18:22" x14ac:dyDescent="0.25">
      <c r="R1255" s="52"/>
      <c r="U1255" s="52"/>
      <c r="V1255" s="52"/>
    </row>
    <row r="1256" spans="18:22" x14ac:dyDescent="0.25">
      <c r="R1256" s="52"/>
      <c r="U1256" s="52"/>
      <c r="V1256" s="52"/>
    </row>
    <row r="1257" spans="18:22" x14ac:dyDescent="0.25">
      <c r="R1257" s="52"/>
      <c r="U1257" s="52"/>
      <c r="V1257" s="52"/>
    </row>
    <row r="1258" spans="18:22" x14ac:dyDescent="0.25">
      <c r="R1258" s="52"/>
      <c r="U1258" s="52"/>
      <c r="V1258" s="52"/>
    </row>
    <row r="1259" spans="18:22" x14ac:dyDescent="0.25">
      <c r="R1259" s="52"/>
      <c r="U1259" s="52"/>
      <c r="V1259" s="52"/>
    </row>
    <row r="1260" spans="18:22" x14ac:dyDescent="0.25">
      <c r="R1260" s="52"/>
      <c r="U1260" s="52"/>
      <c r="V1260" s="52"/>
    </row>
    <row r="1261" spans="18:22" x14ac:dyDescent="0.25">
      <c r="R1261" s="52"/>
      <c r="U1261" s="52"/>
      <c r="V1261" s="52"/>
    </row>
    <row r="1262" spans="18:22" x14ac:dyDescent="0.25">
      <c r="R1262" s="52"/>
      <c r="U1262" s="52"/>
      <c r="V1262" s="52"/>
    </row>
    <row r="1263" spans="18:22" x14ac:dyDescent="0.25">
      <c r="R1263" s="52"/>
      <c r="U1263" s="52"/>
      <c r="V1263" s="52"/>
    </row>
    <row r="1264" spans="18:22" x14ac:dyDescent="0.25">
      <c r="R1264" s="52"/>
      <c r="U1264" s="52"/>
      <c r="V1264" s="52"/>
    </row>
    <row r="1265" spans="18:22" x14ac:dyDescent="0.25">
      <c r="R1265" s="52"/>
      <c r="U1265" s="52"/>
      <c r="V1265" s="52"/>
    </row>
    <row r="1266" spans="18:22" x14ac:dyDescent="0.25">
      <c r="R1266" s="52"/>
      <c r="U1266" s="52"/>
      <c r="V1266" s="52"/>
    </row>
    <row r="1267" spans="18:22" x14ac:dyDescent="0.25">
      <c r="R1267" s="52"/>
      <c r="U1267" s="52"/>
      <c r="V1267" s="52"/>
    </row>
    <row r="1268" spans="18:22" x14ac:dyDescent="0.25">
      <c r="R1268" s="52"/>
      <c r="U1268" s="52"/>
      <c r="V1268" s="52"/>
    </row>
    <row r="1269" spans="18:22" x14ac:dyDescent="0.25">
      <c r="R1269" s="52"/>
      <c r="U1269" s="52"/>
      <c r="V1269" s="52"/>
    </row>
    <row r="1270" spans="18:22" x14ac:dyDescent="0.25">
      <c r="R1270" s="52"/>
      <c r="U1270" s="52"/>
      <c r="V1270" s="52"/>
    </row>
    <row r="1271" spans="18:22" x14ac:dyDescent="0.25">
      <c r="R1271" s="52"/>
      <c r="U1271" s="52"/>
      <c r="V1271" s="52"/>
    </row>
    <row r="1272" spans="18:22" x14ac:dyDescent="0.25">
      <c r="R1272" s="52"/>
      <c r="U1272" s="52"/>
      <c r="V1272" s="52"/>
    </row>
    <row r="1273" spans="18:22" x14ac:dyDescent="0.25">
      <c r="R1273" s="52"/>
      <c r="U1273" s="52"/>
      <c r="V1273" s="52"/>
    </row>
    <row r="1274" spans="18:22" x14ac:dyDescent="0.25">
      <c r="R1274" s="52"/>
      <c r="U1274" s="52"/>
      <c r="V1274" s="52"/>
    </row>
    <row r="1275" spans="18:22" x14ac:dyDescent="0.25">
      <c r="R1275" s="52"/>
      <c r="U1275" s="52"/>
      <c r="V1275" s="52"/>
    </row>
    <row r="1276" spans="18:22" x14ac:dyDescent="0.25">
      <c r="R1276" s="52"/>
      <c r="U1276" s="52"/>
      <c r="V1276" s="52"/>
    </row>
    <row r="1277" spans="18:22" x14ac:dyDescent="0.25">
      <c r="R1277" s="52"/>
      <c r="U1277" s="52"/>
      <c r="V1277" s="52"/>
    </row>
    <row r="1278" spans="18:22" x14ac:dyDescent="0.25">
      <c r="R1278" s="52"/>
      <c r="U1278" s="52"/>
      <c r="V1278" s="52"/>
    </row>
    <row r="1279" spans="18:22" x14ac:dyDescent="0.25">
      <c r="R1279" s="52"/>
      <c r="U1279" s="52"/>
      <c r="V1279" s="52"/>
    </row>
    <row r="1280" spans="18:22" x14ac:dyDescent="0.25">
      <c r="R1280" s="52"/>
      <c r="U1280" s="52"/>
      <c r="V1280" s="52"/>
    </row>
    <row r="1281" spans="18:22" x14ac:dyDescent="0.25">
      <c r="R1281" s="52"/>
      <c r="U1281" s="52"/>
      <c r="V1281" s="52"/>
    </row>
    <row r="1282" spans="18:22" x14ac:dyDescent="0.25">
      <c r="R1282" s="52"/>
      <c r="U1282" s="52"/>
      <c r="V1282" s="52"/>
    </row>
    <row r="1283" spans="18:22" x14ac:dyDescent="0.25">
      <c r="R1283" s="52"/>
      <c r="U1283" s="52"/>
      <c r="V1283" s="52"/>
    </row>
    <row r="1284" spans="18:22" x14ac:dyDescent="0.25">
      <c r="R1284" s="52"/>
      <c r="U1284" s="52"/>
      <c r="V1284" s="52"/>
    </row>
    <row r="1285" spans="18:22" x14ac:dyDescent="0.25">
      <c r="R1285" s="52"/>
      <c r="U1285" s="52"/>
      <c r="V1285" s="52"/>
    </row>
    <row r="1286" spans="18:22" x14ac:dyDescent="0.25">
      <c r="R1286" s="52"/>
      <c r="U1286" s="52"/>
      <c r="V1286" s="52"/>
    </row>
    <row r="1287" spans="18:22" x14ac:dyDescent="0.25">
      <c r="R1287" s="52"/>
      <c r="U1287" s="52"/>
      <c r="V1287" s="52"/>
    </row>
    <row r="1288" spans="18:22" x14ac:dyDescent="0.25">
      <c r="R1288" s="52"/>
      <c r="U1288" s="52"/>
      <c r="V1288" s="52"/>
    </row>
    <row r="1289" spans="18:22" x14ac:dyDescent="0.25">
      <c r="R1289" s="52"/>
      <c r="U1289" s="52"/>
      <c r="V1289" s="52"/>
    </row>
    <row r="1290" spans="18:22" x14ac:dyDescent="0.25">
      <c r="R1290" s="52"/>
      <c r="U1290" s="52"/>
      <c r="V1290" s="52"/>
    </row>
    <row r="1291" spans="18:22" x14ac:dyDescent="0.25">
      <c r="R1291" s="52"/>
      <c r="U1291" s="52"/>
      <c r="V1291" s="52"/>
    </row>
    <row r="1292" spans="18:22" x14ac:dyDescent="0.25">
      <c r="R1292" s="52"/>
      <c r="U1292" s="52"/>
      <c r="V1292" s="52"/>
    </row>
    <row r="1293" spans="18:22" x14ac:dyDescent="0.25">
      <c r="R1293" s="52"/>
      <c r="U1293" s="52"/>
      <c r="V1293" s="52"/>
    </row>
    <row r="1294" spans="18:22" x14ac:dyDescent="0.25">
      <c r="R1294" s="52"/>
      <c r="U1294" s="52"/>
      <c r="V1294" s="52"/>
    </row>
    <row r="1295" spans="18:22" x14ac:dyDescent="0.25">
      <c r="R1295" s="52"/>
      <c r="U1295" s="52"/>
      <c r="V1295" s="52"/>
    </row>
    <row r="1296" spans="18:22" x14ac:dyDescent="0.25">
      <c r="R1296" s="52"/>
      <c r="U1296" s="52"/>
      <c r="V1296" s="52"/>
    </row>
    <row r="1297" spans="18:22" x14ac:dyDescent="0.25">
      <c r="R1297" s="52"/>
      <c r="U1297" s="52"/>
      <c r="V1297" s="52"/>
    </row>
    <row r="1298" spans="18:22" x14ac:dyDescent="0.25">
      <c r="R1298" s="52"/>
      <c r="U1298" s="52"/>
      <c r="V1298" s="52"/>
    </row>
    <row r="1299" spans="18:22" x14ac:dyDescent="0.25">
      <c r="R1299" s="52"/>
      <c r="U1299" s="52"/>
      <c r="V1299" s="52"/>
    </row>
    <row r="1300" spans="18:22" x14ac:dyDescent="0.25">
      <c r="R1300" s="52"/>
      <c r="U1300" s="52"/>
      <c r="V1300" s="52"/>
    </row>
    <row r="1301" spans="18:22" x14ac:dyDescent="0.25">
      <c r="R1301" s="52"/>
      <c r="U1301" s="52"/>
      <c r="V1301" s="52"/>
    </row>
    <row r="1302" spans="18:22" x14ac:dyDescent="0.25">
      <c r="R1302" s="52"/>
      <c r="U1302" s="52"/>
      <c r="V1302" s="52"/>
    </row>
    <row r="1303" spans="18:22" x14ac:dyDescent="0.25">
      <c r="R1303" s="52"/>
      <c r="U1303" s="52"/>
      <c r="V1303" s="52"/>
    </row>
    <row r="1304" spans="18:22" x14ac:dyDescent="0.25">
      <c r="R1304" s="52"/>
      <c r="U1304" s="52"/>
      <c r="V1304" s="52"/>
    </row>
    <row r="1305" spans="18:22" x14ac:dyDescent="0.25">
      <c r="R1305" s="52"/>
      <c r="U1305" s="52"/>
      <c r="V1305" s="52"/>
    </row>
    <row r="1306" spans="18:22" x14ac:dyDescent="0.25">
      <c r="R1306" s="52"/>
      <c r="U1306" s="52"/>
      <c r="V1306" s="52"/>
    </row>
    <row r="1307" spans="18:22" x14ac:dyDescent="0.25">
      <c r="R1307" s="52"/>
      <c r="U1307" s="52"/>
      <c r="V1307" s="52"/>
    </row>
    <row r="1308" spans="18:22" x14ac:dyDescent="0.25">
      <c r="R1308" s="52"/>
      <c r="U1308" s="52"/>
      <c r="V1308" s="52"/>
    </row>
    <row r="1309" spans="18:22" x14ac:dyDescent="0.25">
      <c r="R1309" s="52"/>
      <c r="U1309" s="52"/>
      <c r="V1309" s="52"/>
    </row>
    <row r="1310" spans="18:22" x14ac:dyDescent="0.25">
      <c r="R1310" s="52"/>
      <c r="U1310" s="52"/>
      <c r="V1310" s="52"/>
    </row>
    <row r="1311" spans="18:22" x14ac:dyDescent="0.25">
      <c r="R1311" s="52"/>
      <c r="U1311" s="52"/>
      <c r="V1311" s="52"/>
    </row>
    <row r="1312" spans="18:22" x14ac:dyDescent="0.25">
      <c r="R1312" s="52"/>
      <c r="U1312" s="52"/>
      <c r="V1312" s="52"/>
    </row>
    <row r="1313" spans="18:23" x14ac:dyDescent="0.25">
      <c r="R1313" s="52"/>
      <c r="U1313" s="52"/>
      <c r="V1313" s="52"/>
    </row>
    <row r="1314" spans="18:23" x14ac:dyDescent="0.25">
      <c r="R1314" s="52"/>
      <c r="U1314" s="52"/>
      <c r="V1314" s="52"/>
    </row>
    <row r="1315" spans="18:23" x14ac:dyDescent="0.25">
      <c r="R1315" s="52"/>
      <c r="U1315" s="52"/>
      <c r="V1315" s="52"/>
    </row>
    <row r="1316" spans="18:23" x14ac:dyDescent="0.25">
      <c r="R1316" s="52"/>
      <c r="U1316" s="52"/>
      <c r="V1316" s="52"/>
    </row>
    <row r="1317" spans="18:23" x14ac:dyDescent="0.25">
      <c r="R1317" s="52"/>
      <c r="U1317" s="52"/>
      <c r="V1317" s="52"/>
    </row>
    <row r="1318" spans="18:23" x14ac:dyDescent="0.25">
      <c r="R1318" s="52"/>
      <c r="U1318" s="52"/>
      <c r="V1318" s="52"/>
    </row>
    <row r="1319" spans="18:23" x14ac:dyDescent="0.25">
      <c r="R1319" s="52"/>
      <c r="U1319" s="52"/>
      <c r="V1319" s="52"/>
    </row>
    <row r="1320" spans="18:23" x14ac:dyDescent="0.25">
      <c r="R1320" s="52"/>
      <c r="U1320" s="52"/>
      <c r="V1320" s="52"/>
    </row>
    <row r="1321" spans="18:23" x14ac:dyDescent="0.25">
      <c r="R1321" s="52"/>
      <c r="U1321" s="52"/>
      <c r="V1321" s="52"/>
    </row>
    <row r="1322" spans="18:23" x14ac:dyDescent="0.25">
      <c r="R1322" s="52"/>
      <c r="U1322" s="52"/>
      <c r="V1322" s="52"/>
    </row>
    <row r="1323" spans="18:23" x14ac:dyDescent="0.25">
      <c r="R1323" s="52"/>
      <c r="U1323" s="52"/>
      <c r="V1323" s="52"/>
    </row>
    <row r="1324" spans="18:23" x14ac:dyDescent="0.25">
      <c r="R1324" s="52"/>
      <c r="U1324" s="52"/>
      <c r="V1324" s="52"/>
    </row>
    <row r="1325" spans="18:23" x14ac:dyDescent="0.25">
      <c r="R1325" s="52"/>
      <c r="U1325" s="52"/>
      <c r="V1325" s="52"/>
    </row>
    <row r="1326" spans="18:23" x14ac:dyDescent="0.25">
      <c r="R1326" s="52"/>
      <c r="U1326" s="52"/>
      <c r="V1326" s="52"/>
    </row>
    <row r="1327" spans="18:23" x14ac:dyDescent="0.25">
      <c r="R1327" s="52"/>
      <c r="U1327" s="52"/>
      <c r="V1327" s="52"/>
      <c r="W1327" s="52"/>
    </row>
    <row r="1328" spans="18:23" x14ac:dyDescent="0.25">
      <c r="R1328" s="52"/>
      <c r="U1328" s="52"/>
      <c r="V1328" s="52"/>
    </row>
    <row r="1329" spans="18:22" x14ac:dyDescent="0.25">
      <c r="R1329" s="52"/>
      <c r="U1329" s="52"/>
      <c r="V1329" s="52"/>
    </row>
    <row r="1330" spans="18:22" x14ac:dyDescent="0.25">
      <c r="R1330" s="52"/>
      <c r="U1330" s="52"/>
      <c r="V1330" s="52"/>
    </row>
    <row r="1331" spans="18:22" x14ac:dyDescent="0.25">
      <c r="R1331" s="52"/>
      <c r="U1331" s="52"/>
      <c r="V1331" s="52"/>
    </row>
    <row r="1332" spans="18:22" x14ac:dyDescent="0.25">
      <c r="R1332" s="52"/>
      <c r="U1332" s="52"/>
      <c r="V1332" s="52"/>
    </row>
    <row r="1333" spans="18:22" x14ac:dyDescent="0.25">
      <c r="R1333" s="52"/>
      <c r="U1333" s="52"/>
      <c r="V1333" s="52"/>
    </row>
    <row r="1334" spans="18:22" x14ac:dyDescent="0.25">
      <c r="R1334" s="52"/>
      <c r="U1334" s="52"/>
      <c r="V1334" s="52"/>
    </row>
    <row r="1335" spans="18:22" x14ac:dyDescent="0.25">
      <c r="R1335" s="52"/>
      <c r="U1335" s="52"/>
      <c r="V1335" s="52"/>
    </row>
    <row r="1336" spans="18:22" x14ac:dyDescent="0.25">
      <c r="R1336" s="52"/>
      <c r="U1336" s="52"/>
      <c r="V1336" s="52"/>
    </row>
    <row r="1337" spans="18:22" x14ac:dyDescent="0.25">
      <c r="R1337" s="52"/>
      <c r="U1337" s="52"/>
      <c r="V1337" s="52"/>
    </row>
    <row r="1338" spans="18:22" x14ac:dyDescent="0.25">
      <c r="R1338" s="52"/>
      <c r="U1338" s="52"/>
      <c r="V1338" s="52"/>
    </row>
    <row r="1339" spans="18:22" x14ac:dyDescent="0.25">
      <c r="R1339" s="52"/>
      <c r="U1339" s="52"/>
      <c r="V1339" s="52"/>
    </row>
    <row r="1340" spans="18:22" x14ac:dyDescent="0.25">
      <c r="R1340" s="52"/>
      <c r="U1340" s="52"/>
      <c r="V1340" s="52"/>
    </row>
    <row r="1341" spans="18:22" x14ac:dyDescent="0.25">
      <c r="R1341" s="52"/>
      <c r="U1341" s="52"/>
      <c r="V1341" s="52"/>
    </row>
    <row r="1342" spans="18:22" x14ac:dyDescent="0.25">
      <c r="R1342" s="52"/>
      <c r="U1342" s="52"/>
      <c r="V1342" s="52"/>
    </row>
    <row r="1343" spans="18:22" x14ac:dyDescent="0.25">
      <c r="R1343" s="52"/>
      <c r="U1343" s="52"/>
      <c r="V1343" s="52"/>
    </row>
    <row r="1344" spans="18:22" x14ac:dyDescent="0.25">
      <c r="R1344" s="52"/>
      <c r="U1344" s="52"/>
      <c r="V1344" s="52"/>
    </row>
    <row r="1345" spans="15:22" x14ac:dyDescent="0.25">
      <c r="R1345" s="52"/>
      <c r="U1345" s="52"/>
      <c r="V1345" s="52"/>
    </row>
    <row r="1346" spans="15:22" x14ac:dyDescent="0.25">
      <c r="R1346" s="52"/>
      <c r="U1346" s="52"/>
      <c r="V1346" s="52"/>
    </row>
    <row r="1347" spans="15:22" x14ac:dyDescent="0.25">
      <c r="R1347" s="52"/>
      <c r="U1347" s="52"/>
      <c r="V1347" s="52"/>
    </row>
    <row r="1348" spans="15:22" x14ac:dyDescent="0.25">
      <c r="R1348" s="52"/>
      <c r="U1348" s="52"/>
      <c r="V1348" s="52"/>
    </row>
    <row r="1349" spans="15:22" x14ac:dyDescent="0.25">
      <c r="R1349" s="52"/>
      <c r="U1349" s="52"/>
      <c r="V1349" s="52"/>
    </row>
    <row r="1350" spans="15:22" x14ac:dyDescent="0.25">
      <c r="R1350" s="52"/>
      <c r="U1350" s="52"/>
      <c r="V1350" s="52"/>
    </row>
    <row r="1351" spans="15:22" x14ac:dyDescent="0.25">
      <c r="R1351" s="52"/>
      <c r="U1351" s="52"/>
      <c r="V1351" s="52"/>
    </row>
    <row r="1352" spans="15:22" x14ac:dyDescent="0.25">
      <c r="R1352" s="52"/>
      <c r="U1352" s="52"/>
      <c r="V1352" s="52"/>
    </row>
    <row r="1353" spans="15:22" x14ac:dyDescent="0.25">
      <c r="O1353" s="53"/>
      <c r="R1353" s="52"/>
      <c r="U1353" s="52"/>
      <c r="V1353" s="52"/>
    </row>
    <row r="1354" spans="15:22" x14ac:dyDescent="0.25">
      <c r="O1354" s="53"/>
      <c r="R1354" s="52"/>
      <c r="U1354" s="52"/>
      <c r="V1354" s="52"/>
    </row>
    <row r="1355" spans="15:22" x14ac:dyDescent="0.25">
      <c r="R1355" s="52"/>
      <c r="U1355" s="52"/>
      <c r="V1355" s="52"/>
    </row>
    <row r="1356" spans="15:22" x14ac:dyDescent="0.25">
      <c r="R1356" s="52"/>
      <c r="U1356" s="52"/>
      <c r="V1356" s="52"/>
    </row>
    <row r="1357" spans="15:22" x14ac:dyDescent="0.25">
      <c r="R1357" s="52"/>
      <c r="U1357" s="52"/>
      <c r="V1357" s="52"/>
    </row>
    <row r="1358" spans="15:22" x14ac:dyDescent="0.25">
      <c r="R1358" s="52"/>
      <c r="U1358" s="52"/>
      <c r="V1358" s="52"/>
    </row>
    <row r="1359" spans="15:22" x14ac:dyDescent="0.25">
      <c r="R1359" s="52"/>
      <c r="U1359" s="52"/>
      <c r="V1359" s="52"/>
    </row>
    <row r="1360" spans="15:22" x14ac:dyDescent="0.25">
      <c r="O1360" s="53"/>
      <c r="R1360" s="52"/>
      <c r="U1360" s="52"/>
      <c r="V1360" s="52"/>
    </row>
    <row r="1361" spans="15:22" x14ac:dyDescent="0.25">
      <c r="R1361" s="52"/>
      <c r="U1361" s="52"/>
      <c r="V1361" s="52"/>
    </row>
    <row r="1362" spans="15:22" x14ac:dyDescent="0.25">
      <c r="O1362" s="53"/>
      <c r="R1362" s="52"/>
      <c r="U1362" s="52"/>
      <c r="V1362" s="52"/>
    </row>
    <row r="1363" spans="15:22" x14ac:dyDescent="0.25">
      <c r="R1363" s="52"/>
      <c r="U1363" s="52"/>
      <c r="V1363" s="52"/>
    </row>
    <row r="1364" spans="15:22" x14ac:dyDescent="0.25">
      <c r="R1364" s="52"/>
      <c r="U1364" s="52"/>
      <c r="V1364" s="52"/>
    </row>
    <row r="1365" spans="15:22" x14ac:dyDescent="0.25">
      <c r="R1365" s="52"/>
      <c r="U1365" s="52"/>
      <c r="V1365" s="52"/>
    </row>
    <row r="1366" spans="15:22" x14ac:dyDescent="0.25">
      <c r="R1366" s="52"/>
      <c r="U1366" s="52"/>
      <c r="V1366" s="52"/>
    </row>
    <row r="1367" spans="15:22" x14ac:dyDescent="0.25">
      <c r="R1367" s="52"/>
      <c r="U1367" s="52"/>
      <c r="V1367" s="52"/>
    </row>
    <row r="1368" spans="15:22" x14ac:dyDescent="0.25">
      <c r="R1368" s="52"/>
      <c r="U1368" s="52"/>
      <c r="V1368" s="52"/>
    </row>
    <row r="1369" spans="15:22" x14ac:dyDescent="0.25">
      <c r="R1369" s="52"/>
      <c r="U1369" s="52"/>
      <c r="V1369" s="52"/>
    </row>
    <row r="1370" spans="15:22" x14ac:dyDescent="0.25">
      <c r="R1370" s="52"/>
      <c r="U1370" s="52"/>
      <c r="V1370" s="52"/>
    </row>
    <row r="1371" spans="15:22" x14ac:dyDescent="0.25">
      <c r="R1371" s="52"/>
      <c r="U1371" s="52"/>
      <c r="V1371" s="52"/>
    </row>
    <row r="1372" spans="15:22" x14ac:dyDescent="0.25">
      <c r="R1372" s="52"/>
      <c r="U1372" s="52"/>
      <c r="V1372" s="52"/>
    </row>
    <row r="1373" spans="15:22" x14ac:dyDescent="0.25">
      <c r="R1373" s="52"/>
      <c r="U1373" s="52"/>
      <c r="V1373" s="52"/>
    </row>
    <row r="1374" spans="15:22" x14ac:dyDescent="0.25">
      <c r="R1374" s="52"/>
      <c r="U1374" s="52"/>
      <c r="V1374" s="52"/>
    </row>
    <row r="1375" spans="15:22" x14ac:dyDescent="0.25">
      <c r="R1375" s="52"/>
      <c r="U1375" s="52"/>
      <c r="V1375" s="52"/>
    </row>
    <row r="1376" spans="15:22" x14ac:dyDescent="0.25">
      <c r="R1376" s="52"/>
      <c r="U1376" s="52"/>
      <c r="V1376" s="52"/>
    </row>
    <row r="1377" spans="18:22" x14ac:dyDescent="0.25">
      <c r="R1377" s="52"/>
      <c r="U1377" s="52"/>
      <c r="V1377" s="52"/>
    </row>
    <row r="1378" spans="18:22" x14ac:dyDescent="0.25">
      <c r="R1378" s="52"/>
      <c r="U1378" s="52"/>
      <c r="V1378" s="52"/>
    </row>
    <row r="1379" spans="18:22" x14ac:dyDescent="0.25">
      <c r="R1379" s="52"/>
      <c r="U1379" s="52"/>
      <c r="V1379" s="52"/>
    </row>
    <row r="1380" spans="18:22" x14ac:dyDescent="0.25">
      <c r="R1380" s="52"/>
      <c r="U1380" s="52"/>
      <c r="V1380" s="52"/>
    </row>
    <row r="1381" spans="18:22" x14ac:dyDescent="0.25">
      <c r="R1381" s="52"/>
      <c r="U1381" s="52"/>
      <c r="V1381" s="52"/>
    </row>
    <row r="1382" spans="18:22" x14ac:dyDescent="0.25">
      <c r="R1382" s="52"/>
      <c r="U1382" s="52"/>
      <c r="V1382" s="52"/>
    </row>
    <row r="1383" spans="18:22" x14ac:dyDescent="0.25">
      <c r="R1383" s="52"/>
      <c r="U1383" s="52"/>
      <c r="V1383" s="52"/>
    </row>
    <row r="1384" spans="18:22" x14ac:dyDescent="0.25">
      <c r="R1384" s="52"/>
      <c r="U1384" s="52"/>
      <c r="V1384" s="52"/>
    </row>
    <row r="1385" spans="18:22" x14ac:dyDescent="0.25">
      <c r="R1385" s="52"/>
      <c r="U1385" s="52"/>
      <c r="V1385" s="52"/>
    </row>
    <row r="1386" spans="18:22" x14ac:dyDescent="0.25">
      <c r="R1386" s="52"/>
      <c r="U1386" s="52"/>
      <c r="V1386" s="52"/>
    </row>
    <row r="1387" spans="18:22" x14ac:dyDescent="0.25">
      <c r="R1387" s="52"/>
      <c r="U1387" s="52"/>
      <c r="V1387" s="52"/>
    </row>
    <row r="1388" spans="18:22" x14ac:dyDescent="0.25">
      <c r="R1388" s="52"/>
      <c r="U1388" s="52"/>
      <c r="V1388" s="52"/>
    </row>
    <row r="1389" spans="18:22" x14ac:dyDescent="0.25">
      <c r="R1389" s="52"/>
      <c r="U1389" s="52"/>
      <c r="V1389" s="52"/>
    </row>
    <row r="1390" spans="18:22" x14ac:dyDescent="0.25">
      <c r="R1390" s="52"/>
      <c r="U1390" s="52"/>
      <c r="V1390" s="52"/>
    </row>
    <row r="1391" spans="18:22" x14ac:dyDescent="0.25">
      <c r="R1391" s="52"/>
      <c r="U1391" s="52"/>
      <c r="V1391" s="52"/>
    </row>
    <row r="1392" spans="18:22" x14ac:dyDescent="0.25">
      <c r="R1392" s="52"/>
      <c r="U1392" s="52"/>
      <c r="V1392" s="52"/>
    </row>
    <row r="1393" spans="18:22" x14ac:dyDescent="0.25">
      <c r="R1393" s="52"/>
      <c r="U1393" s="52"/>
      <c r="V1393" s="52"/>
    </row>
    <row r="1394" spans="18:22" x14ac:dyDescent="0.25">
      <c r="R1394" s="52"/>
      <c r="U1394" s="52"/>
      <c r="V1394" s="52"/>
    </row>
    <row r="1395" spans="18:22" x14ac:dyDescent="0.25">
      <c r="R1395" s="52"/>
      <c r="U1395" s="52"/>
      <c r="V1395" s="52"/>
    </row>
    <row r="1396" spans="18:22" x14ac:dyDescent="0.25">
      <c r="R1396" s="52"/>
      <c r="U1396" s="52"/>
      <c r="V1396" s="52"/>
    </row>
    <row r="1397" spans="18:22" x14ac:dyDescent="0.25">
      <c r="R1397" s="52"/>
      <c r="U1397" s="52"/>
      <c r="V1397" s="52"/>
    </row>
    <row r="1398" spans="18:22" x14ac:dyDescent="0.25">
      <c r="R1398" s="52"/>
      <c r="U1398" s="52"/>
      <c r="V1398" s="52"/>
    </row>
    <row r="1399" spans="18:22" x14ac:dyDescent="0.25">
      <c r="R1399" s="52"/>
      <c r="U1399" s="52"/>
      <c r="V1399" s="52"/>
    </row>
    <row r="1400" spans="18:22" x14ac:dyDescent="0.25">
      <c r="R1400" s="52"/>
      <c r="U1400" s="52"/>
      <c r="V1400" s="52"/>
    </row>
    <row r="1401" spans="18:22" x14ac:dyDescent="0.25">
      <c r="R1401" s="52"/>
      <c r="U1401" s="52"/>
      <c r="V1401" s="52"/>
    </row>
    <row r="1402" spans="18:22" x14ac:dyDescent="0.25">
      <c r="R1402" s="52"/>
      <c r="U1402" s="52"/>
      <c r="V1402" s="52"/>
    </row>
    <row r="1403" spans="18:22" x14ac:dyDescent="0.25">
      <c r="R1403" s="52"/>
      <c r="U1403" s="52"/>
      <c r="V1403" s="52"/>
    </row>
    <row r="1404" spans="18:22" x14ac:dyDescent="0.25">
      <c r="R1404" s="52"/>
      <c r="U1404" s="52"/>
      <c r="V1404" s="52"/>
    </row>
    <row r="1405" spans="18:22" x14ac:dyDescent="0.25">
      <c r="R1405" s="52"/>
      <c r="U1405" s="52"/>
      <c r="V1405" s="52"/>
    </row>
    <row r="1406" spans="18:22" x14ac:dyDescent="0.25">
      <c r="R1406" s="52"/>
      <c r="U1406" s="52"/>
      <c r="V1406" s="52"/>
    </row>
    <row r="1407" spans="18:22" x14ac:dyDescent="0.25">
      <c r="R1407" s="52"/>
      <c r="U1407" s="52"/>
      <c r="V1407" s="52"/>
    </row>
    <row r="1408" spans="18:22" x14ac:dyDescent="0.25">
      <c r="R1408" s="52"/>
      <c r="U1408" s="52"/>
      <c r="V1408" s="52"/>
    </row>
    <row r="1409" spans="18:22" x14ac:dyDescent="0.25">
      <c r="R1409" s="52"/>
      <c r="U1409" s="52"/>
      <c r="V1409" s="52"/>
    </row>
    <row r="1410" spans="18:22" x14ac:dyDescent="0.25">
      <c r="R1410" s="52"/>
      <c r="U1410" s="52"/>
      <c r="V1410" s="52"/>
    </row>
    <row r="1411" spans="18:22" x14ac:dyDescent="0.25">
      <c r="R1411" s="52"/>
      <c r="U1411" s="52"/>
      <c r="V1411" s="52"/>
    </row>
    <row r="1412" spans="18:22" x14ac:dyDescent="0.25">
      <c r="R1412" s="52"/>
      <c r="U1412" s="52"/>
      <c r="V1412" s="52"/>
    </row>
    <row r="1413" spans="18:22" x14ac:dyDescent="0.25">
      <c r="R1413" s="52"/>
      <c r="U1413" s="52"/>
      <c r="V1413" s="52"/>
    </row>
    <row r="1414" spans="18:22" x14ac:dyDescent="0.25">
      <c r="R1414" s="52"/>
      <c r="U1414" s="52"/>
      <c r="V1414" s="52"/>
    </row>
    <row r="1415" spans="18:22" x14ac:dyDescent="0.25">
      <c r="R1415" s="52"/>
      <c r="U1415" s="52"/>
      <c r="V1415" s="52"/>
    </row>
    <row r="1416" spans="18:22" x14ac:dyDescent="0.25">
      <c r="R1416" s="52"/>
      <c r="U1416" s="52"/>
      <c r="V1416" s="52"/>
    </row>
    <row r="1417" spans="18:22" x14ac:dyDescent="0.25">
      <c r="R1417" s="52"/>
      <c r="U1417" s="52"/>
      <c r="V1417" s="52"/>
    </row>
    <row r="1418" spans="18:22" x14ac:dyDescent="0.25">
      <c r="R1418" s="52"/>
      <c r="U1418" s="52"/>
      <c r="V1418" s="52"/>
    </row>
    <row r="1419" spans="18:22" x14ac:dyDescent="0.25">
      <c r="R1419" s="52"/>
      <c r="U1419" s="52"/>
      <c r="V1419" s="52"/>
    </row>
    <row r="1420" spans="18:22" x14ac:dyDescent="0.25">
      <c r="R1420" s="52"/>
      <c r="U1420" s="52"/>
      <c r="V1420" s="52"/>
    </row>
    <row r="1421" spans="18:22" x14ac:dyDescent="0.25">
      <c r="R1421" s="52"/>
      <c r="U1421" s="52"/>
      <c r="V1421" s="52"/>
    </row>
    <row r="1422" spans="18:22" x14ac:dyDescent="0.25">
      <c r="R1422" s="52"/>
      <c r="U1422" s="52"/>
      <c r="V1422" s="52"/>
    </row>
    <row r="1423" spans="18:22" x14ac:dyDescent="0.25">
      <c r="R1423" s="52"/>
      <c r="U1423" s="52"/>
      <c r="V1423" s="52"/>
    </row>
    <row r="1424" spans="18:22" x14ac:dyDescent="0.25">
      <c r="R1424" s="52"/>
      <c r="U1424" s="52"/>
      <c r="V1424" s="52"/>
    </row>
    <row r="1425" spans="15:22" x14ac:dyDescent="0.25">
      <c r="R1425" s="52"/>
      <c r="U1425" s="52"/>
      <c r="V1425" s="52"/>
    </row>
    <row r="1426" spans="15:22" x14ac:dyDescent="0.25">
      <c r="R1426" s="52"/>
      <c r="U1426" s="52"/>
      <c r="V1426" s="52"/>
    </row>
    <row r="1427" spans="15:22" x14ac:dyDescent="0.25">
      <c r="R1427" s="52"/>
      <c r="U1427" s="52"/>
      <c r="V1427" s="52"/>
    </row>
    <row r="1428" spans="15:22" x14ac:dyDescent="0.25">
      <c r="R1428" s="52"/>
      <c r="U1428" s="52"/>
      <c r="V1428" s="52"/>
    </row>
    <row r="1429" spans="15:22" x14ac:dyDescent="0.25">
      <c r="R1429" s="52"/>
      <c r="U1429" s="52"/>
      <c r="V1429" s="52"/>
    </row>
    <row r="1430" spans="15:22" x14ac:dyDescent="0.25">
      <c r="R1430" s="52"/>
      <c r="U1430" s="52"/>
      <c r="V1430" s="52"/>
    </row>
    <row r="1431" spans="15:22" x14ac:dyDescent="0.25">
      <c r="O1431" s="53"/>
      <c r="R1431" s="52"/>
      <c r="U1431" s="52"/>
      <c r="V1431" s="52"/>
    </row>
    <row r="1432" spans="15:22" x14ac:dyDescent="0.25">
      <c r="O1432" s="53"/>
      <c r="R1432" s="52"/>
      <c r="U1432" s="52"/>
      <c r="V1432" s="52"/>
    </row>
    <row r="1433" spans="15:22" x14ac:dyDescent="0.25">
      <c r="R1433" s="52"/>
      <c r="U1433" s="52"/>
      <c r="V1433" s="52"/>
    </row>
    <row r="1434" spans="15:22" x14ac:dyDescent="0.25">
      <c r="R1434" s="52"/>
      <c r="U1434" s="52"/>
      <c r="V1434" s="52"/>
    </row>
    <row r="1435" spans="15:22" x14ac:dyDescent="0.25">
      <c r="R1435" s="52"/>
      <c r="U1435" s="52"/>
      <c r="V1435" s="52"/>
    </row>
    <row r="1436" spans="15:22" x14ac:dyDescent="0.25">
      <c r="R1436" s="52"/>
      <c r="U1436" s="52"/>
      <c r="V1436" s="52"/>
    </row>
    <row r="1437" spans="15:22" x14ac:dyDescent="0.25">
      <c r="R1437" s="52"/>
      <c r="U1437" s="52"/>
      <c r="V1437" s="52"/>
    </row>
    <row r="1438" spans="15:22" x14ac:dyDescent="0.25">
      <c r="R1438" s="52"/>
      <c r="U1438" s="52"/>
      <c r="V1438" s="52"/>
    </row>
    <row r="1439" spans="15:22" x14ac:dyDescent="0.25">
      <c r="R1439" s="52"/>
      <c r="U1439" s="52"/>
      <c r="V1439" s="52"/>
    </row>
    <row r="1440" spans="15:22" x14ac:dyDescent="0.25">
      <c r="R1440" s="52"/>
      <c r="U1440" s="52"/>
      <c r="V1440" s="52"/>
    </row>
    <row r="1441" spans="18:22" x14ac:dyDescent="0.25">
      <c r="R1441" s="52"/>
      <c r="U1441" s="52"/>
      <c r="V1441" s="52"/>
    </row>
    <row r="1442" spans="18:22" x14ac:dyDescent="0.25">
      <c r="R1442" s="52"/>
      <c r="U1442" s="52"/>
      <c r="V1442" s="52"/>
    </row>
    <row r="1443" spans="18:22" x14ac:dyDescent="0.25">
      <c r="R1443" s="52"/>
      <c r="U1443" s="52"/>
      <c r="V1443" s="52"/>
    </row>
    <row r="1444" spans="18:22" x14ac:dyDescent="0.25">
      <c r="R1444" s="52"/>
      <c r="U1444" s="52"/>
      <c r="V1444" s="52"/>
    </row>
    <row r="1445" spans="18:22" x14ac:dyDescent="0.25">
      <c r="R1445" s="52"/>
      <c r="U1445" s="52"/>
      <c r="V1445" s="52"/>
    </row>
    <row r="1446" spans="18:22" x14ac:dyDescent="0.25">
      <c r="R1446" s="52"/>
      <c r="U1446" s="52"/>
      <c r="V1446" s="52"/>
    </row>
    <row r="1447" spans="18:22" x14ac:dyDescent="0.25">
      <c r="R1447" s="52"/>
      <c r="U1447" s="52"/>
      <c r="V1447" s="52"/>
    </row>
    <row r="1448" spans="18:22" x14ac:dyDescent="0.25">
      <c r="R1448" s="52"/>
      <c r="U1448" s="52"/>
      <c r="V1448" s="52"/>
    </row>
    <row r="1449" spans="18:22" x14ac:dyDescent="0.25">
      <c r="R1449" s="52"/>
      <c r="U1449" s="52"/>
      <c r="V1449" s="52"/>
    </row>
    <row r="1450" spans="18:22" x14ac:dyDescent="0.25">
      <c r="R1450" s="52"/>
      <c r="U1450" s="52"/>
      <c r="V1450" s="52"/>
    </row>
    <row r="1451" spans="18:22" x14ac:dyDescent="0.25">
      <c r="R1451" s="52"/>
      <c r="U1451" s="52"/>
      <c r="V1451" s="52"/>
    </row>
    <row r="1452" spans="18:22" x14ac:dyDescent="0.25">
      <c r="R1452" s="52"/>
      <c r="U1452" s="52"/>
      <c r="V1452" s="52"/>
    </row>
    <row r="1453" spans="18:22" x14ac:dyDescent="0.25">
      <c r="R1453" s="52"/>
      <c r="U1453" s="52"/>
      <c r="V1453" s="52"/>
    </row>
    <row r="1454" spans="18:22" x14ac:dyDescent="0.25">
      <c r="R1454" s="52"/>
      <c r="U1454" s="52"/>
      <c r="V1454" s="52"/>
    </row>
    <row r="1455" spans="18:22" x14ac:dyDescent="0.25">
      <c r="R1455" s="52"/>
      <c r="U1455" s="52"/>
      <c r="V1455" s="52"/>
    </row>
    <row r="1456" spans="18:22" x14ac:dyDescent="0.25">
      <c r="R1456" s="52"/>
      <c r="U1456" s="52"/>
      <c r="V1456" s="52"/>
    </row>
    <row r="1457" spans="15:22" x14ac:dyDescent="0.25">
      <c r="R1457" s="52"/>
      <c r="U1457" s="52"/>
      <c r="V1457" s="52"/>
    </row>
    <row r="1458" spans="15:22" x14ac:dyDescent="0.25">
      <c r="R1458" s="52"/>
      <c r="U1458" s="52"/>
      <c r="V1458" s="52"/>
    </row>
    <row r="1459" spans="15:22" x14ac:dyDescent="0.25">
      <c r="R1459" s="52"/>
      <c r="U1459" s="52"/>
      <c r="V1459" s="52"/>
    </row>
    <row r="1460" spans="15:22" x14ac:dyDescent="0.25">
      <c r="R1460" s="52"/>
      <c r="U1460" s="52"/>
      <c r="V1460" s="52"/>
    </row>
    <row r="1461" spans="15:22" x14ac:dyDescent="0.25">
      <c r="R1461" s="52"/>
      <c r="U1461" s="52"/>
      <c r="V1461" s="52"/>
    </row>
    <row r="1462" spans="15:22" x14ac:dyDescent="0.25">
      <c r="R1462" s="52"/>
      <c r="U1462" s="52"/>
      <c r="V1462" s="52"/>
    </row>
    <row r="1463" spans="15:22" x14ac:dyDescent="0.25">
      <c r="R1463" s="52"/>
      <c r="U1463" s="52"/>
      <c r="V1463" s="52"/>
    </row>
    <row r="1464" spans="15:22" x14ac:dyDescent="0.25">
      <c r="R1464" s="52"/>
      <c r="U1464" s="52"/>
      <c r="V1464" s="52"/>
    </row>
    <row r="1465" spans="15:22" x14ac:dyDescent="0.25">
      <c r="R1465" s="52"/>
      <c r="U1465" s="52"/>
      <c r="V1465" s="52"/>
    </row>
    <row r="1466" spans="15:22" x14ac:dyDescent="0.25">
      <c r="R1466" s="52"/>
      <c r="U1466" s="52"/>
      <c r="V1466" s="52"/>
    </row>
    <row r="1467" spans="15:22" x14ac:dyDescent="0.25">
      <c r="O1467" s="53"/>
      <c r="R1467" s="52"/>
      <c r="U1467" s="52"/>
      <c r="V1467" s="52"/>
    </row>
    <row r="1468" spans="15:22" x14ac:dyDescent="0.25">
      <c r="R1468" s="52"/>
      <c r="U1468" s="52"/>
      <c r="V1468" s="52"/>
    </row>
    <row r="1469" spans="15:22" x14ac:dyDescent="0.25">
      <c r="R1469" s="52"/>
      <c r="U1469" s="52"/>
      <c r="V1469" s="52"/>
    </row>
    <row r="1470" spans="15:22" x14ac:dyDescent="0.25">
      <c r="P1470" s="58"/>
      <c r="Q1470" s="58"/>
      <c r="R1470" s="52"/>
      <c r="U1470" s="52"/>
      <c r="V1470" s="52"/>
    </row>
    <row r="1471" spans="15:22" x14ac:dyDescent="0.25">
      <c r="P1471" s="58"/>
      <c r="Q1471" s="58"/>
      <c r="R1471" s="52"/>
      <c r="U1471" s="52"/>
      <c r="V1471" s="52"/>
    </row>
    <row r="1472" spans="15:22" x14ac:dyDescent="0.25">
      <c r="R1472" s="52"/>
      <c r="U1472" s="52"/>
      <c r="V1472" s="52"/>
    </row>
    <row r="1473" spans="18:22" x14ac:dyDescent="0.25">
      <c r="R1473" s="52"/>
      <c r="U1473" s="52"/>
      <c r="V1473" s="52"/>
    </row>
    <row r="1474" spans="18:22" x14ac:dyDescent="0.25">
      <c r="R1474" s="52"/>
      <c r="U1474" s="52"/>
      <c r="V1474" s="52"/>
    </row>
    <row r="1475" spans="18:22" x14ac:dyDescent="0.25">
      <c r="R1475" s="52"/>
      <c r="U1475" s="52"/>
      <c r="V1475" s="52"/>
    </row>
    <row r="1476" spans="18:22" x14ac:dyDescent="0.25">
      <c r="R1476" s="52"/>
      <c r="U1476" s="52"/>
      <c r="V1476" s="52"/>
    </row>
    <row r="1477" spans="18:22" x14ac:dyDescent="0.25">
      <c r="R1477" s="52"/>
      <c r="U1477" s="52"/>
      <c r="V1477" s="52"/>
    </row>
    <row r="1478" spans="18:22" x14ac:dyDescent="0.25">
      <c r="R1478" s="52"/>
      <c r="U1478" s="52"/>
      <c r="V1478" s="52"/>
    </row>
    <row r="1479" spans="18:22" x14ac:dyDescent="0.25">
      <c r="R1479" s="52"/>
      <c r="U1479" s="52"/>
      <c r="V1479" s="52"/>
    </row>
    <row r="1480" spans="18:22" x14ac:dyDescent="0.25">
      <c r="R1480" s="52"/>
      <c r="U1480" s="52"/>
      <c r="V1480" s="52"/>
    </row>
    <row r="1481" spans="18:22" x14ac:dyDescent="0.25">
      <c r="R1481" s="52"/>
      <c r="U1481" s="52"/>
      <c r="V1481" s="52"/>
    </row>
    <row r="1482" spans="18:22" x14ac:dyDescent="0.25">
      <c r="R1482" s="52"/>
      <c r="U1482" s="52"/>
      <c r="V1482" s="52"/>
    </row>
    <row r="1483" spans="18:22" x14ac:dyDescent="0.25">
      <c r="R1483" s="52"/>
      <c r="U1483" s="52"/>
      <c r="V1483" s="52"/>
    </row>
    <row r="1484" spans="18:22" x14ac:dyDescent="0.25">
      <c r="R1484" s="52"/>
      <c r="U1484" s="52"/>
      <c r="V1484" s="52"/>
    </row>
    <row r="1485" spans="18:22" x14ac:dyDescent="0.25">
      <c r="R1485" s="52"/>
      <c r="U1485" s="52"/>
      <c r="V1485" s="52"/>
    </row>
    <row r="1486" spans="18:22" x14ac:dyDescent="0.25">
      <c r="R1486" s="52"/>
      <c r="U1486" s="52"/>
      <c r="V1486" s="52"/>
    </row>
    <row r="1487" spans="18:22" x14ac:dyDescent="0.25">
      <c r="R1487" s="52"/>
      <c r="U1487" s="52"/>
      <c r="V1487" s="52"/>
    </row>
    <row r="1488" spans="18:22" x14ac:dyDescent="0.25">
      <c r="R1488" s="52"/>
      <c r="U1488" s="52"/>
      <c r="V1488" s="52"/>
    </row>
    <row r="1489" spans="15:22" x14ac:dyDescent="0.25">
      <c r="R1489" s="52"/>
      <c r="U1489" s="52"/>
      <c r="V1489" s="52"/>
    </row>
    <row r="1490" spans="15:22" x14ac:dyDescent="0.25">
      <c r="R1490" s="52"/>
      <c r="U1490" s="52"/>
      <c r="V1490" s="52"/>
    </row>
    <row r="1491" spans="15:22" x14ac:dyDescent="0.25">
      <c r="R1491" s="52"/>
      <c r="U1491" s="52"/>
      <c r="V1491" s="52"/>
    </row>
    <row r="1492" spans="15:22" x14ac:dyDescent="0.25">
      <c r="R1492" s="52"/>
      <c r="U1492" s="52"/>
      <c r="V1492" s="52"/>
    </row>
    <row r="1493" spans="15:22" x14ac:dyDescent="0.25">
      <c r="R1493" s="52"/>
      <c r="U1493" s="52"/>
      <c r="V1493" s="52"/>
    </row>
    <row r="1494" spans="15:22" x14ac:dyDescent="0.25">
      <c r="R1494" s="52"/>
      <c r="U1494" s="52"/>
      <c r="V1494" s="52"/>
    </row>
    <row r="1495" spans="15:22" x14ac:dyDescent="0.25">
      <c r="R1495" s="52"/>
      <c r="U1495" s="52"/>
      <c r="V1495" s="52"/>
    </row>
    <row r="1496" spans="15:22" x14ac:dyDescent="0.25">
      <c r="R1496" s="52"/>
      <c r="U1496" s="52"/>
      <c r="V1496" s="52"/>
    </row>
    <row r="1497" spans="15:22" x14ac:dyDescent="0.25">
      <c r="O1497" s="53"/>
      <c r="R1497" s="52"/>
      <c r="U1497" s="52"/>
      <c r="V1497" s="52"/>
    </row>
    <row r="1498" spans="15:22" x14ac:dyDescent="0.25">
      <c r="R1498" s="52"/>
      <c r="U1498" s="52"/>
      <c r="V1498" s="52"/>
    </row>
    <row r="1499" spans="15:22" x14ac:dyDescent="0.25">
      <c r="R1499" s="52"/>
      <c r="U1499" s="52"/>
      <c r="V1499" s="52"/>
    </row>
    <row r="1500" spans="15:22" x14ac:dyDescent="0.25">
      <c r="R1500" s="52"/>
      <c r="U1500" s="52"/>
      <c r="V1500" s="52"/>
    </row>
    <row r="1501" spans="15:22" x14ac:dyDescent="0.25">
      <c r="R1501" s="52"/>
      <c r="U1501" s="52"/>
      <c r="V1501" s="52"/>
    </row>
    <row r="1502" spans="15:22" x14ac:dyDescent="0.25">
      <c r="R1502" s="52"/>
      <c r="U1502" s="52"/>
      <c r="V1502" s="52"/>
    </row>
    <row r="1503" spans="15:22" x14ac:dyDescent="0.25">
      <c r="R1503" s="52"/>
      <c r="U1503" s="52"/>
      <c r="V1503" s="52"/>
    </row>
    <row r="1504" spans="15:22" x14ac:dyDescent="0.25">
      <c r="R1504" s="52"/>
      <c r="U1504" s="52"/>
      <c r="V1504" s="52"/>
    </row>
    <row r="1505" spans="18:22" x14ac:dyDescent="0.25">
      <c r="R1505" s="52"/>
      <c r="U1505" s="52"/>
      <c r="V1505" s="52"/>
    </row>
    <row r="1506" spans="18:22" x14ac:dyDescent="0.25">
      <c r="R1506" s="52"/>
      <c r="U1506" s="52"/>
      <c r="V1506" s="52"/>
    </row>
    <row r="1507" spans="18:22" x14ac:dyDescent="0.25">
      <c r="R1507" s="52"/>
      <c r="U1507" s="52"/>
      <c r="V1507" s="52"/>
    </row>
    <row r="1508" spans="18:22" x14ac:dyDescent="0.25">
      <c r="R1508" s="52"/>
      <c r="U1508" s="52"/>
      <c r="V1508" s="52"/>
    </row>
    <row r="1509" spans="18:22" x14ac:dyDescent="0.25">
      <c r="R1509" s="52"/>
      <c r="U1509" s="52"/>
      <c r="V1509" s="52"/>
    </row>
    <row r="1510" spans="18:22" x14ac:dyDescent="0.25">
      <c r="R1510" s="52"/>
      <c r="U1510" s="52"/>
      <c r="V1510" s="52"/>
    </row>
    <row r="1511" spans="18:22" x14ac:dyDescent="0.25">
      <c r="R1511" s="52"/>
      <c r="U1511" s="52"/>
      <c r="V1511" s="52"/>
    </row>
    <row r="1512" spans="18:22" x14ac:dyDescent="0.25">
      <c r="R1512" s="52"/>
      <c r="U1512" s="52"/>
      <c r="V1512" s="52"/>
    </row>
    <row r="1513" spans="18:22" x14ac:dyDescent="0.25">
      <c r="R1513" s="52"/>
      <c r="U1513" s="52"/>
      <c r="V1513" s="52"/>
    </row>
    <row r="1514" spans="18:22" x14ac:dyDescent="0.25">
      <c r="R1514" s="52"/>
      <c r="U1514" s="52"/>
      <c r="V1514" s="52"/>
    </row>
    <row r="1515" spans="18:22" x14ac:dyDescent="0.25">
      <c r="R1515" s="52"/>
      <c r="U1515" s="52"/>
      <c r="V1515" s="52"/>
    </row>
    <row r="1516" spans="18:22" x14ac:dyDescent="0.25">
      <c r="R1516" s="52"/>
      <c r="U1516" s="52"/>
      <c r="V1516" s="52"/>
    </row>
    <row r="1517" spans="18:22" x14ac:dyDescent="0.25">
      <c r="R1517" s="52"/>
      <c r="U1517" s="52"/>
      <c r="V1517" s="52"/>
    </row>
    <row r="1518" spans="18:22" x14ac:dyDescent="0.25">
      <c r="R1518" s="52"/>
      <c r="U1518" s="52"/>
      <c r="V1518" s="52"/>
    </row>
    <row r="1519" spans="18:22" x14ac:dyDescent="0.25">
      <c r="R1519" s="52"/>
      <c r="U1519" s="52"/>
      <c r="V1519" s="52"/>
    </row>
    <row r="1520" spans="18:22" x14ac:dyDescent="0.25">
      <c r="R1520" s="52"/>
      <c r="U1520" s="52"/>
      <c r="V1520" s="52"/>
    </row>
    <row r="1521" spans="15:22" x14ac:dyDescent="0.25">
      <c r="R1521" s="52"/>
      <c r="U1521" s="52"/>
      <c r="V1521" s="52"/>
    </row>
    <row r="1522" spans="15:22" x14ac:dyDescent="0.25">
      <c r="R1522" s="52"/>
      <c r="U1522" s="52"/>
      <c r="V1522" s="52"/>
    </row>
    <row r="1523" spans="15:22" x14ac:dyDescent="0.25">
      <c r="R1523" s="52"/>
      <c r="U1523" s="52"/>
      <c r="V1523" s="52"/>
    </row>
    <row r="1524" spans="15:22" x14ac:dyDescent="0.25">
      <c r="R1524" s="52"/>
      <c r="U1524" s="52"/>
      <c r="V1524" s="52"/>
    </row>
    <row r="1525" spans="15:22" x14ac:dyDescent="0.25">
      <c r="R1525" s="52"/>
      <c r="U1525" s="52"/>
      <c r="V1525" s="52"/>
    </row>
    <row r="1526" spans="15:22" x14ac:dyDescent="0.25">
      <c r="R1526" s="52"/>
      <c r="U1526" s="52"/>
      <c r="V1526" s="52"/>
    </row>
    <row r="1527" spans="15:22" x14ac:dyDescent="0.25">
      <c r="R1527" s="52"/>
      <c r="U1527" s="52"/>
      <c r="V1527" s="52"/>
    </row>
    <row r="1528" spans="15:22" x14ac:dyDescent="0.25">
      <c r="R1528" s="52"/>
      <c r="U1528" s="52"/>
      <c r="V1528" s="52"/>
    </row>
    <row r="1529" spans="15:22" x14ac:dyDescent="0.25">
      <c r="R1529" s="52"/>
      <c r="U1529" s="52"/>
      <c r="V1529" s="52"/>
    </row>
    <row r="1530" spans="15:22" x14ac:dyDescent="0.25">
      <c r="R1530" s="52"/>
      <c r="U1530" s="52"/>
      <c r="V1530" s="52"/>
    </row>
    <row r="1531" spans="15:22" x14ac:dyDescent="0.25">
      <c r="R1531" s="52"/>
      <c r="U1531" s="52"/>
      <c r="V1531" s="52"/>
    </row>
    <row r="1532" spans="15:22" x14ac:dyDescent="0.25">
      <c r="R1532" s="52"/>
      <c r="U1532" s="52"/>
      <c r="V1532" s="52"/>
    </row>
    <row r="1533" spans="15:22" x14ac:dyDescent="0.25">
      <c r="R1533" s="52"/>
      <c r="U1533" s="52"/>
      <c r="V1533" s="52"/>
    </row>
    <row r="1534" spans="15:22" x14ac:dyDescent="0.25">
      <c r="R1534" s="52"/>
      <c r="U1534" s="52"/>
      <c r="V1534" s="52"/>
    </row>
    <row r="1535" spans="15:22" x14ac:dyDescent="0.25">
      <c r="O1535" s="53"/>
      <c r="R1535" s="52"/>
      <c r="U1535" s="52"/>
      <c r="V1535" s="52"/>
    </row>
    <row r="1536" spans="15:22" x14ac:dyDescent="0.25">
      <c r="R1536" s="52"/>
      <c r="U1536" s="52"/>
      <c r="V1536" s="52"/>
    </row>
    <row r="1537" spans="18:22" x14ac:dyDescent="0.25">
      <c r="R1537" s="52"/>
      <c r="U1537" s="52"/>
      <c r="V1537" s="52"/>
    </row>
    <row r="1538" spans="18:22" x14ac:dyDescent="0.25">
      <c r="R1538" s="52"/>
      <c r="U1538" s="52"/>
      <c r="V1538" s="52"/>
    </row>
    <row r="1539" spans="18:22" x14ac:dyDescent="0.25">
      <c r="R1539" s="52"/>
      <c r="U1539" s="52"/>
      <c r="V1539" s="52"/>
    </row>
    <row r="1540" spans="18:22" x14ac:dyDescent="0.25">
      <c r="R1540" s="52"/>
      <c r="U1540" s="52"/>
      <c r="V1540" s="52"/>
    </row>
    <row r="1541" spans="18:22" x14ac:dyDescent="0.25">
      <c r="R1541" s="52"/>
      <c r="U1541" s="52"/>
      <c r="V1541" s="52"/>
    </row>
    <row r="1542" spans="18:22" x14ac:dyDescent="0.25">
      <c r="R1542" s="52"/>
      <c r="U1542" s="52"/>
      <c r="V1542" s="52"/>
    </row>
    <row r="1543" spans="18:22" x14ac:dyDescent="0.25">
      <c r="R1543" s="52"/>
      <c r="U1543" s="52"/>
      <c r="V1543" s="52"/>
    </row>
    <row r="1544" spans="18:22" x14ac:dyDescent="0.25">
      <c r="R1544" s="52"/>
      <c r="U1544" s="52"/>
      <c r="V1544" s="52"/>
    </row>
    <row r="1545" spans="18:22" x14ac:dyDescent="0.25">
      <c r="R1545" s="52"/>
      <c r="U1545" s="52"/>
      <c r="V1545" s="52"/>
    </row>
    <row r="1546" spans="18:22" x14ac:dyDescent="0.25">
      <c r="R1546" s="52"/>
      <c r="U1546" s="52"/>
      <c r="V1546" s="52"/>
    </row>
    <row r="1547" spans="18:22" x14ac:dyDescent="0.25">
      <c r="R1547" s="52"/>
      <c r="U1547" s="52"/>
      <c r="V1547" s="52"/>
    </row>
    <row r="1548" spans="18:22" x14ac:dyDescent="0.25">
      <c r="R1548" s="52"/>
      <c r="U1548" s="52"/>
      <c r="V1548" s="52"/>
    </row>
    <row r="1549" spans="18:22" x14ac:dyDescent="0.25">
      <c r="R1549" s="52"/>
      <c r="U1549" s="52"/>
      <c r="V1549" s="52"/>
    </row>
    <row r="1550" spans="18:22" x14ac:dyDescent="0.25">
      <c r="R1550" s="52"/>
      <c r="U1550" s="52"/>
      <c r="V1550" s="52"/>
    </row>
    <row r="1551" spans="18:22" x14ac:dyDescent="0.25">
      <c r="R1551" s="52"/>
      <c r="U1551" s="52"/>
      <c r="V1551" s="52"/>
    </row>
    <row r="1552" spans="18:22" x14ac:dyDescent="0.25">
      <c r="R1552" s="52"/>
      <c r="U1552" s="52"/>
      <c r="V1552" s="52"/>
    </row>
    <row r="1553" spans="15:22" x14ac:dyDescent="0.25">
      <c r="R1553" s="52"/>
      <c r="U1553" s="52"/>
      <c r="V1553" s="52"/>
    </row>
    <row r="1554" spans="15:22" x14ac:dyDescent="0.25">
      <c r="R1554" s="52"/>
      <c r="U1554" s="52"/>
      <c r="V1554" s="52"/>
    </row>
    <row r="1555" spans="15:22" x14ac:dyDescent="0.25">
      <c r="R1555" s="52"/>
      <c r="U1555" s="52"/>
      <c r="V1555" s="52"/>
    </row>
    <row r="1556" spans="15:22" x14ac:dyDescent="0.25">
      <c r="R1556" s="52"/>
      <c r="U1556" s="52"/>
      <c r="V1556" s="52"/>
    </row>
    <row r="1557" spans="15:22" x14ac:dyDescent="0.25">
      <c r="R1557" s="52"/>
      <c r="U1557" s="52"/>
      <c r="V1557" s="52"/>
    </row>
    <row r="1558" spans="15:22" x14ac:dyDescent="0.25">
      <c r="R1558" s="52"/>
      <c r="U1558" s="52"/>
      <c r="V1558" s="52"/>
    </row>
    <row r="1559" spans="15:22" x14ac:dyDescent="0.25">
      <c r="R1559" s="52"/>
      <c r="U1559" s="52"/>
      <c r="V1559" s="52"/>
    </row>
    <row r="1560" spans="15:22" x14ac:dyDescent="0.25">
      <c r="R1560" s="52"/>
      <c r="U1560" s="52"/>
      <c r="V1560" s="52"/>
    </row>
    <row r="1561" spans="15:22" x14ac:dyDescent="0.25">
      <c r="R1561" s="52"/>
      <c r="U1561" s="52"/>
      <c r="V1561" s="52"/>
    </row>
    <row r="1562" spans="15:22" x14ac:dyDescent="0.25">
      <c r="R1562" s="52"/>
      <c r="U1562" s="52"/>
      <c r="V1562" s="52"/>
    </row>
    <row r="1563" spans="15:22" x14ac:dyDescent="0.25">
      <c r="R1563" s="52"/>
      <c r="U1563" s="52"/>
      <c r="V1563" s="52"/>
    </row>
    <row r="1564" spans="15:22" x14ac:dyDescent="0.25">
      <c r="O1564" s="53"/>
      <c r="R1564" s="52"/>
      <c r="U1564" s="52"/>
      <c r="V1564" s="52"/>
    </row>
    <row r="1565" spans="15:22" x14ac:dyDescent="0.25">
      <c r="P1565" s="58"/>
      <c r="Q1565" s="58"/>
      <c r="R1565" s="52"/>
      <c r="U1565" s="52"/>
      <c r="V1565" s="52"/>
    </row>
    <row r="1566" spans="15:22" x14ac:dyDescent="0.25">
      <c r="R1566" s="52"/>
      <c r="U1566" s="52"/>
      <c r="V1566" s="52"/>
    </row>
    <row r="1567" spans="15:22" x14ac:dyDescent="0.25">
      <c r="R1567" s="52"/>
      <c r="U1567" s="52"/>
      <c r="V1567" s="52"/>
    </row>
    <row r="1568" spans="15:22" x14ac:dyDescent="0.25">
      <c r="R1568" s="52"/>
      <c r="U1568" s="52"/>
      <c r="V1568" s="52"/>
    </row>
    <row r="1569" spans="15:22" x14ac:dyDescent="0.25">
      <c r="R1569" s="52"/>
      <c r="U1569" s="52"/>
      <c r="V1569" s="52"/>
    </row>
    <row r="1570" spans="15:22" x14ac:dyDescent="0.25">
      <c r="R1570" s="52"/>
      <c r="U1570" s="52"/>
      <c r="V1570" s="52"/>
    </row>
    <row r="1571" spans="15:22" x14ac:dyDescent="0.25">
      <c r="R1571" s="52"/>
      <c r="U1571" s="52"/>
      <c r="V1571" s="52"/>
    </row>
    <row r="1572" spans="15:22" x14ac:dyDescent="0.25">
      <c r="R1572" s="52"/>
      <c r="U1572" s="52"/>
      <c r="V1572" s="52"/>
    </row>
    <row r="1573" spans="15:22" x14ac:dyDescent="0.25">
      <c r="O1573" s="53"/>
      <c r="R1573" s="52"/>
      <c r="U1573" s="52"/>
      <c r="V1573" s="52"/>
    </row>
    <row r="1574" spans="15:22" x14ac:dyDescent="0.25">
      <c r="O1574" s="53"/>
      <c r="R1574" s="52"/>
      <c r="U1574" s="52"/>
      <c r="V1574" s="52"/>
    </row>
    <row r="1575" spans="15:22" x14ac:dyDescent="0.25">
      <c r="O1575" s="53"/>
      <c r="R1575" s="52"/>
      <c r="U1575" s="52"/>
      <c r="V1575" s="52"/>
    </row>
    <row r="1576" spans="15:22" x14ac:dyDescent="0.25">
      <c r="O1576" s="53"/>
      <c r="R1576" s="52"/>
      <c r="U1576" s="52"/>
      <c r="V1576" s="52"/>
    </row>
    <row r="1577" spans="15:22" x14ac:dyDescent="0.25">
      <c r="O1577" s="53"/>
      <c r="R1577" s="52"/>
      <c r="U1577" s="52"/>
      <c r="V1577" s="52"/>
    </row>
    <row r="1578" spans="15:22" x14ac:dyDescent="0.25">
      <c r="O1578" s="53"/>
      <c r="R1578" s="52"/>
      <c r="U1578" s="52"/>
      <c r="V1578" s="52"/>
    </row>
    <row r="1579" spans="15:22" x14ac:dyDescent="0.25">
      <c r="O1579" s="53"/>
      <c r="R1579" s="52"/>
      <c r="U1579" s="52"/>
      <c r="V1579" s="52"/>
    </row>
    <row r="1580" spans="15:22" x14ac:dyDescent="0.25">
      <c r="R1580" s="52"/>
      <c r="U1580" s="52"/>
      <c r="V1580" s="52"/>
    </row>
    <row r="1581" spans="15:22" x14ac:dyDescent="0.25">
      <c r="O1581" s="53"/>
      <c r="R1581" s="52"/>
      <c r="U1581" s="52"/>
      <c r="V1581" s="52"/>
    </row>
    <row r="1582" spans="15:22" x14ac:dyDescent="0.25">
      <c r="O1582" s="53"/>
      <c r="R1582" s="52"/>
      <c r="U1582" s="52"/>
      <c r="V1582" s="52"/>
    </row>
    <row r="1583" spans="15:22" x14ac:dyDescent="0.25">
      <c r="O1583" s="53"/>
      <c r="R1583" s="52"/>
      <c r="U1583" s="52"/>
      <c r="V1583" s="52"/>
    </row>
    <row r="1584" spans="15:22" x14ac:dyDescent="0.25">
      <c r="O1584" s="53"/>
      <c r="R1584" s="52"/>
      <c r="U1584" s="52"/>
      <c r="V1584" s="52"/>
    </row>
    <row r="1585" spans="15:22" x14ac:dyDescent="0.25">
      <c r="O1585" s="53"/>
      <c r="R1585" s="52"/>
      <c r="U1585" s="52"/>
      <c r="V1585" s="52"/>
    </row>
    <row r="1586" spans="15:22" x14ac:dyDescent="0.25">
      <c r="O1586" s="53"/>
      <c r="R1586" s="52"/>
      <c r="U1586" s="52"/>
      <c r="V1586" s="52"/>
    </row>
    <row r="1587" spans="15:22" x14ac:dyDescent="0.25">
      <c r="R1587" s="52"/>
      <c r="U1587" s="52"/>
      <c r="V1587" s="52"/>
    </row>
    <row r="1588" spans="15:22" x14ac:dyDescent="0.25">
      <c r="R1588" s="52"/>
      <c r="U1588" s="52"/>
      <c r="V1588" s="52"/>
    </row>
    <row r="1589" spans="15:22" x14ac:dyDescent="0.25">
      <c r="O1589" s="53"/>
      <c r="R1589" s="52"/>
      <c r="U1589" s="52"/>
      <c r="V1589" s="52"/>
    </row>
    <row r="1590" spans="15:22" x14ac:dyDescent="0.25">
      <c r="O1590" s="53"/>
      <c r="R1590" s="52"/>
      <c r="U1590" s="52"/>
      <c r="V1590" s="52"/>
    </row>
    <row r="1591" spans="15:22" x14ac:dyDescent="0.25">
      <c r="O1591" s="53"/>
      <c r="R1591" s="52"/>
      <c r="U1591" s="52"/>
      <c r="V1591" s="52"/>
    </row>
    <row r="1592" spans="15:22" x14ac:dyDescent="0.25">
      <c r="O1592" s="53"/>
      <c r="R1592" s="52"/>
      <c r="U1592" s="52"/>
      <c r="V1592" s="52"/>
    </row>
    <row r="1593" spans="15:22" x14ac:dyDescent="0.25">
      <c r="O1593" s="53"/>
      <c r="R1593" s="52"/>
      <c r="U1593" s="52"/>
      <c r="V1593" s="52"/>
    </row>
    <row r="1594" spans="15:22" x14ac:dyDescent="0.25">
      <c r="R1594" s="52"/>
      <c r="U1594" s="52"/>
      <c r="V1594" s="52"/>
    </row>
    <row r="1595" spans="15:22" x14ac:dyDescent="0.25">
      <c r="O1595" s="53"/>
      <c r="R1595" s="52"/>
      <c r="U1595" s="52"/>
      <c r="V1595" s="52"/>
    </row>
    <row r="1596" spans="15:22" x14ac:dyDescent="0.25">
      <c r="R1596" s="52"/>
      <c r="U1596" s="52"/>
      <c r="V1596" s="52"/>
    </row>
    <row r="1597" spans="15:22" x14ac:dyDescent="0.25">
      <c r="R1597" s="52"/>
      <c r="U1597" s="52"/>
      <c r="V1597" s="52"/>
    </row>
    <row r="1598" spans="15:22" x14ac:dyDescent="0.25">
      <c r="R1598" s="52"/>
      <c r="U1598" s="52"/>
      <c r="V1598" s="52"/>
    </row>
    <row r="1599" spans="15:22" x14ac:dyDescent="0.25">
      <c r="R1599" s="52"/>
      <c r="U1599" s="52"/>
      <c r="V1599" s="52"/>
    </row>
    <row r="1600" spans="15:22" x14ac:dyDescent="0.25">
      <c r="R1600" s="52"/>
      <c r="U1600" s="52"/>
      <c r="V1600" s="52"/>
    </row>
    <row r="1601" spans="15:22" x14ac:dyDescent="0.25">
      <c r="R1601" s="52"/>
      <c r="U1601" s="52"/>
      <c r="V1601" s="52"/>
    </row>
    <row r="1602" spans="15:22" x14ac:dyDescent="0.25">
      <c r="R1602" s="52"/>
      <c r="U1602" s="52"/>
      <c r="V1602" s="52"/>
    </row>
    <row r="1603" spans="15:22" x14ac:dyDescent="0.25">
      <c r="R1603" s="52"/>
      <c r="U1603" s="52"/>
      <c r="V1603" s="52"/>
    </row>
    <row r="1604" spans="15:22" x14ac:dyDescent="0.25">
      <c r="O1604" s="53"/>
      <c r="R1604" s="52"/>
      <c r="U1604" s="52"/>
      <c r="V1604" s="52"/>
    </row>
    <row r="1605" spans="15:22" x14ac:dyDescent="0.25">
      <c r="R1605" s="52"/>
      <c r="U1605" s="52"/>
      <c r="V1605" s="52"/>
    </row>
    <row r="1606" spans="15:22" x14ac:dyDescent="0.25">
      <c r="R1606" s="52"/>
      <c r="U1606" s="52"/>
      <c r="V1606" s="52"/>
    </row>
    <row r="1607" spans="15:22" x14ac:dyDescent="0.25">
      <c r="R1607" s="52"/>
      <c r="U1607" s="52"/>
      <c r="V1607" s="52"/>
    </row>
    <row r="1608" spans="15:22" x14ac:dyDescent="0.25">
      <c r="R1608" s="52"/>
      <c r="U1608" s="52"/>
      <c r="V1608" s="52"/>
    </row>
    <row r="1609" spans="15:22" x14ac:dyDescent="0.25">
      <c r="R1609" s="52"/>
      <c r="U1609" s="52"/>
      <c r="V1609" s="52"/>
    </row>
    <row r="1610" spans="15:22" x14ac:dyDescent="0.25">
      <c r="R1610" s="52"/>
      <c r="U1610" s="52"/>
      <c r="V1610" s="52"/>
    </row>
    <row r="1611" spans="15:22" x14ac:dyDescent="0.25">
      <c r="R1611" s="52"/>
      <c r="U1611" s="52"/>
      <c r="V1611" s="52"/>
    </row>
    <row r="1612" spans="15:22" x14ac:dyDescent="0.25">
      <c r="R1612" s="52"/>
      <c r="U1612" s="52"/>
      <c r="V1612" s="52"/>
    </row>
    <row r="1613" spans="15:22" x14ac:dyDescent="0.25">
      <c r="R1613" s="52"/>
      <c r="U1613" s="52"/>
      <c r="V1613" s="52"/>
    </row>
    <row r="1614" spans="15:22" x14ac:dyDescent="0.25">
      <c r="R1614" s="52"/>
      <c r="U1614" s="52"/>
      <c r="V1614" s="52"/>
    </row>
    <row r="1615" spans="15:22" x14ac:dyDescent="0.25">
      <c r="R1615" s="52"/>
      <c r="U1615" s="52"/>
      <c r="V1615" s="52"/>
    </row>
    <row r="1616" spans="15:22" x14ac:dyDescent="0.25">
      <c r="R1616" s="52"/>
      <c r="U1616" s="52"/>
      <c r="V1616" s="52"/>
    </row>
    <row r="1617" spans="18:22" x14ac:dyDescent="0.25">
      <c r="R1617" s="52"/>
      <c r="U1617" s="52"/>
      <c r="V1617" s="52"/>
    </row>
    <row r="1618" spans="18:22" x14ac:dyDescent="0.25">
      <c r="R1618" s="52"/>
      <c r="U1618" s="52"/>
      <c r="V1618" s="52"/>
    </row>
    <row r="1619" spans="18:22" x14ac:dyDescent="0.25">
      <c r="R1619" s="52"/>
      <c r="U1619" s="52"/>
      <c r="V1619" s="52"/>
    </row>
    <row r="1620" spans="18:22" x14ac:dyDescent="0.25">
      <c r="R1620" s="52"/>
      <c r="U1620" s="52"/>
      <c r="V1620" s="52"/>
    </row>
    <row r="1621" spans="18:22" x14ac:dyDescent="0.25">
      <c r="R1621" s="52"/>
      <c r="U1621" s="52"/>
      <c r="V1621" s="52"/>
    </row>
    <row r="1622" spans="18:22" x14ac:dyDescent="0.25">
      <c r="R1622" s="52"/>
      <c r="U1622" s="52"/>
      <c r="V1622" s="52"/>
    </row>
    <row r="1623" spans="18:22" x14ac:dyDescent="0.25">
      <c r="R1623" s="52"/>
      <c r="U1623" s="52"/>
      <c r="V1623" s="52"/>
    </row>
    <row r="1624" spans="18:22" x14ac:dyDescent="0.25">
      <c r="R1624" s="52"/>
      <c r="U1624" s="52"/>
      <c r="V1624" s="52"/>
    </row>
    <row r="1625" spans="18:22" x14ac:dyDescent="0.25">
      <c r="R1625" s="52"/>
      <c r="U1625" s="52"/>
      <c r="V1625" s="52"/>
    </row>
    <row r="1626" spans="18:22" x14ac:dyDescent="0.25">
      <c r="R1626" s="52"/>
      <c r="U1626" s="52"/>
      <c r="V1626" s="52"/>
    </row>
    <row r="1627" spans="18:22" x14ac:dyDescent="0.25">
      <c r="R1627" s="52"/>
      <c r="U1627" s="52"/>
      <c r="V1627" s="52"/>
    </row>
    <row r="1628" spans="18:22" x14ac:dyDescent="0.25">
      <c r="R1628" s="52"/>
      <c r="U1628" s="52"/>
      <c r="V1628" s="52"/>
    </row>
    <row r="1629" spans="18:22" x14ac:dyDescent="0.25">
      <c r="R1629" s="52"/>
      <c r="U1629" s="52"/>
      <c r="V1629" s="52"/>
    </row>
    <row r="1630" spans="18:22" x14ac:dyDescent="0.25">
      <c r="R1630" s="52"/>
      <c r="U1630" s="52"/>
      <c r="V1630" s="52"/>
    </row>
    <row r="1631" spans="18:22" x14ac:dyDescent="0.25">
      <c r="R1631" s="52"/>
      <c r="U1631" s="52"/>
      <c r="V1631" s="52"/>
    </row>
    <row r="1632" spans="18:22" x14ac:dyDescent="0.25">
      <c r="R1632" s="52"/>
      <c r="U1632" s="52"/>
      <c r="V1632" s="52"/>
    </row>
    <row r="1633" spans="15:22" x14ac:dyDescent="0.25">
      <c r="R1633" s="52"/>
      <c r="U1633" s="52"/>
      <c r="V1633" s="52"/>
    </row>
    <row r="1634" spans="15:22" x14ac:dyDescent="0.25">
      <c r="R1634" s="52"/>
      <c r="U1634" s="52"/>
      <c r="V1634" s="52"/>
    </row>
    <row r="1635" spans="15:22" x14ac:dyDescent="0.25">
      <c r="R1635" s="52"/>
      <c r="U1635" s="52"/>
      <c r="V1635" s="52"/>
    </row>
    <row r="1636" spans="15:22" x14ac:dyDescent="0.25">
      <c r="R1636" s="52"/>
      <c r="U1636" s="52"/>
      <c r="V1636" s="52"/>
    </row>
    <row r="1637" spans="15:22" x14ac:dyDescent="0.25">
      <c r="R1637" s="52"/>
      <c r="U1637" s="52"/>
      <c r="V1637" s="52"/>
    </row>
    <row r="1638" spans="15:22" x14ac:dyDescent="0.25">
      <c r="R1638" s="52"/>
      <c r="U1638" s="52"/>
      <c r="V1638" s="52"/>
    </row>
    <row r="1639" spans="15:22" x14ac:dyDescent="0.25">
      <c r="R1639" s="52"/>
      <c r="U1639" s="52"/>
      <c r="V1639" s="52"/>
    </row>
    <row r="1640" spans="15:22" x14ac:dyDescent="0.25">
      <c r="R1640" s="52"/>
      <c r="U1640" s="52"/>
      <c r="V1640" s="52"/>
    </row>
    <row r="1641" spans="15:22" x14ac:dyDescent="0.25">
      <c r="O1641" s="53"/>
      <c r="R1641" s="52"/>
      <c r="U1641" s="52"/>
      <c r="V1641" s="52"/>
    </row>
    <row r="1642" spans="15:22" x14ac:dyDescent="0.25">
      <c r="R1642" s="52"/>
      <c r="U1642" s="52"/>
      <c r="V1642" s="52"/>
    </row>
    <row r="1643" spans="15:22" x14ac:dyDescent="0.25">
      <c r="R1643" s="52"/>
      <c r="U1643" s="52"/>
      <c r="V1643" s="52"/>
    </row>
    <row r="1644" spans="15:22" x14ac:dyDescent="0.25">
      <c r="O1644" s="53"/>
      <c r="R1644" s="52"/>
      <c r="U1644" s="52"/>
      <c r="V1644" s="52"/>
    </row>
    <row r="1645" spans="15:22" x14ac:dyDescent="0.25">
      <c r="R1645" s="52"/>
      <c r="U1645" s="52"/>
      <c r="V1645" s="52"/>
    </row>
    <row r="1646" spans="15:22" x14ac:dyDescent="0.25">
      <c r="R1646" s="52"/>
      <c r="U1646" s="52"/>
      <c r="V1646" s="52"/>
    </row>
    <row r="1647" spans="15:22" x14ac:dyDescent="0.25">
      <c r="R1647" s="52"/>
      <c r="U1647" s="52"/>
      <c r="V1647" s="52"/>
    </row>
    <row r="1648" spans="15:22" x14ac:dyDescent="0.25">
      <c r="R1648" s="52"/>
      <c r="U1648" s="52"/>
      <c r="V1648" s="52"/>
    </row>
    <row r="1649" spans="15:22" x14ac:dyDescent="0.25">
      <c r="R1649" s="52"/>
      <c r="U1649" s="52"/>
      <c r="V1649" s="52"/>
    </row>
    <row r="1650" spans="15:22" x14ac:dyDescent="0.25">
      <c r="R1650" s="52"/>
      <c r="U1650" s="52"/>
      <c r="V1650" s="52"/>
    </row>
    <row r="1651" spans="15:22" x14ac:dyDescent="0.25">
      <c r="R1651" s="52"/>
      <c r="U1651" s="52"/>
      <c r="V1651" s="52"/>
    </row>
    <row r="1652" spans="15:22" x14ac:dyDescent="0.25">
      <c r="R1652" s="52"/>
      <c r="U1652" s="52"/>
      <c r="V1652" s="52"/>
    </row>
    <row r="1653" spans="15:22" x14ac:dyDescent="0.25">
      <c r="R1653" s="52"/>
      <c r="U1653" s="52"/>
      <c r="V1653" s="52"/>
    </row>
    <row r="1654" spans="15:22" x14ac:dyDescent="0.25">
      <c r="R1654" s="52"/>
      <c r="U1654" s="52"/>
      <c r="V1654" s="52"/>
    </row>
    <row r="1655" spans="15:22" x14ac:dyDescent="0.25">
      <c r="R1655" s="52"/>
      <c r="U1655" s="52"/>
      <c r="V1655" s="52"/>
    </row>
    <row r="1656" spans="15:22" x14ac:dyDescent="0.25">
      <c r="R1656" s="52"/>
      <c r="U1656" s="52"/>
      <c r="V1656" s="52"/>
    </row>
    <row r="1657" spans="15:22" x14ac:dyDescent="0.25">
      <c r="O1657" s="53"/>
      <c r="R1657" s="52"/>
      <c r="U1657" s="52"/>
      <c r="V1657" s="52"/>
    </row>
    <row r="1658" spans="15:22" x14ac:dyDescent="0.25">
      <c r="R1658" s="52"/>
      <c r="U1658" s="52"/>
      <c r="V1658" s="52"/>
    </row>
    <row r="1659" spans="15:22" x14ac:dyDescent="0.25">
      <c r="R1659" s="52"/>
      <c r="U1659" s="52"/>
      <c r="V1659" s="52"/>
    </row>
    <row r="1660" spans="15:22" x14ac:dyDescent="0.25">
      <c r="R1660" s="52"/>
      <c r="U1660" s="52"/>
      <c r="V1660" s="52"/>
    </row>
    <row r="1661" spans="15:22" x14ac:dyDescent="0.25">
      <c r="R1661" s="52"/>
      <c r="U1661" s="52"/>
      <c r="V1661" s="52"/>
    </row>
    <row r="1662" spans="15:22" x14ac:dyDescent="0.25">
      <c r="R1662" s="52"/>
      <c r="U1662" s="52"/>
      <c r="V1662" s="52"/>
    </row>
    <row r="1663" spans="15:22" x14ac:dyDescent="0.25">
      <c r="R1663" s="52"/>
      <c r="U1663" s="52"/>
      <c r="V1663" s="52"/>
    </row>
    <row r="1664" spans="15:22" x14ac:dyDescent="0.25">
      <c r="R1664" s="52"/>
      <c r="U1664" s="52"/>
      <c r="V1664" s="52"/>
    </row>
    <row r="1665" spans="18:22" x14ac:dyDescent="0.25">
      <c r="R1665" s="52"/>
      <c r="U1665" s="52"/>
      <c r="V1665" s="52"/>
    </row>
    <row r="1666" spans="18:22" x14ac:dyDescent="0.25">
      <c r="R1666" s="52"/>
      <c r="U1666" s="52"/>
      <c r="V1666" s="52"/>
    </row>
    <row r="1667" spans="18:22" x14ac:dyDescent="0.25">
      <c r="R1667" s="52"/>
      <c r="U1667" s="52"/>
      <c r="V1667" s="52"/>
    </row>
    <row r="1668" spans="18:22" x14ac:dyDescent="0.25">
      <c r="R1668" s="52"/>
      <c r="U1668" s="52"/>
      <c r="V1668" s="52"/>
    </row>
    <row r="1669" spans="18:22" x14ac:dyDescent="0.25">
      <c r="R1669" s="52"/>
      <c r="U1669" s="52"/>
      <c r="V1669" s="52"/>
    </row>
    <row r="1670" spans="18:22" x14ac:dyDescent="0.25">
      <c r="R1670" s="52"/>
      <c r="U1670" s="52"/>
      <c r="V1670" s="52"/>
    </row>
    <row r="1671" spans="18:22" x14ac:dyDescent="0.25">
      <c r="R1671" s="52"/>
      <c r="U1671" s="52"/>
      <c r="V1671" s="52"/>
    </row>
    <row r="1672" spans="18:22" x14ac:dyDescent="0.25">
      <c r="R1672" s="52"/>
      <c r="U1672" s="52"/>
      <c r="V1672" s="52"/>
    </row>
    <row r="1673" spans="18:22" x14ac:dyDescent="0.25">
      <c r="R1673" s="52"/>
      <c r="U1673" s="52"/>
      <c r="V1673" s="52"/>
    </row>
    <row r="1674" spans="18:22" x14ac:dyDescent="0.25">
      <c r="R1674" s="52"/>
      <c r="U1674" s="52"/>
      <c r="V1674" s="52"/>
    </row>
    <row r="1675" spans="18:22" x14ac:dyDescent="0.25">
      <c r="R1675" s="52"/>
      <c r="U1675" s="52"/>
      <c r="V1675" s="52"/>
    </row>
    <row r="1676" spans="18:22" x14ac:dyDescent="0.25">
      <c r="R1676" s="52"/>
      <c r="U1676" s="52"/>
      <c r="V1676" s="52"/>
    </row>
    <row r="1677" spans="18:22" x14ac:dyDescent="0.25">
      <c r="R1677" s="52"/>
      <c r="U1677" s="52"/>
      <c r="V1677" s="52"/>
    </row>
    <row r="1678" spans="18:22" x14ac:dyDescent="0.25">
      <c r="R1678" s="52"/>
      <c r="U1678" s="52"/>
      <c r="V1678" s="52"/>
    </row>
    <row r="1679" spans="18:22" x14ac:dyDescent="0.25">
      <c r="R1679" s="52"/>
      <c r="U1679" s="52"/>
      <c r="V1679" s="52"/>
    </row>
    <row r="1680" spans="18:22" x14ac:dyDescent="0.25">
      <c r="R1680" s="52"/>
      <c r="U1680" s="52"/>
      <c r="V1680" s="52"/>
    </row>
    <row r="1681" spans="15:22" x14ac:dyDescent="0.25">
      <c r="R1681" s="52"/>
      <c r="U1681" s="52"/>
      <c r="V1681" s="52"/>
    </row>
    <row r="1682" spans="15:22" x14ac:dyDescent="0.25">
      <c r="R1682" s="52"/>
      <c r="U1682" s="52"/>
      <c r="V1682" s="52"/>
    </row>
    <row r="1683" spans="15:22" x14ac:dyDescent="0.25">
      <c r="R1683" s="52"/>
      <c r="U1683" s="52"/>
      <c r="V1683" s="52"/>
    </row>
    <row r="1684" spans="15:22" x14ac:dyDescent="0.25">
      <c r="R1684" s="52"/>
      <c r="U1684" s="52"/>
      <c r="V1684" s="52"/>
    </row>
    <row r="1685" spans="15:22" x14ac:dyDescent="0.25">
      <c r="R1685" s="52"/>
      <c r="U1685" s="52"/>
      <c r="V1685" s="52"/>
    </row>
    <row r="1686" spans="15:22" x14ac:dyDescent="0.25">
      <c r="R1686" s="52"/>
      <c r="U1686" s="52"/>
      <c r="V1686" s="52"/>
    </row>
    <row r="1687" spans="15:22" x14ac:dyDescent="0.25">
      <c r="R1687" s="52"/>
      <c r="U1687" s="52"/>
      <c r="V1687" s="52"/>
    </row>
    <row r="1688" spans="15:22" x14ac:dyDescent="0.25">
      <c r="R1688" s="52"/>
      <c r="U1688" s="52"/>
      <c r="V1688" s="52"/>
    </row>
    <row r="1689" spans="15:22" x14ac:dyDescent="0.25">
      <c r="O1689" s="53"/>
      <c r="R1689" s="52"/>
      <c r="U1689" s="52"/>
      <c r="V1689" s="52"/>
    </row>
    <row r="1690" spans="15:22" x14ac:dyDescent="0.25">
      <c r="R1690" s="52"/>
      <c r="U1690" s="52"/>
      <c r="V1690" s="52"/>
    </row>
    <row r="1691" spans="15:22" x14ac:dyDescent="0.25">
      <c r="R1691" s="52"/>
      <c r="U1691" s="52"/>
      <c r="V1691" s="52"/>
    </row>
    <row r="1692" spans="15:22" x14ac:dyDescent="0.25">
      <c r="R1692" s="52"/>
      <c r="U1692" s="52"/>
      <c r="V1692" s="52"/>
    </row>
    <row r="1693" spans="15:22" x14ac:dyDescent="0.25">
      <c r="R1693" s="52"/>
      <c r="U1693" s="52"/>
      <c r="V1693" s="52"/>
    </row>
    <row r="1694" spans="15:22" x14ac:dyDescent="0.25">
      <c r="R1694" s="52"/>
      <c r="U1694" s="52"/>
      <c r="V1694" s="52"/>
    </row>
    <row r="1695" spans="15:22" x14ac:dyDescent="0.25">
      <c r="R1695" s="52"/>
      <c r="U1695" s="52"/>
      <c r="V1695" s="52"/>
    </row>
    <row r="1696" spans="15:22" x14ac:dyDescent="0.25">
      <c r="R1696" s="52"/>
      <c r="U1696" s="52"/>
      <c r="V1696" s="52"/>
    </row>
    <row r="1697" spans="18:22" x14ac:dyDescent="0.25">
      <c r="R1697" s="52"/>
      <c r="U1697" s="52"/>
      <c r="V1697" s="52"/>
    </row>
    <row r="1698" spans="18:22" x14ac:dyDescent="0.25">
      <c r="R1698" s="52"/>
      <c r="U1698" s="52"/>
      <c r="V1698" s="52"/>
    </row>
    <row r="1699" spans="18:22" x14ac:dyDescent="0.25">
      <c r="R1699" s="52"/>
      <c r="U1699" s="52"/>
      <c r="V1699" s="52"/>
    </row>
    <row r="1700" spans="18:22" x14ac:dyDescent="0.25">
      <c r="R1700" s="52"/>
      <c r="U1700" s="52"/>
      <c r="V1700" s="52"/>
    </row>
    <row r="1701" spans="18:22" x14ac:dyDescent="0.25">
      <c r="R1701" s="52"/>
      <c r="U1701" s="52"/>
      <c r="V1701" s="52"/>
    </row>
    <row r="1702" spans="18:22" x14ac:dyDescent="0.25">
      <c r="R1702" s="52"/>
      <c r="U1702" s="52"/>
      <c r="V1702" s="52"/>
    </row>
    <row r="1703" spans="18:22" x14ac:dyDescent="0.25">
      <c r="R1703" s="52"/>
      <c r="U1703" s="52"/>
      <c r="V1703" s="52"/>
    </row>
    <row r="1704" spans="18:22" x14ac:dyDescent="0.25">
      <c r="R1704" s="52"/>
      <c r="U1704" s="52"/>
      <c r="V1704" s="52"/>
    </row>
    <row r="1705" spans="18:22" x14ac:dyDescent="0.25">
      <c r="R1705" s="52"/>
      <c r="U1705" s="52"/>
      <c r="V1705" s="52"/>
    </row>
    <row r="1706" spans="18:22" x14ac:dyDescent="0.25">
      <c r="R1706" s="52"/>
      <c r="U1706" s="52"/>
      <c r="V1706" s="52"/>
    </row>
    <row r="1707" spans="18:22" x14ac:dyDescent="0.25">
      <c r="R1707" s="52"/>
      <c r="U1707" s="52"/>
      <c r="V1707" s="52"/>
    </row>
    <row r="1708" spans="18:22" x14ac:dyDescent="0.25">
      <c r="R1708" s="52"/>
      <c r="U1708" s="52"/>
      <c r="V1708" s="52"/>
    </row>
    <row r="1709" spans="18:22" x14ac:dyDescent="0.25">
      <c r="R1709" s="52"/>
      <c r="U1709" s="52"/>
      <c r="V1709" s="52"/>
    </row>
    <row r="1710" spans="18:22" x14ac:dyDescent="0.25">
      <c r="R1710" s="52"/>
      <c r="U1710" s="52"/>
      <c r="V1710" s="52"/>
    </row>
    <row r="1711" spans="18:22" x14ac:dyDescent="0.25">
      <c r="R1711" s="52"/>
      <c r="U1711" s="52"/>
      <c r="V1711" s="52"/>
    </row>
    <row r="1712" spans="18:22" x14ac:dyDescent="0.25">
      <c r="R1712" s="52"/>
      <c r="U1712" s="52"/>
      <c r="V1712" s="52"/>
    </row>
    <row r="1713" spans="15:22" x14ac:dyDescent="0.25">
      <c r="R1713" s="52"/>
      <c r="U1713" s="52"/>
      <c r="V1713" s="52"/>
    </row>
    <row r="1714" spans="15:22" x14ac:dyDescent="0.25">
      <c r="R1714" s="52"/>
      <c r="U1714" s="52"/>
      <c r="V1714" s="52"/>
    </row>
    <row r="1715" spans="15:22" x14ac:dyDescent="0.25">
      <c r="R1715" s="52"/>
      <c r="U1715" s="52"/>
      <c r="V1715" s="52"/>
    </row>
    <row r="1716" spans="15:22" x14ac:dyDescent="0.25">
      <c r="R1716" s="52"/>
      <c r="U1716" s="52"/>
      <c r="V1716" s="52"/>
    </row>
    <row r="1717" spans="15:22" x14ac:dyDescent="0.25">
      <c r="R1717" s="52"/>
      <c r="U1717" s="52"/>
      <c r="V1717" s="52"/>
    </row>
    <row r="1718" spans="15:22" x14ac:dyDescent="0.25">
      <c r="R1718" s="52"/>
      <c r="U1718" s="52"/>
      <c r="V1718" s="52"/>
    </row>
    <row r="1719" spans="15:22" x14ac:dyDescent="0.25">
      <c r="R1719" s="52"/>
      <c r="U1719" s="52"/>
      <c r="V1719" s="52"/>
    </row>
    <row r="1720" spans="15:22" x14ac:dyDescent="0.25">
      <c r="O1720" s="53"/>
      <c r="R1720" s="52"/>
      <c r="U1720" s="52"/>
      <c r="V1720" s="52"/>
    </row>
    <row r="1721" spans="15:22" x14ac:dyDescent="0.25">
      <c r="O1721" s="53"/>
      <c r="R1721" s="52"/>
      <c r="U1721" s="52"/>
      <c r="V1721" s="52"/>
    </row>
    <row r="1722" spans="15:22" x14ac:dyDescent="0.25">
      <c r="R1722" s="52"/>
      <c r="U1722" s="52"/>
      <c r="V1722" s="52"/>
    </row>
    <row r="1723" spans="15:22" x14ac:dyDescent="0.25">
      <c r="R1723" s="52"/>
      <c r="U1723" s="52"/>
      <c r="V1723" s="52"/>
    </row>
    <row r="1724" spans="15:22" x14ac:dyDescent="0.25">
      <c r="O1724" s="53"/>
      <c r="R1724" s="52"/>
      <c r="U1724" s="52"/>
      <c r="V1724" s="52"/>
    </row>
    <row r="1725" spans="15:22" x14ac:dyDescent="0.25">
      <c r="O1725" s="53"/>
      <c r="R1725" s="52"/>
      <c r="U1725" s="52"/>
      <c r="V1725" s="52"/>
    </row>
    <row r="1726" spans="15:22" x14ac:dyDescent="0.25">
      <c r="O1726" s="53"/>
      <c r="R1726" s="52"/>
      <c r="U1726" s="52"/>
      <c r="V1726" s="52"/>
    </row>
    <row r="1727" spans="15:22" x14ac:dyDescent="0.25">
      <c r="R1727" s="52"/>
      <c r="U1727" s="52"/>
      <c r="V1727" s="52"/>
    </row>
    <row r="1728" spans="15:22" x14ac:dyDescent="0.25">
      <c r="R1728" s="52"/>
      <c r="U1728" s="52"/>
      <c r="V1728" s="52"/>
    </row>
    <row r="1729" spans="15:22" x14ac:dyDescent="0.25">
      <c r="R1729" s="52"/>
      <c r="U1729" s="52"/>
      <c r="V1729" s="52"/>
    </row>
    <row r="1730" spans="15:22" x14ac:dyDescent="0.25">
      <c r="O1730" s="53"/>
      <c r="R1730" s="52"/>
      <c r="U1730" s="52"/>
      <c r="V1730" s="52"/>
    </row>
    <row r="1731" spans="15:22" x14ac:dyDescent="0.25">
      <c r="R1731" s="52"/>
      <c r="U1731" s="52"/>
      <c r="V1731" s="52"/>
    </row>
    <row r="1732" spans="15:22" x14ac:dyDescent="0.25">
      <c r="R1732" s="52"/>
      <c r="U1732" s="52"/>
      <c r="V1732" s="52"/>
    </row>
    <row r="1733" spans="15:22" x14ac:dyDescent="0.25">
      <c r="R1733" s="52"/>
      <c r="U1733" s="52"/>
      <c r="V1733" s="52"/>
    </row>
    <row r="1734" spans="15:22" x14ac:dyDescent="0.25">
      <c r="R1734" s="52"/>
      <c r="U1734" s="52"/>
      <c r="V1734" s="52"/>
    </row>
    <row r="1735" spans="15:22" x14ac:dyDescent="0.25">
      <c r="R1735" s="52"/>
      <c r="U1735" s="52"/>
      <c r="V1735" s="52"/>
    </row>
    <row r="1736" spans="15:22" x14ac:dyDescent="0.25">
      <c r="R1736" s="52"/>
      <c r="U1736" s="52"/>
      <c r="V1736" s="52"/>
    </row>
    <row r="1737" spans="15:22" x14ac:dyDescent="0.25">
      <c r="R1737" s="52"/>
      <c r="U1737" s="52"/>
      <c r="V1737" s="52"/>
    </row>
    <row r="1738" spans="15:22" x14ac:dyDescent="0.25">
      <c r="R1738" s="52"/>
      <c r="U1738" s="52"/>
      <c r="V1738" s="52"/>
    </row>
    <row r="1739" spans="15:22" x14ac:dyDescent="0.25">
      <c r="R1739" s="52"/>
      <c r="U1739" s="52"/>
      <c r="V1739" s="52"/>
    </row>
    <row r="1740" spans="15:22" x14ac:dyDescent="0.25">
      <c r="R1740" s="52"/>
      <c r="U1740" s="52"/>
      <c r="V1740" s="52"/>
    </row>
    <row r="1741" spans="15:22" x14ac:dyDescent="0.25">
      <c r="R1741" s="52"/>
      <c r="U1741" s="52"/>
      <c r="V1741" s="52"/>
    </row>
    <row r="1742" spans="15:22" x14ac:dyDescent="0.25">
      <c r="R1742" s="52"/>
      <c r="U1742" s="52"/>
      <c r="V1742" s="52"/>
    </row>
    <row r="1743" spans="15:22" x14ac:dyDescent="0.25">
      <c r="R1743" s="52"/>
      <c r="U1743" s="52"/>
      <c r="V1743" s="52"/>
    </row>
    <row r="1744" spans="15:22" x14ac:dyDescent="0.25">
      <c r="R1744" s="52"/>
      <c r="U1744" s="52"/>
      <c r="V1744" s="52"/>
    </row>
    <row r="1745" spans="15:22" x14ac:dyDescent="0.25">
      <c r="R1745" s="52"/>
      <c r="U1745" s="52"/>
      <c r="V1745" s="52"/>
    </row>
    <row r="1746" spans="15:22" x14ac:dyDescent="0.25">
      <c r="R1746" s="52"/>
      <c r="U1746" s="52"/>
      <c r="V1746" s="52"/>
    </row>
    <row r="1747" spans="15:22" x14ac:dyDescent="0.25">
      <c r="R1747" s="52"/>
      <c r="U1747" s="52"/>
      <c r="V1747" s="52"/>
    </row>
    <row r="1748" spans="15:22" x14ac:dyDescent="0.25">
      <c r="O1748" s="53"/>
      <c r="R1748" s="52"/>
      <c r="U1748" s="52"/>
      <c r="V1748" s="52"/>
    </row>
    <row r="1749" spans="15:22" x14ac:dyDescent="0.25">
      <c r="R1749" s="52"/>
      <c r="U1749" s="52"/>
      <c r="V1749" s="52"/>
    </row>
    <row r="1750" spans="15:22" x14ac:dyDescent="0.25">
      <c r="O1750" s="53"/>
      <c r="R1750" s="52"/>
      <c r="U1750" s="52"/>
      <c r="V1750" s="52"/>
    </row>
    <row r="1751" spans="15:22" x14ac:dyDescent="0.25">
      <c r="R1751" s="52"/>
      <c r="U1751" s="52"/>
      <c r="V1751" s="52"/>
    </row>
    <row r="1752" spans="15:22" x14ac:dyDescent="0.25">
      <c r="R1752" s="52"/>
      <c r="U1752" s="52"/>
      <c r="V1752" s="52"/>
    </row>
    <row r="1753" spans="15:22" x14ac:dyDescent="0.25">
      <c r="R1753" s="52"/>
      <c r="U1753" s="52"/>
      <c r="V1753" s="52"/>
    </row>
    <row r="1754" spans="15:22" x14ac:dyDescent="0.25">
      <c r="O1754" s="53"/>
      <c r="R1754" s="52"/>
      <c r="U1754" s="52"/>
      <c r="V1754" s="52"/>
    </row>
    <row r="1755" spans="15:22" x14ac:dyDescent="0.25">
      <c r="O1755" s="53"/>
      <c r="R1755" s="52"/>
      <c r="U1755" s="52"/>
      <c r="V1755" s="52"/>
    </row>
    <row r="1756" spans="15:22" x14ac:dyDescent="0.25">
      <c r="O1756" s="53"/>
      <c r="R1756" s="52"/>
      <c r="U1756" s="52"/>
      <c r="V1756" s="52"/>
    </row>
    <row r="1757" spans="15:22" x14ac:dyDescent="0.25">
      <c r="R1757" s="52"/>
      <c r="U1757" s="52"/>
      <c r="V1757" s="52"/>
    </row>
    <row r="1758" spans="15:22" x14ac:dyDescent="0.25">
      <c r="O1758" s="53"/>
      <c r="R1758" s="52"/>
      <c r="U1758" s="52"/>
      <c r="V1758" s="52"/>
    </row>
    <row r="1759" spans="15:22" x14ac:dyDescent="0.25">
      <c r="R1759" s="52"/>
      <c r="U1759" s="52"/>
      <c r="V1759" s="52"/>
    </row>
    <row r="1760" spans="15:22" x14ac:dyDescent="0.25">
      <c r="R1760" s="52"/>
      <c r="U1760" s="52"/>
      <c r="V1760" s="52"/>
    </row>
    <row r="1761" spans="15:22" x14ac:dyDescent="0.25">
      <c r="R1761" s="52"/>
      <c r="U1761" s="52"/>
      <c r="V1761" s="52"/>
    </row>
    <row r="1762" spans="15:22" x14ac:dyDescent="0.25">
      <c r="O1762" s="53"/>
      <c r="R1762" s="52"/>
      <c r="U1762" s="52"/>
      <c r="V1762" s="52"/>
    </row>
    <row r="1763" spans="15:22" x14ac:dyDescent="0.25">
      <c r="R1763" s="52"/>
      <c r="U1763" s="52"/>
      <c r="V1763" s="52"/>
    </row>
    <row r="1764" spans="15:22" x14ac:dyDescent="0.25">
      <c r="R1764" s="52"/>
      <c r="U1764" s="52"/>
      <c r="V1764" s="52"/>
    </row>
    <row r="1765" spans="15:22" x14ac:dyDescent="0.25">
      <c r="R1765" s="52"/>
      <c r="U1765" s="52"/>
      <c r="V1765" s="52"/>
    </row>
    <row r="1766" spans="15:22" x14ac:dyDescent="0.25">
      <c r="R1766" s="52"/>
      <c r="U1766" s="52"/>
      <c r="V1766" s="52"/>
    </row>
    <row r="1767" spans="15:22" x14ac:dyDescent="0.25">
      <c r="R1767" s="52"/>
      <c r="U1767" s="52"/>
      <c r="V1767" s="52"/>
    </row>
    <row r="1768" spans="15:22" x14ac:dyDescent="0.25">
      <c r="R1768" s="52"/>
      <c r="U1768" s="52"/>
      <c r="V1768" s="52"/>
    </row>
    <row r="1769" spans="15:22" x14ac:dyDescent="0.25">
      <c r="R1769" s="52"/>
      <c r="U1769" s="52"/>
      <c r="V1769" s="52"/>
    </row>
    <row r="1770" spans="15:22" x14ac:dyDescent="0.25">
      <c r="R1770" s="52"/>
      <c r="U1770" s="52"/>
      <c r="V1770" s="52"/>
    </row>
    <row r="1771" spans="15:22" x14ac:dyDescent="0.25">
      <c r="R1771" s="52"/>
      <c r="U1771" s="52"/>
      <c r="V1771" s="52"/>
    </row>
    <row r="1772" spans="15:22" x14ac:dyDescent="0.25">
      <c r="R1772" s="52"/>
      <c r="U1772" s="52"/>
      <c r="V1772" s="52"/>
    </row>
    <row r="1773" spans="15:22" x14ac:dyDescent="0.25">
      <c r="R1773" s="52"/>
      <c r="U1773" s="52"/>
      <c r="V1773" s="52"/>
    </row>
    <row r="1774" spans="15:22" x14ac:dyDescent="0.25">
      <c r="R1774" s="52"/>
      <c r="U1774" s="52"/>
      <c r="V1774" s="52"/>
    </row>
    <row r="1775" spans="15:22" x14ac:dyDescent="0.25">
      <c r="R1775" s="52"/>
      <c r="U1775" s="52"/>
      <c r="V1775" s="52"/>
    </row>
    <row r="1776" spans="15:22" x14ac:dyDescent="0.25">
      <c r="R1776" s="52"/>
      <c r="U1776" s="52"/>
      <c r="V1776" s="52"/>
    </row>
    <row r="1777" spans="15:22" x14ac:dyDescent="0.25">
      <c r="R1777" s="52"/>
      <c r="U1777" s="52"/>
      <c r="V1777" s="52"/>
    </row>
    <row r="1778" spans="15:22" x14ac:dyDescent="0.25">
      <c r="R1778" s="52"/>
      <c r="U1778" s="52"/>
      <c r="V1778" s="52"/>
    </row>
    <row r="1779" spans="15:22" x14ac:dyDescent="0.25">
      <c r="R1779" s="52"/>
      <c r="U1779" s="52"/>
      <c r="V1779" s="52"/>
    </row>
    <row r="1780" spans="15:22" x14ac:dyDescent="0.25">
      <c r="R1780" s="52"/>
      <c r="U1780" s="52"/>
      <c r="V1780" s="52"/>
    </row>
    <row r="1781" spans="15:22" x14ac:dyDescent="0.25">
      <c r="R1781" s="52"/>
      <c r="U1781" s="52"/>
      <c r="V1781" s="52"/>
    </row>
    <row r="1782" spans="15:22" x14ac:dyDescent="0.25">
      <c r="R1782" s="52"/>
      <c r="U1782" s="52"/>
      <c r="V1782" s="52"/>
    </row>
    <row r="1783" spans="15:22" x14ac:dyDescent="0.25">
      <c r="R1783" s="52"/>
      <c r="U1783" s="52"/>
      <c r="V1783" s="52"/>
    </row>
    <row r="1784" spans="15:22" x14ac:dyDescent="0.25">
      <c r="R1784" s="52"/>
      <c r="U1784" s="52"/>
      <c r="V1784" s="52"/>
    </row>
    <row r="1785" spans="15:22" x14ac:dyDescent="0.25">
      <c r="R1785" s="52"/>
      <c r="U1785" s="52"/>
      <c r="V1785" s="52"/>
    </row>
    <row r="1786" spans="15:22" x14ac:dyDescent="0.25">
      <c r="R1786" s="52"/>
      <c r="U1786" s="52"/>
      <c r="V1786" s="52"/>
    </row>
    <row r="1787" spans="15:22" x14ac:dyDescent="0.25">
      <c r="O1787" s="53"/>
      <c r="R1787" s="52"/>
      <c r="U1787" s="52"/>
      <c r="V1787" s="52"/>
    </row>
    <row r="1788" spans="15:22" x14ac:dyDescent="0.25">
      <c r="R1788" s="52"/>
      <c r="U1788" s="52"/>
      <c r="V1788" s="52"/>
    </row>
    <row r="1789" spans="15:22" x14ac:dyDescent="0.25">
      <c r="R1789" s="52"/>
      <c r="U1789" s="52"/>
      <c r="V1789" s="52"/>
    </row>
    <row r="1790" spans="15:22" x14ac:dyDescent="0.25">
      <c r="R1790" s="52"/>
      <c r="U1790" s="52"/>
      <c r="V1790" s="52"/>
    </row>
    <row r="1791" spans="15:22" x14ac:dyDescent="0.25">
      <c r="R1791" s="52"/>
      <c r="U1791" s="52"/>
      <c r="V1791" s="52"/>
    </row>
    <row r="1792" spans="15:22" x14ac:dyDescent="0.25">
      <c r="O1792" s="53"/>
      <c r="R1792" s="52"/>
      <c r="U1792" s="52"/>
      <c r="V1792" s="52"/>
    </row>
    <row r="1793" spans="15:22" x14ac:dyDescent="0.25">
      <c r="R1793" s="52"/>
      <c r="U1793" s="52"/>
      <c r="V1793" s="52"/>
    </row>
    <row r="1794" spans="15:22" x14ac:dyDescent="0.25">
      <c r="R1794" s="52"/>
      <c r="U1794" s="52"/>
      <c r="V1794" s="52"/>
    </row>
    <row r="1795" spans="15:22" x14ac:dyDescent="0.25">
      <c r="R1795" s="52"/>
      <c r="U1795" s="52"/>
      <c r="V1795" s="52"/>
    </row>
    <row r="1796" spans="15:22" x14ac:dyDescent="0.25">
      <c r="R1796" s="52"/>
      <c r="U1796" s="52"/>
      <c r="V1796" s="52"/>
    </row>
    <row r="1797" spans="15:22" x14ac:dyDescent="0.25">
      <c r="R1797" s="52"/>
      <c r="U1797" s="52"/>
      <c r="V1797" s="52"/>
    </row>
    <row r="1798" spans="15:22" x14ac:dyDescent="0.25">
      <c r="R1798" s="52"/>
      <c r="U1798" s="52"/>
      <c r="V1798" s="52"/>
    </row>
    <row r="1799" spans="15:22" x14ac:dyDescent="0.25">
      <c r="R1799" s="52"/>
      <c r="U1799" s="52"/>
      <c r="V1799" s="52"/>
    </row>
    <row r="1800" spans="15:22" x14ac:dyDescent="0.25">
      <c r="O1800" s="53"/>
      <c r="R1800" s="52"/>
      <c r="U1800" s="52"/>
      <c r="V1800" s="52"/>
    </row>
    <row r="1801" spans="15:22" x14ac:dyDescent="0.25">
      <c r="O1801" s="53"/>
      <c r="R1801" s="52"/>
      <c r="U1801" s="52"/>
      <c r="V1801" s="52"/>
    </row>
    <row r="1802" spans="15:22" x14ac:dyDescent="0.25">
      <c r="O1802" s="53"/>
      <c r="R1802" s="52"/>
      <c r="U1802" s="52"/>
      <c r="V1802" s="52"/>
    </row>
    <row r="1803" spans="15:22" x14ac:dyDescent="0.25">
      <c r="R1803" s="52"/>
      <c r="U1803" s="52"/>
      <c r="V1803" s="52"/>
    </row>
    <row r="1804" spans="15:22" x14ac:dyDescent="0.25">
      <c r="R1804" s="52"/>
      <c r="U1804" s="52"/>
      <c r="V1804" s="52"/>
    </row>
    <row r="1805" spans="15:22" x14ac:dyDescent="0.25">
      <c r="R1805" s="52"/>
      <c r="U1805" s="52"/>
      <c r="V1805" s="52"/>
    </row>
    <row r="1806" spans="15:22" x14ac:dyDescent="0.25">
      <c r="R1806" s="52"/>
      <c r="U1806" s="52"/>
      <c r="V1806" s="52"/>
    </row>
    <row r="1807" spans="15:22" x14ac:dyDescent="0.25">
      <c r="R1807" s="52"/>
      <c r="U1807" s="52"/>
      <c r="V1807" s="52"/>
    </row>
    <row r="1808" spans="15:22" x14ac:dyDescent="0.25">
      <c r="O1808" s="53"/>
      <c r="R1808" s="52"/>
      <c r="U1808" s="52"/>
      <c r="V1808" s="52"/>
    </row>
    <row r="1809" spans="15:22" x14ac:dyDescent="0.25">
      <c r="R1809" s="52"/>
      <c r="U1809" s="52"/>
      <c r="V1809" s="52"/>
    </row>
    <row r="1810" spans="15:22" x14ac:dyDescent="0.25">
      <c r="R1810" s="52"/>
      <c r="U1810" s="52"/>
      <c r="V1810" s="52"/>
    </row>
    <row r="1811" spans="15:22" x14ac:dyDescent="0.25">
      <c r="R1811" s="52"/>
      <c r="U1811" s="52"/>
      <c r="V1811" s="52"/>
    </row>
    <row r="1812" spans="15:22" x14ac:dyDescent="0.25">
      <c r="R1812" s="52"/>
      <c r="U1812" s="52"/>
      <c r="V1812" s="52"/>
    </row>
    <row r="1813" spans="15:22" x14ac:dyDescent="0.25">
      <c r="R1813" s="52"/>
      <c r="U1813" s="52"/>
      <c r="V1813" s="52"/>
    </row>
    <row r="1814" spans="15:22" x14ac:dyDescent="0.25">
      <c r="R1814" s="52"/>
      <c r="U1814" s="52"/>
      <c r="V1814" s="52"/>
    </row>
    <row r="1815" spans="15:22" x14ac:dyDescent="0.25">
      <c r="R1815" s="52"/>
      <c r="U1815" s="52"/>
      <c r="V1815" s="52"/>
    </row>
    <row r="1816" spans="15:22" x14ac:dyDescent="0.25">
      <c r="R1816" s="52"/>
      <c r="U1816" s="52"/>
      <c r="V1816" s="52"/>
    </row>
    <row r="1817" spans="15:22" x14ac:dyDescent="0.25">
      <c r="R1817" s="52"/>
      <c r="U1817" s="52"/>
      <c r="V1817" s="52"/>
    </row>
    <row r="1818" spans="15:22" x14ac:dyDescent="0.25">
      <c r="R1818" s="52"/>
      <c r="U1818" s="52"/>
      <c r="V1818" s="52"/>
    </row>
    <row r="1819" spans="15:22" x14ac:dyDescent="0.25">
      <c r="O1819" s="53"/>
      <c r="R1819" s="52"/>
      <c r="U1819" s="52"/>
      <c r="V1819" s="52"/>
    </row>
    <row r="1820" spans="15:22" x14ac:dyDescent="0.25">
      <c r="O1820" s="53"/>
      <c r="R1820" s="52"/>
      <c r="U1820" s="52"/>
      <c r="V1820" s="52"/>
    </row>
    <row r="1821" spans="15:22" x14ac:dyDescent="0.25">
      <c r="O1821" s="53"/>
      <c r="R1821" s="52"/>
      <c r="U1821" s="52"/>
      <c r="V1821" s="52"/>
    </row>
    <row r="1822" spans="15:22" x14ac:dyDescent="0.25">
      <c r="R1822" s="52"/>
      <c r="U1822" s="52"/>
      <c r="V1822" s="52"/>
    </row>
    <row r="1823" spans="15:22" x14ac:dyDescent="0.25">
      <c r="R1823" s="52"/>
      <c r="U1823" s="52"/>
      <c r="V1823" s="52"/>
    </row>
    <row r="1824" spans="15:22" x14ac:dyDescent="0.25">
      <c r="R1824" s="52"/>
      <c r="U1824" s="52"/>
      <c r="V1824" s="52"/>
    </row>
    <row r="1825" spans="15:22" x14ac:dyDescent="0.25">
      <c r="R1825" s="52"/>
      <c r="U1825" s="52"/>
      <c r="V1825" s="52"/>
    </row>
    <row r="1826" spans="15:22" x14ac:dyDescent="0.25">
      <c r="R1826" s="52"/>
      <c r="U1826" s="52"/>
      <c r="V1826" s="52"/>
    </row>
    <row r="1827" spans="15:22" x14ac:dyDescent="0.25">
      <c r="R1827" s="52"/>
      <c r="U1827" s="52"/>
      <c r="V1827" s="52"/>
    </row>
    <row r="1828" spans="15:22" x14ac:dyDescent="0.25">
      <c r="R1828" s="52"/>
      <c r="U1828" s="52"/>
      <c r="V1828" s="52"/>
    </row>
    <row r="1829" spans="15:22" x14ac:dyDescent="0.25">
      <c r="R1829" s="52"/>
      <c r="U1829" s="52"/>
      <c r="V1829" s="52"/>
    </row>
    <row r="1830" spans="15:22" x14ac:dyDescent="0.25">
      <c r="R1830" s="52"/>
      <c r="U1830" s="52"/>
      <c r="V1830" s="52"/>
    </row>
    <row r="1831" spans="15:22" x14ac:dyDescent="0.25">
      <c r="R1831" s="52"/>
      <c r="U1831" s="52"/>
      <c r="V1831" s="52"/>
    </row>
    <row r="1832" spans="15:22" x14ac:dyDescent="0.25">
      <c r="O1832" s="53"/>
      <c r="R1832" s="52"/>
      <c r="U1832" s="52"/>
      <c r="V1832" s="52"/>
    </row>
    <row r="1833" spans="15:22" x14ac:dyDescent="0.25">
      <c r="R1833" s="52"/>
      <c r="U1833" s="52"/>
      <c r="V1833" s="52"/>
    </row>
    <row r="1834" spans="15:22" x14ac:dyDescent="0.25">
      <c r="R1834" s="52"/>
      <c r="U1834" s="52"/>
      <c r="V1834" s="52"/>
    </row>
    <row r="1835" spans="15:22" x14ac:dyDescent="0.25">
      <c r="R1835" s="52"/>
      <c r="U1835" s="52"/>
      <c r="V1835" s="52"/>
    </row>
    <row r="1836" spans="15:22" x14ac:dyDescent="0.25">
      <c r="O1836" s="53"/>
      <c r="R1836" s="52"/>
      <c r="U1836" s="52"/>
      <c r="V1836" s="52"/>
    </row>
    <row r="1837" spans="15:22" x14ac:dyDescent="0.25">
      <c r="O1837" s="53"/>
      <c r="R1837" s="52"/>
      <c r="U1837" s="52"/>
      <c r="V1837" s="52"/>
    </row>
    <row r="1838" spans="15:22" x14ac:dyDescent="0.25">
      <c r="R1838" s="52"/>
      <c r="U1838" s="52"/>
      <c r="V1838" s="52"/>
    </row>
    <row r="1839" spans="15:22" x14ac:dyDescent="0.25">
      <c r="R1839" s="52"/>
      <c r="U1839" s="52"/>
      <c r="V1839" s="52"/>
    </row>
    <row r="1840" spans="15:22" x14ac:dyDescent="0.25">
      <c r="R1840" s="52"/>
      <c r="U1840" s="52"/>
      <c r="V1840" s="52"/>
    </row>
    <row r="1841" spans="15:22" x14ac:dyDescent="0.25">
      <c r="R1841" s="52"/>
      <c r="U1841" s="52"/>
      <c r="V1841" s="52"/>
    </row>
    <row r="1842" spans="15:22" x14ac:dyDescent="0.25">
      <c r="R1842" s="52"/>
      <c r="U1842" s="52"/>
      <c r="V1842" s="52"/>
    </row>
    <row r="1843" spans="15:22" x14ac:dyDescent="0.25">
      <c r="R1843" s="52"/>
      <c r="U1843" s="52"/>
      <c r="V1843" s="52"/>
    </row>
    <row r="1844" spans="15:22" x14ac:dyDescent="0.25">
      <c r="O1844" s="53"/>
      <c r="R1844" s="52"/>
      <c r="U1844" s="52"/>
      <c r="V1844" s="52"/>
    </row>
    <row r="1845" spans="15:22" x14ac:dyDescent="0.25">
      <c r="O1845" s="53"/>
      <c r="R1845" s="52"/>
      <c r="U1845" s="52"/>
      <c r="V1845" s="52"/>
    </row>
    <row r="1846" spans="15:22" x14ac:dyDescent="0.25">
      <c r="R1846" s="52"/>
      <c r="U1846" s="52"/>
      <c r="V1846" s="52"/>
    </row>
    <row r="1847" spans="15:22" x14ac:dyDescent="0.25">
      <c r="R1847" s="52"/>
      <c r="U1847" s="52"/>
      <c r="V1847" s="52"/>
    </row>
    <row r="1848" spans="15:22" x14ac:dyDescent="0.25">
      <c r="R1848" s="52"/>
      <c r="U1848" s="52"/>
      <c r="V1848" s="52"/>
    </row>
    <row r="1849" spans="15:22" x14ac:dyDescent="0.25">
      <c r="R1849" s="52"/>
      <c r="U1849" s="52"/>
      <c r="V1849" s="52"/>
    </row>
    <row r="1850" spans="15:22" x14ac:dyDescent="0.25">
      <c r="R1850" s="52"/>
      <c r="U1850" s="52"/>
      <c r="V1850" s="52"/>
    </row>
    <row r="1851" spans="15:22" x14ac:dyDescent="0.25">
      <c r="R1851" s="52"/>
      <c r="U1851" s="52"/>
      <c r="V1851" s="52"/>
    </row>
    <row r="1852" spans="15:22" x14ac:dyDescent="0.25">
      <c r="R1852" s="52"/>
      <c r="U1852" s="52"/>
      <c r="V1852" s="52"/>
    </row>
    <row r="1853" spans="15:22" x14ac:dyDescent="0.25">
      <c r="R1853" s="52"/>
      <c r="U1853" s="52"/>
      <c r="V1853" s="52"/>
    </row>
    <row r="1854" spans="15:22" x14ac:dyDescent="0.25">
      <c r="R1854" s="52"/>
      <c r="U1854" s="52"/>
      <c r="V1854" s="52"/>
    </row>
    <row r="1855" spans="15:22" x14ac:dyDescent="0.25">
      <c r="R1855" s="52"/>
      <c r="U1855" s="52"/>
      <c r="V1855" s="52"/>
    </row>
    <row r="1856" spans="15:22" x14ac:dyDescent="0.25">
      <c r="R1856" s="52"/>
      <c r="U1856" s="52"/>
      <c r="V1856" s="52"/>
    </row>
    <row r="1857" spans="18:22" x14ac:dyDescent="0.25">
      <c r="R1857" s="52"/>
      <c r="U1857" s="52"/>
      <c r="V1857" s="52"/>
    </row>
    <row r="1858" spans="18:22" x14ac:dyDescent="0.25">
      <c r="R1858" s="52"/>
      <c r="U1858" s="52"/>
      <c r="V1858" s="52"/>
    </row>
    <row r="1859" spans="18:22" x14ac:dyDescent="0.25">
      <c r="R1859" s="52"/>
      <c r="U1859" s="52"/>
      <c r="V1859" s="52"/>
    </row>
    <row r="1860" spans="18:22" x14ac:dyDescent="0.25">
      <c r="R1860" s="52"/>
      <c r="U1860" s="52"/>
      <c r="V1860" s="52"/>
    </row>
    <row r="1861" spans="18:22" x14ac:dyDescent="0.25">
      <c r="R1861" s="52"/>
      <c r="U1861" s="52"/>
      <c r="V1861" s="52"/>
    </row>
    <row r="1862" spans="18:22" x14ac:dyDescent="0.25">
      <c r="R1862" s="52"/>
      <c r="U1862" s="52"/>
      <c r="V1862" s="52"/>
    </row>
    <row r="1863" spans="18:22" x14ac:dyDescent="0.25">
      <c r="R1863" s="52"/>
      <c r="U1863" s="52"/>
      <c r="V1863" s="52"/>
    </row>
    <row r="1864" spans="18:22" x14ac:dyDescent="0.25">
      <c r="R1864" s="52"/>
      <c r="U1864" s="52"/>
      <c r="V1864" s="52"/>
    </row>
    <row r="1865" spans="18:22" x14ac:dyDescent="0.25">
      <c r="R1865" s="52"/>
      <c r="U1865" s="52"/>
      <c r="V1865" s="52"/>
    </row>
    <row r="1866" spans="18:22" x14ac:dyDescent="0.25">
      <c r="R1866" s="52"/>
      <c r="U1866" s="52"/>
      <c r="V1866" s="52"/>
    </row>
    <row r="1867" spans="18:22" x14ac:dyDescent="0.25">
      <c r="R1867" s="52"/>
      <c r="U1867" s="52"/>
      <c r="V1867" s="52"/>
    </row>
    <row r="1868" spans="18:22" x14ac:dyDescent="0.25">
      <c r="R1868" s="52"/>
      <c r="U1868" s="52"/>
      <c r="V1868" s="52"/>
    </row>
    <row r="1869" spans="18:22" x14ac:dyDescent="0.25">
      <c r="R1869" s="52"/>
      <c r="U1869" s="52"/>
      <c r="V1869" s="52"/>
    </row>
    <row r="1870" spans="18:22" x14ac:dyDescent="0.25">
      <c r="R1870" s="52"/>
      <c r="U1870" s="52"/>
      <c r="V1870" s="52"/>
    </row>
    <row r="1871" spans="18:22" x14ac:dyDescent="0.25">
      <c r="R1871" s="52"/>
      <c r="U1871" s="52"/>
      <c r="V1871" s="52"/>
    </row>
    <row r="1872" spans="18:22" x14ac:dyDescent="0.25">
      <c r="R1872" s="52"/>
      <c r="U1872" s="52"/>
      <c r="V1872" s="52"/>
    </row>
    <row r="1873" spans="15:22" x14ac:dyDescent="0.25">
      <c r="R1873" s="52"/>
      <c r="U1873" s="52"/>
      <c r="V1873" s="52"/>
    </row>
    <row r="1874" spans="15:22" x14ac:dyDescent="0.25">
      <c r="O1874" s="53"/>
      <c r="R1874" s="52"/>
      <c r="U1874" s="52"/>
      <c r="V1874" s="52"/>
    </row>
    <row r="1875" spans="15:22" x14ac:dyDescent="0.25">
      <c r="R1875" s="52"/>
      <c r="U1875" s="52"/>
      <c r="V1875" s="52"/>
    </row>
    <row r="1876" spans="15:22" x14ac:dyDescent="0.25">
      <c r="R1876" s="52"/>
      <c r="U1876" s="52"/>
      <c r="V1876" s="52"/>
    </row>
    <row r="1877" spans="15:22" x14ac:dyDescent="0.25">
      <c r="R1877" s="52"/>
      <c r="U1877" s="52"/>
      <c r="V1877" s="52"/>
    </row>
    <row r="1878" spans="15:22" x14ac:dyDescent="0.25">
      <c r="R1878" s="52"/>
      <c r="U1878" s="52"/>
      <c r="V1878" s="52"/>
    </row>
    <row r="1879" spans="15:22" x14ac:dyDescent="0.25">
      <c r="R1879" s="52"/>
      <c r="U1879" s="52"/>
      <c r="V1879" s="52"/>
    </row>
    <row r="1880" spans="15:22" x14ac:dyDescent="0.25">
      <c r="R1880" s="52"/>
      <c r="U1880" s="52"/>
      <c r="V1880" s="52"/>
    </row>
    <row r="1881" spans="15:22" x14ac:dyDescent="0.25">
      <c r="R1881" s="52"/>
      <c r="U1881" s="52"/>
      <c r="V1881" s="52"/>
    </row>
    <row r="1882" spans="15:22" x14ac:dyDescent="0.25">
      <c r="R1882" s="52"/>
      <c r="U1882" s="52"/>
      <c r="V1882" s="52"/>
    </row>
    <row r="1883" spans="15:22" x14ac:dyDescent="0.25">
      <c r="R1883" s="52"/>
      <c r="U1883" s="52"/>
      <c r="V1883" s="52"/>
    </row>
    <row r="1884" spans="15:22" x14ac:dyDescent="0.25">
      <c r="R1884" s="52"/>
      <c r="U1884" s="52"/>
      <c r="V1884" s="52"/>
    </row>
    <row r="1885" spans="15:22" x14ac:dyDescent="0.25">
      <c r="R1885" s="52"/>
      <c r="U1885" s="52"/>
      <c r="V1885" s="52"/>
    </row>
    <row r="1886" spans="15:22" x14ac:dyDescent="0.25">
      <c r="R1886" s="52"/>
      <c r="U1886" s="52"/>
      <c r="V1886" s="52"/>
    </row>
    <row r="1887" spans="15:22" x14ac:dyDescent="0.25">
      <c r="R1887" s="52"/>
      <c r="U1887" s="52"/>
      <c r="V1887" s="52"/>
    </row>
    <row r="1888" spans="15:22" x14ac:dyDescent="0.25">
      <c r="R1888" s="52"/>
      <c r="U1888" s="52"/>
      <c r="V1888" s="52"/>
    </row>
    <row r="1889" spans="15:22" x14ac:dyDescent="0.25">
      <c r="R1889" s="52"/>
      <c r="U1889" s="52"/>
      <c r="V1889" s="52"/>
    </row>
    <row r="1890" spans="15:22" x14ac:dyDescent="0.25">
      <c r="O1890" s="53"/>
      <c r="R1890" s="52"/>
      <c r="U1890" s="52"/>
      <c r="V1890" s="52"/>
    </row>
    <row r="1891" spans="15:22" x14ac:dyDescent="0.25">
      <c r="R1891" s="52"/>
      <c r="U1891" s="52"/>
      <c r="V1891" s="52"/>
    </row>
    <row r="1892" spans="15:22" x14ac:dyDescent="0.25">
      <c r="R1892" s="52"/>
      <c r="U1892" s="52"/>
      <c r="V1892" s="52"/>
    </row>
    <row r="1893" spans="15:22" x14ac:dyDescent="0.25">
      <c r="R1893" s="52"/>
      <c r="U1893" s="52"/>
      <c r="V1893" s="52"/>
    </row>
    <row r="1894" spans="15:22" x14ac:dyDescent="0.25">
      <c r="R1894" s="52"/>
      <c r="U1894" s="52"/>
      <c r="V1894" s="52"/>
    </row>
    <row r="1895" spans="15:22" x14ac:dyDescent="0.25">
      <c r="R1895" s="52"/>
      <c r="U1895" s="52"/>
      <c r="V1895" s="52"/>
    </row>
    <row r="1896" spans="15:22" x14ac:dyDescent="0.25">
      <c r="R1896" s="52"/>
      <c r="U1896" s="52"/>
      <c r="V1896" s="52"/>
    </row>
    <row r="1897" spans="15:22" x14ac:dyDescent="0.25">
      <c r="R1897" s="52"/>
      <c r="U1897" s="52"/>
      <c r="V1897" s="52"/>
    </row>
    <row r="1898" spans="15:22" x14ac:dyDescent="0.25">
      <c r="R1898" s="52"/>
      <c r="U1898" s="52"/>
      <c r="V1898" s="52"/>
    </row>
    <row r="1899" spans="15:22" x14ac:dyDescent="0.25">
      <c r="R1899" s="52"/>
      <c r="U1899" s="52"/>
      <c r="V1899" s="52"/>
    </row>
    <row r="1900" spans="15:22" x14ac:dyDescent="0.25">
      <c r="R1900" s="52"/>
      <c r="U1900" s="52"/>
      <c r="V1900" s="52"/>
    </row>
    <row r="1901" spans="15:22" x14ac:dyDescent="0.25">
      <c r="R1901" s="52"/>
      <c r="U1901" s="52"/>
      <c r="V1901" s="52"/>
    </row>
    <row r="1902" spans="15:22" x14ac:dyDescent="0.25">
      <c r="R1902" s="52"/>
      <c r="U1902" s="52"/>
      <c r="V1902" s="52"/>
    </row>
    <row r="1903" spans="15:22" x14ac:dyDescent="0.25">
      <c r="R1903" s="52"/>
      <c r="U1903" s="52"/>
      <c r="V1903" s="52"/>
    </row>
    <row r="1904" spans="15:22" x14ac:dyDescent="0.25">
      <c r="R1904" s="52"/>
      <c r="U1904" s="52"/>
      <c r="V1904" s="52"/>
    </row>
    <row r="1905" spans="18:22" x14ac:dyDescent="0.25">
      <c r="R1905" s="52"/>
      <c r="U1905" s="52"/>
      <c r="V1905" s="52"/>
    </row>
    <row r="1906" spans="18:22" x14ac:dyDescent="0.25">
      <c r="R1906" s="52"/>
      <c r="U1906" s="52"/>
      <c r="V1906" s="52"/>
    </row>
    <row r="1907" spans="18:22" x14ac:dyDescent="0.25">
      <c r="R1907" s="52"/>
      <c r="U1907" s="52"/>
      <c r="V1907" s="52"/>
    </row>
    <row r="1908" spans="18:22" x14ac:dyDescent="0.25">
      <c r="R1908" s="52"/>
      <c r="U1908" s="52"/>
      <c r="V1908" s="52"/>
    </row>
    <row r="1909" spans="18:22" x14ac:dyDescent="0.25">
      <c r="R1909" s="52"/>
      <c r="U1909" s="52"/>
      <c r="V1909" s="52"/>
    </row>
    <row r="1910" spans="18:22" x14ac:dyDescent="0.25">
      <c r="R1910" s="52"/>
      <c r="U1910" s="52"/>
      <c r="V1910" s="52"/>
    </row>
    <row r="1911" spans="18:22" x14ac:dyDescent="0.25">
      <c r="R1911" s="52"/>
      <c r="U1911" s="52"/>
      <c r="V1911" s="52"/>
    </row>
    <row r="1912" spans="18:22" x14ac:dyDescent="0.25">
      <c r="R1912" s="52"/>
      <c r="U1912" s="52"/>
      <c r="V1912" s="52"/>
    </row>
    <row r="1913" spans="18:22" x14ac:dyDescent="0.25">
      <c r="R1913" s="52"/>
      <c r="U1913" s="52"/>
      <c r="V1913" s="52"/>
    </row>
    <row r="1914" spans="18:22" x14ac:dyDescent="0.25">
      <c r="R1914" s="52"/>
      <c r="U1914" s="52"/>
      <c r="V1914" s="52"/>
    </row>
    <row r="1915" spans="18:22" x14ac:dyDescent="0.25">
      <c r="R1915" s="52"/>
      <c r="U1915" s="52"/>
      <c r="V1915" s="52"/>
    </row>
    <row r="1916" spans="18:22" x14ac:dyDescent="0.25">
      <c r="R1916" s="52"/>
      <c r="U1916" s="52"/>
      <c r="V1916" s="52"/>
    </row>
    <row r="1917" spans="18:22" x14ac:dyDescent="0.25">
      <c r="R1917" s="52"/>
      <c r="U1917" s="52"/>
      <c r="V1917" s="52"/>
    </row>
    <row r="1918" spans="18:22" x14ac:dyDescent="0.25">
      <c r="R1918" s="52"/>
      <c r="U1918" s="52"/>
      <c r="V1918" s="52"/>
    </row>
    <row r="1919" spans="18:22" x14ac:dyDescent="0.25">
      <c r="R1919" s="52"/>
      <c r="U1919" s="52"/>
      <c r="V1919" s="52"/>
    </row>
    <row r="1920" spans="18:22" x14ac:dyDescent="0.25">
      <c r="R1920" s="52"/>
      <c r="U1920" s="52"/>
      <c r="V1920" s="52"/>
    </row>
    <row r="1921" spans="18:22" x14ac:dyDescent="0.25">
      <c r="R1921" s="52"/>
      <c r="U1921" s="52"/>
      <c r="V1921" s="52"/>
    </row>
    <row r="1922" spans="18:22" x14ac:dyDescent="0.25">
      <c r="R1922" s="52"/>
      <c r="U1922" s="52"/>
      <c r="V1922" s="52"/>
    </row>
    <row r="1923" spans="18:22" x14ac:dyDescent="0.25">
      <c r="R1923" s="52"/>
      <c r="U1923" s="52"/>
      <c r="V1923" s="52"/>
    </row>
    <row r="1924" spans="18:22" x14ac:dyDescent="0.25">
      <c r="R1924" s="52"/>
      <c r="U1924" s="52"/>
      <c r="V1924" s="52"/>
    </row>
    <row r="1925" spans="18:22" x14ac:dyDescent="0.25">
      <c r="R1925" s="52"/>
      <c r="U1925" s="52"/>
      <c r="V1925" s="52"/>
    </row>
    <row r="1926" spans="18:22" x14ac:dyDescent="0.25">
      <c r="R1926" s="52"/>
      <c r="U1926" s="52"/>
      <c r="V1926" s="52"/>
    </row>
    <row r="1927" spans="18:22" x14ac:dyDescent="0.25">
      <c r="R1927" s="52"/>
      <c r="U1927" s="52"/>
      <c r="V1927" s="52"/>
    </row>
    <row r="1928" spans="18:22" x14ac:dyDescent="0.25">
      <c r="R1928" s="52"/>
      <c r="U1928" s="52"/>
      <c r="V1928" s="52"/>
    </row>
    <row r="1929" spans="18:22" x14ac:dyDescent="0.25">
      <c r="R1929" s="52"/>
      <c r="U1929" s="52"/>
      <c r="V1929" s="52"/>
    </row>
    <row r="1930" spans="18:22" x14ac:dyDescent="0.25">
      <c r="R1930" s="52"/>
      <c r="U1930" s="52"/>
      <c r="V1930" s="52"/>
    </row>
    <row r="1931" spans="18:22" x14ac:dyDescent="0.25">
      <c r="R1931" s="52"/>
      <c r="U1931" s="52"/>
      <c r="V1931" s="52"/>
    </row>
    <row r="1932" spans="18:22" x14ac:dyDescent="0.25">
      <c r="R1932" s="52"/>
      <c r="U1932" s="52"/>
      <c r="V1932" s="52"/>
    </row>
    <row r="1933" spans="18:22" x14ac:dyDescent="0.25">
      <c r="R1933" s="52"/>
      <c r="U1933" s="52"/>
      <c r="V1933" s="52"/>
    </row>
    <row r="1934" spans="18:22" x14ac:dyDescent="0.25">
      <c r="R1934" s="52"/>
      <c r="U1934" s="52"/>
      <c r="V1934" s="52"/>
    </row>
    <row r="1935" spans="18:22" x14ac:dyDescent="0.25">
      <c r="R1935" s="52"/>
      <c r="U1935" s="52"/>
      <c r="V1935" s="52"/>
    </row>
    <row r="1936" spans="18:22" x14ac:dyDescent="0.25">
      <c r="R1936" s="52"/>
      <c r="U1936" s="52"/>
      <c r="V1936" s="52"/>
    </row>
    <row r="1937" spans="18:22" x14ac:dyDescent="0.25">
      <c r="R1937" s="52"/>
      <c r="U1937" s="52"/>
      <c r="V1937" s="52"/>
    </row>
    <row r="1938" spans="18:22" x14ac:dyDescent="0.25">
      <c r="R1938" s="52"/>
      <c r="U1938" s="52"/>
      <c r="V1938" s="52"/>
    </row>
    <row r="1939" spans="18:22" x14ac:dyDescent="0.25">
      <c r="R1939" s="52"/>
      <c r="U1939" s="52"/>
      <c r="V1939" s="52"/>
    </row>
    <row r="1940" spans="18:22" x14ac:dyDescent="0.25">
      <c r="R1940" s="52"/>
      <c r="U1940" s="52"/>
      <c r="V1940" s="52"/>
    </row>
    <row r="1941" spans="18:22" x14ac:dyDescent="0.25">
      <c r="R1941" s="52"/>
      <c r="U1941" s="52"/>
      <c r="V1941" s="52"/>
    </row>
    <row r="1942" spans="18:22" x14ac:dyDescent="0.25">
      <c r="R1942" s="52"/>
      <c r="U1942" s="52"/>
      <c r="V1942" s="52"/>
    </row>
    <row r="1943" spans="18:22" x14ac:dyDescent="0.25">
      <c r="R1943" s="52"/>
      <c r="U1943" s="52"/>
      <c r="V1943" s="52"/>
    </row>
    <row r="1944" spans="18:22" x14ac:dyDescent="0.25">
      <c r="R1944" s="52"/>
      <c r="U1944" s="52"/>
      <c r="V1944" s="52"/>
    </row>
    <row r="1945" spans="18:22" x14ac:dyDescent="0.25">
      <c r="R1945" s="52"/>
      <c r="U1945" s="52"/>
      <c r="V1945" s="52"/>
    </row>
    <row r="1946" spans="18:22" x14ac:dyDescent="0.25">
      <c r="R1946" s="52"/>
      <c r="U1946" s="52"/>
      <c r="V1946" s="52"/>
    </row>
    <row r="1947" spans="18:22" x14ac:dyDescent="0.25">
      <c r="R1947" s="52"/>
      <c r="U1947" s="52"/>
      <c r="V1947" s="52"/>
    </row>
    <row r="1948" spans="18:22" x14ac:dyDescent="0.25">
      <c r="R1948" s="52"/>
      <c r="U1948" s="52"/>
      <c r="V1948" s="52"/>
    </row>
    <row r="1949" spans="18:22" x14ac:dyDescent="0.25">
      <c r="R1949" s="52"/>
      <c r="U1949" s="52"/>
      <c r="V1949" s="52"/>
    </row>
    <row r="1950" spans="18:22" x14ac:dyDescent="0.25">
      <c r="R1950" s="52"/>
      <c r="U1950" s="52"/>
      <c r="V1950" s="52"/>
    </row>
    <row r="1951" spans="18:22" x14ac:dyDescent="0.25">
      <c r="R1951" s="52"/>
      <c r="U1951" s="52"/>
      <c r="V1951" s="52"/>
    </row>
    <row r="1952" spans="18:22" x14ac:dyDescent="0.25">
      <c r="R1952" s="52"/>
      <c r="U1952" s="52"/>
      <c r="V1952" s="52"/>
    </row>
    <row r="1953" spans="18:22" x14ac:dyDescent="0.25">
      <c r="R1953" s="52"/>
      <c r="U1953" s="52"/>
      <c r="V1953" s="52"/>
    </row>
    <row r="1954" spans="18:22" x14ac:dyDescent="0.25">
      <c r="R1954" s="52"/>
      <c r="U1954" s="52"/>
      <c r="V1954" s="52"/>
    </row>
    <row r="1955" spans="18:22" x14ac:dyDescent="0.25">
      <c r="R1955" s="52"/>
      <c r="U1955" s="52"/>
      <c r="V1955" s="52"/>
    </row>
    <row r="1956" spans="18:22" x14ac:dyDescent="0.25">
      <c r="R1956" s="52"/>
      <c r="U1956" s="52"/>
      <c r="V1956" s="52"/>
    </row>
    <row r="1957" spans="18:22" x14ac:dyDescent="0.25">
      <c r="R1957" s="52"/>
      <c r="U1957" s="52"/>
      <c r="V1957" s="52"/>
    </row>
    <row r="1958" spans="18:22" x14ac:dyDescent="0.25">
      <c r="R1958" s="52"/>
      <c r="U1958" s="52"/>
      <c r="V1958" s="52"/>
    </row>
    <row r="1959" spans="18:22" x14ac:dyDescent="0.25">
      <c r="R1959" s="52"/>
      <c r="U1959" s="52"/>
      <c r="V1959" s="52"/>
    </row>
    <row r="1960" spans="18:22" x14ac:dyDescent="0.25">
      <c r="R1960" s="52"/>
      <c r="U1960" s="52"/>
      <c r="V1960" s="52"/>
    </row>
    <row r="1961" spans="18:22" x14ac:dyDescent="0.25">
      <c r="R1961" s="52"/>
      <c r="U1961" s="52"/>
      <c r="V1961" s="52"/>
    </row>
    <row r="1962" spans="18:22" x14ac:dyDescent="0.25">
      <c r="R1962" s="52"/>
      <c r="U1962" s="52"/>
      <c r="V1962" s="52"/>
    </row>
    <row r="1963" spans="18:22" x14ac:dyDescent="0.25">
      <c r="R1963" s="52"/>
      <c r="U1963" s="52"/>
      <c r="V1963" s="52"/>
    </row>
    <row r="1964" spans="18:22" x14ac:dyDescent="0.25">
      <c r="R1964" s="52"/>
      <c r="U1964" s="52"/>
      <c r="V1964" s="52"/>
    </row>
    <row r="1965" spans="18:22" x14ac:dyDescent="0.25">
      <c r="R1965" s="52"/>
      <c r="U1965" s="52"/>
      <c r="V1965" s="52"/>
    </row>
    <row r="1966" spans="18:22" x14ac:dyDescent="0.25">
      <c r="R1966" s="52"/>
      <c r="U1966" s="52"/>
      <c r="V1966" s="52"/>
    </row>
    <row r="1967" spans="18:22" x14ac:dyDescent="0.25">
      <c r="R1967" s="52"/>
      <c r="U1967" s="52"/>
      <c r="V1967" s="52"/>
    </row>
    <row r="1968" spans="18:22" x14ac:dyDescent="0.25">
      <c r="R1968" s="52"/>
      <c r="U1968" s="52"/>
      <c r="V1968" s="52"/>
    </row>
    <row r="1969" spans="18:22" x14ac:dyDescent="0.25">
      <c r="R1969" s="52"/>
      <c r="U1969" s="52"/>
      <c r="V1969" s="52"/>
    </row>
    <row r="1970" spans="18:22" x14ac:dyDescent="0.25">
      <c r="R1970" s="52"/>
      <c r="U1970" s="52"/>
      <c r="V1970" s="52"/>
    </row>
    <row r="1971" spans="18:22" x14ac:dyDescent="0.25">
      <c r="R1971" s="52"/>
      <c r="U1971" s="52"/>
      <c r="V1971" s="52"/>
    </row>
    <row r="1972" spans="18:22" x14ac:dyDescent="0.25">
      <c r="R1972" s="52"/>
      <c r="U1972" s="52"/>
      <c r="V1972" s="52"/>
    </row>
    <row r="1973" spans="18:22" x14ac:dyDescent="0.25">
      <c r="R1973" s="52"/>
      <c r="U1973" s="52"/>
      <c r="V1973" s="52"/>
    </row>
    <row r="1974" spans="18:22" x14ac:dyDescent="0.25">
      <c r="R1974" s="52"/>
      <c r="U1974" s="52"/>
      <c r="V1974" s="52"/>
    </row>
    <row r="1975" spans="18:22" x14ac:dyDescent="0.25">
      <c r="R1975" s="52"/>
      <c r="U1975" s="52"/>
      <c r="V1975" s="52"/>
    </row>
    <row r="1976" spans="18:22" x14ac:dyDescent="0.25">
      <c r="R1976" s="52"/>
      <c r="U1976" s="52"/>
      <c r="V1976" s="52"/>
    </row>
    <row r="1977" spans="18:22" x14ac:dyDescent="0.25">
      <c r="R1977" s="52"/>
      <c r="U1977" s="52"/>
      <c r="V1977" s="52"/>
    </row>
    <row r="1978" spans="18:22" x14ac:dyDescent="0.25">
      <c r="R1978" s="52"/>
      <c r="U1978" s="52"/>
      <c r="V1978" s="52"/>
    </row>
    <row r="1979" spans="18:22" x14ac:dyDescent="0.25">
      <c r="R1979" s="52"/>
      <c r="U1979" s="52"/>
      <c r="V1979" s="52"/>
    </row>
    <row r="1980" spans="18:22" x14ac:dyDescent="0.25">
      <c r="R1980" s="52"/>
      <c r="U1980" s="52"/>
      <c r="V1980" s="52"/>
    </row>
    <row r="1981" spans="18:22" x14ac:dyDescent="0.25">
      <c r="R1981" s="52"/>
      <c r="U1981" s="52"/>
      <c r="V1981" s="52"/>
    </row>
    <row r="1982" spans="18:22" x14ac:dyDescent="0.25">
      <c r="R1982" s="52"/>
      <c r="U1982" s="52"/>
      <c r="V1982" s="52"/>
    </row>
    <row r="1983" spans="18:22" x14ac:dyDescent="0.25">
      <c r="R1983" s="52"/>
      <c r="U1983" s="52"/>
      <c r="V1983" s="52"/>
    </row>
    <row r="1984" spans="18:22" x14ac:dyDescent="0.25">
      <c r="R1984" s="52"/>
      <c r="U1984" s="52"/>
      <c r="V1984" s="52"/>
    </row>
    <row r="1985" spans="18:22" x14ac:dyDescent="0.25">
      <c r="R1985" s="52"/>
      <c r="U1985" s="52"/>
      <c r="V1985" s="52"/>
    </row>
    <row r="1986" spans="18:22" x14ac:dyDescent="0.25">
      <c r="R1986" s="52"/>
      <c r="U1986" s="52"/>
      <c r="V1986" s="52"/>
    </row>
    <row r="1987" spans="18:22" x14ac:dyDescent="0.25">
      <c r="R1987" s="52"/>
      <c r="U1987" s="52"/>
      <c r="V1987" s="52"/>
    </row>
    <row r="1988" spans="18:22" x14ac:dyDescent="0.25">
      <c r="R1988" s="52"/>
      <c r="U1988" s="52"/>
      <c r="V1988" s="52"/>
    </row>
    <row r="1989" spans="18:22" x14ac:dyDescent="0.25">
      <c r="R1989" s="52"/>
      <c r="U1989" s="52"/>
      <c r="V1989" s="52"/>
    </row>
    <row r="1990" spans="18:22" x14ac:dyDescent="0.25">
      <c r="R1990" s="52"/>
      <c r="U1990" s="52"/>
      <c r="V1990" s="52"/>
    </row>
    <row r="1991" spans="18:22" x14ac:dyDescent="0.25">
      <c r="R1991" s="52"/>
      <c r="U1991" s="52"/>
      <c r="V1991" s="52"/>
    </row>
    <row r="1992" spans="18:22" x14ac:dyDescent="0.25">
      <c r="R1992" s="52"/>
      <c r="U1992" s="52"/>
      <c r="V1992" s="52"/>
    </row>
    <row r="1993" spans="18:22" x14ac:dyDescent="0.25">
      <c r="R1993" s="52"/>
      <c r="U1993" s="52"/>
      <c r="V1993" s="52"/>
    </row>
    <row r="1994" spans="18:22" x14ac:dyDescent="0.25">
      <c r="R1994" s="52"/>
      <c r="U1994" s="52"/>
      <c r="V1994" s="52"/>
    </row>
    <row r="1995" spans="18:22" x14ac:dyDescent="0.25">
      <c r="R1995" s="52"/>
      <c r="U1995" s="52"/>
      <c r="V1995" s="52"/>
    </row>
    <row r="1996" spans="18:22" x14ac:dyDescent="0.25">
      <c r="R1996" s="52"/>
      <c r="U1996" s="52"/>
      <c r="V1996" s="52"/>
    </row>
    <row r="1997" spans="18:22" x14ac:dyDescent="0.25">
      <c r="R1997" s="52"/>
      <c r="U1997" s="52"/>
      <c r="V1997" s="52"/>
    </row>
    <row r="1998" spans="18:22" x14ac:dyDescent="0.25">
      <c r="R1998" s="52"/>
      <c r="U1998" s="52"/>
      <c r="V1998" s="52"/>
    </row>
    <row r="1999" spans="18:22" x14ac:dyDescent="0.25">
      <c r="R1999" s="52"/>
      <c r="U1999" s="52"/>
      <c r="V1999" s="52"/>
    </row>
    <row r="2000" spans="18:22" x14ac:dyDescent="0.25">
      <c r="R2000" s="52"/>
      <c r="U2000" s="52"/>
      <c r="V2000" s="52"/>
    </row>
    <row r="2001" spans="18:22" x14ac:dyDescent="0.25">
      <c r="R2001" s="52"/>
      <c r="U2001" s="52"/>
      <c r="V2001" s="52"/>
    </row>
    <row r="2002" spans="18:22" x14ac:dyDescent="0.25">
      <c r="R2002" s="52"/>
      <c r="U2002" s="52"/>
      <c r="V2002" s="52"/>
    </row>
    <row r="2003" spans="18:22" x14ac:dyDescent="0.25">
      <c r="R2003" s="52"/>
      <c r="U2003" s="52"/>
      <c r="V2003" s="52"/>
    </row>
    <row r="2004" spans="18:22" x14ac:dyDescent="0.25">
      <c r="R2004" s="52"/>
      <c r="U2004" s="52"/>
      <c r="V2004" s="52"/>
    </row>
    <row r="2005" spans="18:22" x14ac:dyDescent="0.25">
      <c r="R2005" s="52"/>
      <c r="U2005" s="52"/>
      <c r="V2005" s="52"/>
    </row>
    <row r="2006" spans="18:22" x14ac:dyDescent="0.25">
      <c r="R2006" s="52"/>
      <c r="U2006" s="52"/>
      <c r="V2006" s="52"/>
    </row>
    <row r="2007" spans="18:22" x14ac:dyDescent="0.25">
      <c r="R2007" s="52"/>
      <c r="U2007" s="52"/>
      <c r="V2007" s="52"/>
    </row>
    <row r="2008" spans="18:22" x14ac:dyDescent="0.25">
      <c r="R2008" s="52"/>
      <c r="U2008" s="52"/>
      <c r="V2008" s="52"/>
    </row>
    <row r="2009" spans="18:22" x14ac:dyDescent="0.25">
      <c r="R2009" s="52"/>
      <c r="U2009" s="52"/>
      <c r="V2009" s="52"/>
    </row>
    <row r="2010" spans="18:22" x14ac:dyDescent="0.25">
      <c r="R2010" s="52"/>
      <c r="U2010" s="52"/>
      <c r="V2010" s="52"/>
    </row>
    <row r="2011" spans="18:22" x14ac:dyDescent="0.25">
      <c r="R2011" s="52"/>
      <c r="U2011" s="52"/>
      <c r="V2011" s="52"/>
    </row>
    <row r="2012" spans="18:22" x14ac:dyDescent="0.25">
      <c r="R2012" s="52"/>
      <c r="U2012" s="52"/>
      <c r="V2012" s="52"/>
    </row>
    <row r="2013" spans="18:22" x14ac:dyDescent="0.25">
      <c r="R2013" s="52"/>
      <c r="U2013" s="52"/>
      <c r="V2013" s="52"/>
    </row>
    <row r="2014" spans="18:22" x14ac:dyDescent="0.25">
      <c r="R2014" s="52"/>
      <c r="U2014" s="52"/>
      <c r="V2014" s="52"/>
    </row>
    <row r="2015" spans="18:22" x14ac:dyDescent="0.25">
      <c r="R2015" s="52"/>
      <c r="U2015" s="52"/>
      <c r="V2015" s="52"/>
    </row>
    <row r="2016" spans="18:22" x14ac:dyDescent="0.25">
      <c r="R2016" s="52"/>
      <c r="U2016" s="52"/>
      <c r="V2016" s="52"/>
    </row>
    <row r="2017" spans="18:27" x14ac:dyDescent="0.25">
      <c r="R2017" s="52"/>
      <c r="U2017" s="52"/>
      <c r="V2017" s="52"/>
    </row>
    <row r="2018" spans="18:27" x14ac:dyDescent="0.25">
      <c r="R2018" s="52"/>
      <c r="U2018" s="52"/>
      <c r="V2018" s="52"/>
    </row>
    <row r="2019" spans="18:27" x14ac:dyDescent="0.25">
      <c r="R2019" s="52"/>
      <c r="U2019" s="52"/>
      <c r="V2019" s="52"/>
    </row>
    <row r="2020" spans="18:27" x14ac:dyDescent="0.25">
      <c r="R2020" s="52"/>
      <c r="U2020" s="52"/>
      <c r="V2020" s="52"/>
    </row>
    <row r="2021" spans="18:27" x14ac:dyDescent="0.25">
      <c r="R2021" s="52"/>
      <c r="U2021" s="52"/>
      <c r="V2021" s="52"/>
    </row>
    <row r="2022" spans="18:27" x14ac:dyDescent="0.25">
      <c r="R2022" s="52"/>
      <c r="U2022" s="52"/>
      <c r="V2022" s="52"/>
    </row>
    <row r="2023" spans="18:27" x14ac:dyDescent="0.25">
      <c r="R2023" s="52"/>
      <c r="U2023" s="52"/>
      <c r="V2023" s="52"/>
    </row>
    <row r="2024" spans="18:27" x14ac:dyDescent="0.25">
      <c r="R2024" s="52"/>
      <c r="U2024" s="52"/>
      <c r="V2024" s="52"/>
    </row>
    <row r="2025" spans="18:27" x14ac:dyDescent="0.25">
      <c r="R2025" s="52"/>
      <c r="U2025" s="52"/>
      <c r="V2025" s="52"/>
    </row>
    <row r="2026" spans="18:27" x14ac:dyDescent="0.25">
      <c r="R2026" s="52"/>
      <c r="U2026" s="52"/>
      <c r="V2026" s="52"/>
    </row>
    <row r="2027" spans="18:27" x14ac:dyDescent="0.25">
      <c r="R2027" s="52"/>
      <c r="U2027" s="52"/>
      <c r="V2027" s="52"/>
    </row>
    <row r="2028" spans="18:27" x14ac:dyDescent="0.25">
      <c r="R2028" s="52"/>
      <c r="U2028" s="52"/>
      <c r="V2028" s="52"/>
    </row>
    <row r="2029" spans="18:27" x14ac:dyDescent="0.25">
      <c r="R2029" s="52"/>
      <c r="U2029" s="52"/>
      <c r="V2029" s="52"/>
    </row>
    <row r="2030" spans="18:27" x14ac:dyDescent="0.25">
      <c r="R2030" s="52"/>
      <c r="U2030" s="52"/>
      <c r="V2030" s="52"/>
    </row>
    <row r="2031" spans="18:27" x14ac:dyDescent="0.25">
      <c r="R2031" s="52"/>
      <c r="U2031" s="52"/>
      <c r="V2031" s="52"/>
    </row>
    <row r="2032" spans="18:27" x14ac:dyDescent="0.25">
      <c r="R2032" s="52"/>
      <c r="U2032" s="52"/>
      <c r="V2032" s="52"/>
      <c r="X2032" s="34"/>
      <c r="Z2032" s="34"/>
      <c r="AA2032" s="34"/>
    </row>
    <row r="2033" spans="18:27" x14ac:dyDescent="0.25">
      <c r="R2033" s="52"/>
      <c r="U2033" s="52"/>
      <c r="V2033" s="52"/>
    </row>
    <row r="2034" spans="18:27" x14ac:dyDescent="0.25">
      <c r="R2034" s="52"/>
      <c r="U2034" s="52"/>
      <c r="V2034" s="52"/>
    </row>
    <row r="2035" spans="18:27" x14ac:dyDescent="0.25">
      <c r="R2035" s="52"/>
      <c r="U2035" s="52"/>
      <c r="V2035" s="52"/>
    </row>
    <row r="2036" spans="18:27" x14ac:dyDescent="0.25">
      <c r="R2036" s="52"/>
      <c r="U2036" s="52"/>
      <c r="V2036" s="52"/>
    </row>
    <row r="2037" spans="18:27" x14ac:dyDescent="0.25">
      <c r="R2037" s="52"/>
      <c r="U2037" s="52"/>
      <c r="V2037" s="52"/>
    </row>
    <row r="2038" spans="18:27" x14ac:dyDescent="0.25">
      <c r="R2038" s="52"/>
      <c r="U2038" s="52"/>
      <c r="V2038" s="52"/>
    </row>
    <row r="2039" spans="18:27" x14ac:dyDescent="0.25">
      <c r="R2039" s="52"/>
      <c r="U2039" s="52"/>
      <c r="V2039" s="52"/>
    </row>
    <row r="2040" spans="18:27" x14ac:dyDescent="0.25">
      <c r="R2040" s="52"/>
      <c r="U2040" s="52"/>
      <c r="V2040" s="52"/>
      <c r="X2040" s="34"/>
      <c r="Z2040" s="34"/>
      <c r="AA2040" s="34"/>
    </row>
    <row r="2041" spans="18:27" x14ac:dyDescent="0.25">
      <c r="R2041" s="52"/>
      <c r="U2041" s="52"/>
      <c r="V2041" s="52"/>
    </row>
    <row r="2042" spans="18:27" x14ac:dyDescent="0.25">
      <c r="R2042" s="52"/>
      <c r="U2042" s="52"/>
      <c r="V2042" s="52"/>
    </row>
    <row r="2043" spans="18:27" x14ac:dyDescent="0.25">
      <c r="R2043" s="52"/>
      <c r="U2043" s="52"/>
      <c r="V2043" s="52"/>
    </row>
    <row r="2044" spans="18:27" x14ac:dyDescent="0.25">
      <c r="R2044" s="52"/>
      <c r="U2044" s="52"/>
      <c r="V2044" s="52"/>
    </row>
    <row r="2045" spans="18:27" x14ac:dyDescent="0.25">
      <c r="R2045" s="52"/>
      <c r="U2045" s="52"/>
      <c r="V2045" s="52"/>
    </row>
    <row r="2046" spans="18:27" x14ac:dyDescent="0.25">
      <c r="R2046" s="52"/>
      <c r="U2046" s="52"/>
      <c r="V2046" s="52"/>
    </row>
    <row r="2047" spans="18:27" x14ac:dyDescent="0.25">
      <c r="R2047" s="52"/>
      <c r="U2047" s="52"/>
      <c r="V2047" s="52"/>
    </row>
    <row r="2048" spans="18:27" x14ac:dyDescent="0.25">
      <c r="R2048" s="52"/>
      <c r="U2048" s="52"/>
      <c r="V2048" s="52"/>
    </row>
    <row r="2049" spans="18:27" x14ac:dyDescent="0.25">
      <c r="R2049" s="52"/>
      <c r="U2049" s="52"/>
      <c r="V2049" s="52"/>
    </row>
    <row r="2050" spans="18:27" x14ac:dyDescent="0.25">
      <c r="R2050" s="52"/>
      <c r="U2050" s="52"/>
      <c r="V2050" s="52"/>
    </row>
    <row r="2051" spans="18:27" x14ac:dyDescent="0.25">
      <c r="R2051" s="52"/>
      <c r="U2051" s="52"/>
      <c r="V2051" s="52"/>
    </row>
    <row r="2052" spans="18:27" x14ac:dyDescent="0.25">
      <c r="R2052" s="52"/>
      <c r="U2052" s="52"/>
      <c r="V2052" s="52"/>
    </row>
    <row r="2053" spans="18:27" x14ac:dyDescent="0.25">
      <c r="R2053" s="52"/>
      <c r="U2053" s="52"/>
      <c r="V2053" s="52"/>
    </row>
    <row r="2054" spans="18:27" x14ac:dyDescent="0.25">
      <c r="R2054" s="52"/>
      <c r="U2054" s="52"/>
      <c r="V2054" s="52"/>
    </row>
    <row r="2055" spans="18:27" x14ac:dyDescent="0.25">
      <c r="R2055" s="52"/>
      <c r="U2055" s="52"/>
      <c r="V2055" s="52"/>
    </row>
    <row r="2056" spans="18:27" x14ac:dyDescent="0.25">
      <c r="R2056" s="52"/>
      <c r="U2056" s="52"/>
      <c r="V2056" s="52"/>
    </row>
    <row r="2057" spans="18:27" x14ac:dyDescent="0.25">
      <c r="R2057" s="52"/>
      <c r="U2057" s="52"/>
      <c r="V2057" s="52"/>
    </row>
    <row r="2058" spans="18:27" x14ac:dyDescent="0.25">
      <c r="R2058" s="52"/>
      <c r="U2058" s="52"/>
      <c r="V2058" s="52"/>
    </row>
    <row r="2059" spans="18:27" x14ac:dyDescent="0.25">
      <c r="R2059" s="52"/>
      <c r="U2059" s="52"/>
      <c r="V2059" s="52"/>
    </row>
    <row r="2060" spans="18:27" x14ac:dyDescent="0.25">
      <c r="R2060" s="52"/>
      <c r="U2060" s="52"/>
      <c r="V2060" s="52"/>
      <c r="X2060" s="34"/>
      <c r="Z2060" s="34"/>
      <c r="AA2060" s="34"/>
    </row>
    <row r="2061" spans="18:27" x14ac:dyDescent="0.25">
      <c r="R2061" s="52"/>
      <c r="U2061" s="52"/>
      <c r="V2061" s="52"/>
    </row>
    <row r="2062" spans="18:27" x14ac:dyDescent="0.25">
      <c r="R2062" s="52"/>
      <c r="U2062" s="52"/>
      <c r="V2062" s="52"/>
    </row>
    <row r="2063" spans="18:27" x14ac:dyDescent="0.25">
      <c r="R2063" s="52"/>
      <c r="U2063" s="52"/>
      <c r="V2063" s="52"/>
    </row>
    <row r="2064" spans="18:27" x14ac:dyDescent="0.25">
      <c r="R2064" s="52"/>
      <c r="U2064" s="52"/>
      <c r="V2064" s="52"/>
    </row>
    <row r="2065" spans="18:22" x14ac:dyDescent="0.25">
      <c r="R2065" s="52"/>
      <c r="U2065" s="52"/>
      <c r="V2065" s="52"/>
    </row>
    <row r="2066" spans="18:22" x14ac:dyDescent="0.25">
      <c r="R2066" s="52"/>
      <c r="U2066" s="52"/>
      <c r="V2066" s="52"/>
    </row>
    <row r="2067" spans="18:22" x14ac:dyDescent="0.25">
      <c r="R2067" s="52"/>
      <c r="U2067" s="52"/>
      <c r="V2067" s="52"/>
    </row>
    <row r="2068" spans="18:22" x14ac:dyDescent="0.25">
      <c r="R2068" s="52"/>
      <c r="U2068" s="52"/>
      <c r="V2068" s="52"/>
    </row>
    <row r="2069" spans="18:22" x14ac:dyDescent="0.25">
      <c r="R2069" s="52"/>
      <c r="U2069" s="52"/>
      <c r="V2069" s="52"/>
    </row>
    <row r="2070" spans="18:22" x14ac:dyDescent="0.25">
      <c r="R2070" s="52"/>
      <c r="U2070" s="52"/>
      <c r="V2070" s="52"/>
    </row>
    <row r="2071" spans="18:22" x14ac:dyDescent="0.25">
      <c r="R2071" s="52"/>
      <c r="U2071" s="52"/>
      <c r="V2071" s="52"/>
    </row>
    <row r="2072" spans="18:22" x14ac:dyDescent="0.25">
      <c r="R2072" s="52"/>
      <c r="U2072" s="52"/>
      <c r="V2072" s="52"/>
    </row>
    <row r="2073" spans="18:22" x14ac:dyDescent="0.25">
      <c r="R2073" s="52"/>
      <c r="U2073" s="52"/>
      <c r="V2073" s="52"/>
    </row>
    <row r="2074" spans="18:22" x14ac:dyDescent="0.25">
      <c r="R2074" s="52"/>
      <c r="U2074" s="52"/>
      <c r="V2074" s="52"/>
    </row>
    <row r="2075" spans="18:22" x14ac:dyDescent="0.25">
      <c r="R2075" s="52"/>
      <c r="U2075" s="52"/>
      <c r="V2075" s="52"/>
    </row>
    <row r="2076" spans="18:22" x14ac:dyDescent="0.25">
      <c r="R2076" s="52"/>
      <c r="U2076" s="52"/>
      <c r="V2076" s="52"/>
    </row>
    <row r="2077" spans="18:22" x14ac:dyDescent="0.25">
      <c r="R2077" s="52"/>
      <c r="U2077" s="52"/>
      <c r="V2077" s="52"/>
    </row>
    <row r="2078" spans="18:22" x14ac:dyDescent="0.25">
      <c r="R2078" s="52"/>
      <c r="U2078" s="52"/>
      <c r="V2078" s="52"/>
    </row>
    <row r="2079" spans="18:22" x14ac:dyDescent="0.25">
      <c r="R2079" s="52"/>
      <c r="U2079" s="52"/>
      <c r="V2079" s="52"/>
    </row>
    <row r="2080" spans="18:22" x14ac:dyDescent="0.25">
      <c r="R2080" s="52"/>
      <c r="U2080" s="52"/>
      <c r="V2080" s="52"/>
    </row>
    <row r="2081" spans="18:27" x14ac:dyDescent="0.25">
      <c r="R2081" s="52"/>
      <c r="U2081" s="52"/>
      <c r="V2081" s="52"/>
    </row>
    <row r="2082" spans="18:27" x14ac:dyDescent="0.25">
      <c r="R2082" s="52"/>
      <c r="U2082" s="52"/>
      <c r="V2082" s="52"/>
    </row>
    <row r="2083" spans="18:27" x14ac:dyDescent="0.25">
      <c r="R2083" s="52"/>
      <c r="U2083" s="52"/>
      <c r="V2083" s="52"/>
    </row>
    <row r="2084" spans="18:27" x14ac:dyDescent="0.25">
      <c r="R2084" s="52"/>
      <c r="U2084" s="52"/>
      <c r="V2084" s="52"/>
    </row>
    <row r="2085" spans="18:27" x14ac:dyDescent="0.25">
      <c r="R2085" s="52"/>
      <c r="U2085" s="52"/>
      <c r="V2085" s="52"/>
    </row>
    <row r="2086" spans="18:27" x14ac:dyDescent="0.25">
      <c r="R2086" s="52"/>
      <c r="U2086" s="52"/>
      <c r="V2086" s="52"/>
    </row>
    <row r="2087" spans="18:27" x14ac:dyDescent="0.25">
      <c r="R2087" s="52"/>
      <c r="U2087" s="52"/>
      <c r="V2087" s="52"/>
    </row>
    <row r="2088" spans="18:27" x14ac:dyDescent="0.25">
      <c r="R2088" s="52"/>
      <c r="U2088" s="52"/>
      <c r="V2088" s="52"/>
    </row>
    <row r="2089" spans="18:27" x14ac:dyDescent="0.25">
      <c r="R2089" s="52"/>
      <c r="U2089" s="52"/>
      <c r="V2089" s="52"/>
    </row>
    <row r="2090" spans="18:27" x14ac:dyDescent="0.25">
      <c r="R2090" s="52"/>
      <c r="U2090" s="52"/>
      <c r="V2090" s="52"/>
    </row>
    <row r="2091" spans="18:27" x14ac:dyDescent="0.25">
      <c r="R2091" s="52"/>
      <c r="U2091" s="52"/>
      <c r="V2091" s="52"/>
    </row>
    <row r="2092" spans="18:27" x14ac:dyDescent="0.25">
      <c r="R2092" s="52"/>
      <c r="U2092" s="52"/>
      <c r="V2092" s="52"/>
    </row>
    <row r="2093" spans="18:27" x14ac:dyDescent="0.25">
      <c r="R2093" s="52"/>
      <c r="U2093" s="52"/>
      <c r="V2093" s="52"/>
    </row>
    <row r="2094" spans="18:27" x14ac:dyDescent="0.25">
      <c r="R2094" s="52"/>
      <c r="U2094" s="52"/>
      <c r="V2094" s="52"/>
    </row>
    <row r="2095" spans="18:27" x14ac:dyDescent="0.25">
      <c r="R2095" s="52"/>
      <c r="U2095" s="52"/>
      <c r="V2095" s="52"/>
      <c r="X2095" s="34"/>
      <c r="Z2095" s="34"/>
      <c r="AA2095" s="34"/>
    </row>
    <row r="2096" spans="18:27" x14ac:dyDescent="0.25">
      <c r="R2096" s="52"/>
      <c r="U2096" s="52"/>
      <c r="V2096" s="52"/>
    </row>
    <row r="2097" spans="18:22" x14ac:dyDescent="0.25">
      <c r="R2097" s="52"/>
      <c r="U2097" s="52"/>
      <c r="V2097" s="52"/>
    </row>
    <row r="2098" spans="18:22" x14ac:dyDescent="0.25">
      <c r="R2098" s="52"/>
      <c r="U2098" s="52"/>
      <c r="V2098" s="52"/>
    </row>
    <row r="2099" spans="18:22" x14ac:dyDescent="0.25">
      <c r="R2099" s="52"/>
      <c r="U2099" s="52"/>
      <c r="V2099" s="52"/>
    </row>
    <row r="2100" spans="18:22" x14ac:dyDescent="0.25">
      <c r="R2100" s="52"/>
      <c r="U2100" s="52"/>
      <c r="V2100" s="52"/>
    </row>
    <row r="2101" spans="18:22" x14ac:dyDescent="0.25">
      <c r="R2101" s="52"/>
      <c r="U2101" s="52"/>
      <c r="V2101" s="52"/>
    </row>
    <row r="2102" spans="18:22" x14ac:dyDescent="0.25">
      <c r="R2102" s="52"/>
      <c r="U2102" s="52"/>
      <c r="V2102" s="52"/>
    </row>
    <row r="2103" spans="18:22" x14ac:dyDescent="0.25">
      <c r="R2103" s="52"/>
      <c r="U2103" s="52"/>
      <c r="V2103" s="52"/>
    </row>
    <row r="2104" spans="18:22" x14ac:dyDescent="0.25">
      <c r="R2104" s="52"/>
      <c r="U2104" s="52"/>
      <c r="V2104" s="52"/>
    </row>
    <row r="2105" spans="18:22" x14ac:dyDescent="0.25">
      <c r="R2105" s="52"/>
      <c r="U2105" s="52"/>
      <c r="V2105" s="52"/>
    </row>
    <row r="2106" spans="18:22" x14ac:dyDescent="0.25">
      <c r="R2106" s="52"/>
      <c r="U2106" s="52"/>
      <c r="V2106" s="52"/>
    </row>
    <row r="2107" spans="18:22" x14ac:dyDescent="0.25">
      <c r="R2107" s="52"/>
      <c r="U2107" s="52"/>
      <c r="V2107" s="52"/>
    </row>
    <row r="2108" spans="18:22" x14ac:dyDescent="0.25">
      <c r="R2108" s="52"/>
      <c r="U2108" s="52"/>
      <c r="V2108" s="52"/>
    </row>
    <row r="2109" spans="18:22" x14ac:dyDescent="0.25">
      <c r="R2109" s="52"/>
      <c r="U2109" s="52"/>
      <c r="V2109" s="52"/>
    </row>
    <row r="2110" spans="18:22" x14ac:dyDescent="0.25">
      <c r="R2110" s="52"/>
      <c r="U2110" s="52"/>
      <c r="V2110" s="52"/>
    </row>
    <row r="2111" spans="18:22" x14ac:dyDescent="0.25">
      <c r="R2111" s="52"/>
      <c r="U2111" s="52"/>
      <c r="V2111" s="52"/>
    </row>
    <row r="2112" spans="18:22" x14ac:dyDescent="0.25">
      <c r="R2112" s="52"/>
      <c r="U2112" s="52"/>
      <c r="V2112" s="52"/>
    </row>
    <row r="2113" spans="15:27" x14ac:dyDescent="0.25">
      <c r="R2113" s="52"/>
      <c r="U2113" s="52"/>
      <c r="V2113" s="52"/>
    </row>
    <row r="2114" spans="15:27" x14ac:dyDescent="0.25">
      <c r="R2114" s="52"/>
      <c r="U2114" s="52"/>
      <c r="V2114" s="52"/>
    </row>
    <row r="2115" spans="15:27" x14ac:dyDescent="0.25">
      <c r="R2115" s="52"/>
      <c r="U2115" s="52"/>
      <c r="V2115" s="52"/>
    </row>
    <row r="2116" spans="15:27" x14ac:dyDescent="0.25">
      <c r="R2116" s="52"/>
      <c r="U2116" s="52"/>
      <c r="V2116" s="52"/>
    </row>
    <row r="2117" spans="15:27" x14ac:dyDescent="0.25">
      <c r="R2117" s="52"/>
      <c r="U2117" s="52"/>
      <c r="V2117" s="52"/>
    </row>
    <row r="2118" spans="15:27" x14ac:dyDescent="0.25">
      <c r="R2118" s="52"/>
      <c r="U2118" s="52"/>
      <c r="V2118" s="52"/>
    </row>
    <row r="2119" spans="15:27" x14ac:dyDescent="0.25">
      <c r="R2119" s="52"/>
      <c r="U2119" s="52"/>
      <c r="V2119" s="52"/>
      <c r="X2119" s="34"/>
      <c r="Z2119" s="34"/>
      <c r="AA2119" s="34"/>
    </row>
    <row r="2120" spans="15:27" x14ac:dyDescent="0.25">
      <c r="O2120" s="53"/>
      <c r="R2120" s="52"/>
      <c r="U2120" s="52"/>
      <c r="V2120" s="52"/>
    </row>
    <row r="2121" spans="15:27" x14ac:dyDescent="0.25">
      <c r="O2121" s="53"/>
      <c r="R2121" s="52"/>
      <c r="U2121" s="52"/>
      <c r="V2121" s="52"/>
    </row>
    <row r="2122" spans="15:27" x14ac:dyDescent="0.25">
      <c r="O2122" s="53"/>
      <c r="R2122" s="52"/>
      <c r="U2122" s="52"/>
      <c r="V2122" s="52"/>
      <c r="X2122" s="34"/>
      <c r="Z2122" s="34"/>
      <c r="AA2122" s="34"/>
    </row>
    <row r="2123" spans="15:27" x14ac:dyDescent="0.25">
      <c r="O2123" s="53"/>
      <c r="R2123" s="52"/>
      <c r="U2123" s="52"/>
      <c r="V2123" s="52"/>
    </row>
    <row r="2124" spans="15:27" x14ac:dyDescent="0.25">
      <c r="O2124" s="53"/>
      <c r="R2124" s="52"/>
      <c r="U2124" s="52"/>
      <c r="V2124" s="52"/>
    </row>
    <row r="2125" spans="15:27" x14ac:dyDescent="0.25">
      <c r="O2125" s="53"/>
      <c r="R2125" s="52"/>
      <c r="U2125" s="52"/>
      <c r="V2125" s="52"/>
    </row>
    <row r="2126" spans="15:27" x14ac:dyDescent="0.25">
      <c r="O2126" s="53"/>
      <c r="R2126" s="52"/>
      <c r="U2126" s="52"/>
      <c r="V2126" s="52"/>
    </row>
    <row r="2127" spans="15:27" x14ac:dyDescent="0.25">
      <c r="R2127" s="52"/>
      <c r="U2127" s="52"/>
      <c r="V2127" s="52"/>
    </row>
    <row r="2128" spans="15:27" x14ac:dyDescent="0.25">
      <c r="R2128" s="52"/>
      <c r="U2128" s="52"/>
      <c r="V2128" s="52"/>
    </row>
    <row r="2129" spans="18:22" x14ac:dyDescent="0.25">
      <c r="R2129" s="52"/>
      <c r="U2129" s="52"/>
      <c r="V2129" s="52"/>
    </row>
    <row r="2130" spans="18:22" x14ac:dyDescent="0.25">
      <c r="R2130" s="52"/>
      <c r="U2130" s="52"/>
      <c r="V2130" s="52"/>
    </row>
    <row r="2131" spans="18:22" x14ac:dyDescent="0.25">
      <c r="R2131" s="52"/>
      <c r="U2131" s="52"/>
      <c r="V2131" s="52"/>
    </row>
    <row r="2132" spans="18:22" x14ac:dyDescent="0.25">
      <c r="R2132" s="52"/>
      <c r="U2132" s="52"/>
      <c r="V2132" s="52"/>
    </row>
    <row r="2133" spans="18:22" x14ac:dyDescent="0.25">
      <c r="R2133" s="52"/>
      <c r="U2133" s="52"/>
      <c r="V2133" s="52"/>
    </row>
    <row r="2134" spans="18:22" x14ac:dyDescent="0.25">
      <c r="R2134" s="52"/>
      <c r="U2134" s="52"/>
      <c r="V2134" s="52"/>
    </row>
    <row r="2135" spans="18:22" x14ac:dyDescent="0.25">
      <c r="R2135" s="52"/>
      <c r="U2135" s="52"/>
      <c r="V2135" s="52"/>
    </row>
    <row r="2136" spans="18:22" x14ac:dyDescent="0.25">
      <c r="R2136" s="52"/>
      <c r="U2136" s="52"/>
      <c r="V2136" s="52"/>
    </row>
    <row r="2137" spans="18:22" x14ac:dyDescent="0.25">
      <c r="R2137" s="52"/>
      <c r="U2137" s="52"/>
      <c r="V2137" s="52"/>
    </row>
    <row r="2138" spans="18:22" x14ac:dyDescent="0.25">
      <c r="R2138" s="52"/>
      <c r="U2138" s="52"/>
      <c r="V2138" s="52"/>
    </row>
    <row r="2139" spans="18:22" x14ac:dyDescent="0.25">
      <c r="R2139" s="52"/>
      <c r="U2139" s="52"/>
      <c r="V2139" s="52"/>
    </row>
    <row r="2140" spans="18:22" x14ac:dyDescent="0.25">
      <c r="R2140" s="52"/>
      <c r="U2140" s="52"/>
      <c r="V2140" s="52"/>
    </row>
    <row r="2141" spans="18:22" x14ac:dyDescent="0.25">
      <c r="R2141" s="52"/>
      <c r="U2141" s="52"/>
      <c r="V2141" s="52"/>
    </row>
    <row r="2142" spans="18:22" x14ac:dyDescent="0.25">
      <c r="R2142" s="52"/>
      <c r="U2142" s="52"/>
      <c r="V2142" s="52"/>
    </row>
    <row r="2143" spans="18:22" x14ac:dyDescent="0.25">
      <c r="R2143" s="52"/>
      <c r="U2143" s="52"/>
      <c r="V2143" s="52"/>
    </row>
    <row r="2144" spans="18:22" x14ac:dyDescent="0.25">
      <c r="R2144" s="52"/>
      <c r="U2144" s="52"/>
      <c r="V2144" s="52"/>
    </row>
    <row r="2145" spans="15:27" x14ac:dyDescent="0.25">
      <c r="R2145" s="52"/>
      <c r="U2145" s="52"/>
      <c r="V2145" s="52"/>
    </row>
    <row r="2146" spans="15:27" x14ac:dyDescent="0.25">
      <c r="R2146" s="52"/>
      <c r="U2146" s="52"/>
      <c r="V2146" s="52"/>
    </row>
    <row r="2147" spans="15:27" x14ac:dyDescent="0.25">
      <c r="R2147" s="52"/>
      <c r="U2147" s="52"/>
      <c r="V2147" s="52"/>
    </row>
    <row r="2148" spans="15:27" x14ac:dyDescent="0.25">
      <c r="O2148" s="53"/>
      <c r="R2148" s="52"/>
      <c r="U2148" s="52"/>
      <c r="V2148" s="52"/>
    </row>
    <row r="2149" spans="15:27" x14ac:dyDescent="0.25">
      <c r="O2149" s="53"/>
      <c r="R2149" s="52"/>
      <c r="U2149" s="52"/>
      <c r="V2149" s="52"/>
    </row>
    <row r="2150" spans="15:27" x14ac:dyDescent="0.25">
      <c r="R2150" s="52"/>
      <c r="U2150" s="52"/>
      <c r="V2150" s="52"/>
    </row>
    <row r="2151" spans="15:27" x14ac:dyDescent="0.25">
      <c r="R2151" s="52"/>
      <c r="U2151" s="52"/>
      <c r="V2151" s="52"/>
      <c r="X2151" s="34"/>
      <c r="Z2151" s="34"/>
      <c r="AA2151" s="34"/>
    </row>
    <row r="2152" spans="15:27" x14ac:dyDescent="0.25">
      <c r="O2152" s="53"/>
      <c r="R2152" s="52"/>
      <c r="U2152" s="52"/>
      <c r="V2152" s="52"/>
    </row>
    <row r="2153" spans="15:27" x14ac:dyDescent="0.25">
      <c r="O2153" s="53"/>
      <c r="R2153" s="52"/>
      <c r="U2153" s="52"/>
      <c r="V2153" s="52"/>
    </row>
    <row r="2154" spans="15:27" x14ac:dyDescent="0.25">
      <c r="O2154" s="53"/>
      <c r="R2154" s="52"/>
      <c r="U2154" s="52"/>
      <c r="V2154" s="52"/>
    </row>
    <row r="2155" spans="15:27" x14ac:dyDescent="0.25">
      <c r="O2155" s="53"/>
      <c r="R2155" s="52"/>
      <c r="U2155" s="52"/>
      <c r="V2155" s="52"/>
    </row>
    <row r="2156" spans="15:27" x14ac:dyDescent="0.25">
      <c r="O2156" s="53"/>
      <c r="R2156" s="52"/>
      <c r="U2156" s="52"/>
      <c r="V2156" s="52"/>
    </row>
    <row r="2157" spans="15:27" x14ac:dyDescent="0.25">
      <c r="O2157" s="53"/>
      <c r="R2157" s="52"/>
      <c r="U2157" s="52"/>
      <c r="V2157" s="52"/>
    </row>
    <row r="2158" spans="15:27" x14ac:dyDescent="0.25">
      <c r="R2158" s="52"/>
      <c r="U2158" s="52"/>
      <c r="V2158" s="52"/>
    </row>
    <row r="2159" spans="15:27" x14ac:dyDescent="0.25">
      <c r="R2159" s="52"/>
      <c r="U2159" s="52"/>
      <c r="V2159" s="52"/>
    </row>
    <row r="2160" spans="15:27" x14ac:dyDescent="0.25">
      <c r="O2160" s="53"/>
      <c r="R2160" s="52"/>
      <c r="U2160" s="52"/>
      <c r="V2160" s="52"/>
    </row>
    <row r="2161" spans="15:27" x14ac:dyDescent="0.25">
      <c r="O2161" s="53"/>
      <c r="R2161" s="52"/>
      <c r="U2161" s="52"/>
      <c r="V2161" s="52"/>
    </row>
    <row r="2162" spans="15:27" x14ac:dyDescent="0.25">
      <c r="O2162" s="53"/>
      <c r="R2162" s="52"/>
      <c r="U2162" s="52"/>
      <c r="V2162" s="52"/>
    </row>
    <row r="2163" spans="15:27" x14ac:dyDescent="0.25">
      <c r="R2163" s="52"/>
      <c r="U2163" s="52"/>
      <c r="V2163" s="52"/>
    </row>
    <row r="2164" spans="15:27" x14ac:dyDescent="0.25">
      <c r="R2164" s="52"/>
      <c r="U2164" s="52"/>
      <c r="V2164" s="52"/>
    </row>
    <row r="2165" spans="15:27" x14ac:dyDescent="0.25">
      <c r="R2165" s="52"/>
      <c r="U2165" s="52"/>
      <c r="V2165" s="52"/>
      <c r="X2165" s="34"/>
      <c r="Z2165" s="34"/>
      <c r="AA2165" s="34"/>
    </row>
    <row r="2166" spans="15:27" x14ac:dyDescent="0.25">
      <c r="O2166" s="53"/>
      <c r="R2166" s="52"/>
      <c r="U2166" s="52"/>
      <c r="V2166" s="52"/>
    </row>
    <row r="2167" spans="15:27" x14ac:dyDescent="0.25">
      <c r="P2167" s="58"/>
      <c r="R2167" s="52"/>
      <c r="U2167" s="52"/>
      <c r="V2167" s="52"/>
    </row>
    <row r="2168" spans="15:27" x14ac:dyDescent="0.25">
      <c r="O2168" s="53"/>
      <c r="R2168" s="52"/>
      <c r="U2168" s="52"/>
      <c r="V2168" s="52"/>
    </row>
    <row r="2169" spans="15:27" x14ac:dyDescent="0.25">
      <c r="O2169" s="53"/>
      <c r="R2169" s="52"/>
      <c r="U2169" s="52"/>
      <c r="V2169" s="52"/>
    </row>
    <row r="2170" spans="15:27" x14ac:dyDescent="0.25">
      <c r="O2170" s="53"/>
      <c r="R2170" s="52"/>
      <c r="U2170" s="52"/>
      <c r="V2170" s="52"/>
    </row>
    <row r="2171" spans="15:27" x14ac:dyDescent="0.25">
      <c r="O2171" s="53"/>
      <c r="R2171" s="52"/>
      <c r="U2171" s="52"/>
      <c r="V2171" s="52"/>
    </row>
    <row r="2172" spans="15:27" x14ac:dyDescent="0.25">
      <c r="O2172" s="53"/>
      <c r="R2172" s="52"/>
      <c r="U2172" s="52"/>
      <c r="V2172" s="52"/>
    </row>
    <row r="2173" spans="15:27" x14ac:dyDescent="0.25">
      <c r="O2173" s="53"/>
      <c r="R2173" s="52"/>
      <c r="U2173" s="52"/>
      <c r="V2173" s="52"/>
    </row>
    <row r="2174" spans="15:27" x14ac:dyDescent="0.25">
      <c r="R2174" s="52"/>
      <c r="U2174" s="52"/>
      <c r="V2174" s="52"/>
    </row>
    <row r="2175" spans="15:27" x14ac:dyDescent="0.25">
      <c r="R2175" s="52"/>
      <c r="U2175" s="52"/>
      <c r="V2175" s="52"/>
    </row>
    <row r="2176" spans="15:27" x14ac:dyDescent="0.25">
      <c r="R2176" s="52"/>
      <c r="U2176" s="52"/>
      <c r="V2176" s="52"/>
    </row>
    <row r="2177" spans="18:27" x14ac:dyDescent="0.25">
      <c r="R2177" s="52"/>
      <c r="U2177" s="52"/>
      <c r="V2177" s="52"/>
    </row>
    <row r="2178" spans="18:27" x14ac:dyDescent="0.25">
      <c r="R2178" s="52"/>
      <c r="U2178" s="52"/>
      <c r="V2178" s="52"/>
    </row>
    <row r="2179" spans="18:27" x14ac:dyDescent="0.25">
      <c r="R2179" s="52"/>
      <c r="U2179" s="52"/>
      <c r="V2179" s="52"/>
      <c r="X2179" s="34"/>
      <c r="Z2179" s="34"/>
      <c r="AA2179" s="34"/>
    </row>
    <row r="2180" spans="18:27" x14ac:dyDescent="0.25">
      <c r="R2180" s="52"/>
      <c r="U2180" s="52"/>
      <c r="V2180" s="52"/>
    </row>
    <row r="2181" spans="18:27" x14ac:dyDescent="0.25">
      <c r="R2181" s="52"/>
      <c r="U2181" s="52"/>
      <c r="V2181" s="52"/>
    </row>
    <row r="2182" spans="18:27" x14ac:dyDescent="0.25">
      <c r="R2182" s="52"/>
      <c r="U2182" s="52"/>
      <c r="V2182" s="52"/>
    </row>
    <row r="2183" spans="18:27" x14ac:dyDescent="0.25">
      <c r="R2183" s="52"/>
      <c r="U2183" s="52"/>
      <c r="V2183" s="52"/>
    </row>
    <row r="2184" spans="18:27" x14ac:dyDescent="0.25">
      <c r="R2184" s="52"/>
      <c r="U2184" s="52"/>
      <c r="V2184" s="52"/>
    </row>
    <row r="2185" spans="18:27" x14ac:dyDescent="0.25">
      <c r="R2185" s="52"/>
      <c r="U2185" s="52"/>
      <c r="V2185" s="52"/>
    </row>
    <row r="2186" spans="18:27" x14ac:dyDescent="0.25">
      <c r="R2186" s="52"/>
      <c r="U2186" s="52"/>
      <c r="V2186" s="52"/>
    </row>
    <row r="2187" spans="18:27" x14ac:dyDescent="0.25">
      <c r="R2187" s="52"/>
      <c r="U2187" s="52"/>
      <c r="V2187" s="52"/>
    </row>
    <row r="2188" spans="18:27" x14ac:dyDescent="0.25">
      <c r="R2188" s="52"/>
      <c r="U2188" s="52"/>
      <c r="V2188" s="52"/>
    </row>
    <row r="2189" spans="18:27" x14ac:dyDescent="0.25">
      <c r="R2189" s="52"/>
      <c r="U2189" s="52"/>
      <c r="V2189" s="52"/>
      <c r="X2189" s="34"/>
      <c r="Z2189" s="34"/>
      <c r="AA2189" s="34"/>
    </row>
    <row r="2190" spans="18:27" x14ac:dyDescent="0.25">
      <c r="R2190" s="52"/>
      <c r="U2190" s="52"/>
      <c r="V2190" s="52"/>
    </row>
    <row r="2191" spans="18:27" x14ac:dyDescent="0.25">
      <c r="R2191" s="52"/>
      <c r="U2191" s="52"/>
      <c r="V2191" s="52"/>
    </row>
    <row r="2192" spans="18:27" x14ac:dyDescent="0.25">
      <c r="R2192" s="52"/>
      <c r="U2192" s="52"/>
      <c r="V2192" s="52"/>
    </row>
    <row r="2193" spans="18:27" x14ac:dyDescent="0.25">
      <c r="R2193" s="52"/>
      <c r="U2193" s="52"/>
      <c r="V2193" s="52"/>
    </row>
    <row r="2194" spans="18:27" x14ac:dyDescent="0.25">
      <c r="R2194" s="52"/>
      <c r="U2194" s="52"/>
      <c r="V2194" s="52"/>
    </row>
    <row r="2195" spans="18:27" x14ac:dyDescent="0.25">
      <c r="R2195" s="52"/>
      <c r="U2195" s="52"/>
      <c r="V2195" s="52"/>
    </row>
    <row r="2196" spans="18:27" x14ac:dyDescent="0.25">
      <c r="R2196" s="52"/>
      <c r="U2196" s="52"/>
      <c r="V2196" s="52"/>
    </row>
    <row r="2197" spans="18:27" x14ac:dyDescent="0.25">
      <c r="R2197" s="52"/>
      <c r="U2197" s="52"/>
      <c r="V2197" s="52"/>
    </row>
    <row r="2198" spans="18:27" x14ac:dyDescent="0.25">
      <c r="R2198" s="52"/>
      <c r="U2198" s="52"/>
      <c r="V2198" s="52"/>
    </row>
    <row r="2199" spans="18:27" x14ac:dyDescent="0.25">
      <c r="R2199" s="52"/>
      <c r="U2199" s="52"/>
      <c r="V2199" s="52"/>
    </row>
    <row r="2200" spans="18:27" x14ac:dyDescent="0.25">
      <c r="R2200" s="52"/>
      <c r="U2200" s="52"/>
      <c r="V2200" s="52"/>
    </row>
    <row r="2201" spans="18:27" x14ac:dyDescent="0.25">
      <c r="R2201" s="52"/>
      <c r="U2201" s="52"/>
      <c r="V2201" s="52"/>
      <c r="X2201" s="34"/>
      <c r="Z2201" s="34"/>
      <c r="AA2201" s="34"/>
    </row>
    <row r="2202" spans="18:27" x14ac:dyDescent="0.25">
      <c r="R2202" s="52"/>
      <c r="U2202" s="52"/>
      <c r="V2202" s="52"/>
      <c r="X2202" s="34"/>
      <c r="Z2202" s="34"/>
      <c r="AA2202" s="34"/>
    </row>
    <row r="2203" spans="18:27" x14ac:dyDescent="0.25">
      <c r="R2203" s="52"/>
      <c r="U2203" s="52"/>
      <c r="V2203" s="52"/>
    </row>
    <row r="2204" spans="18:27" x14ac:dyDescent="0.25">
      <c r="R2204" s="52"/>
      <c r="U2204" s="52"/>
      <c r="V2204" s="52"/>
    </row>
    <row r="2205" spans="18:27" x14ac:dyDescent="0.25">
      <c r="R2205" s="52"/>
      <c r="U2205" s="52"/>
      <c r="V2205" s="52"/>
    </row>
    <row r="2206" spans="18:27" x14ac:dyDescent="0.25">
      <c r="R2206" s="52"/>
      <c r="U2206" s="52"/>
      <c r="V2206" s="52"/>
    </row>
    <row r="2207" spans="18:27" x14ac:dyDescent="0.25">
      <c r="R2207" s="52"/>
      <c r="U2207" s="52"/>
      <c r="V2207" s="52"/>
    </row>
    <row r="2208" spans="18:27" x14ac:dyDescent="0.25">
      <c r="R2208" s="52"/>
      <c r="U2208" s="52"/>
      <c r="V2208" s="52"/>
    </row>
    <row r="2209" spans="18:27" x14ac:dyDescent="0.25">
      <c r="R2209" s="52"/>
      <c r="U2209" s="52"/>
      <c r="V2209" s="52"/>
    </row>
    <row r="2210" spans="18:27" x14ac:dyDescent="0.25">
      <c r="R2210" s="52"/>
      <c r="U2210" s="52"/>
      <c r="V2210" s="52"/>
      <c r="X2210" s="34"/>
      <c r="Z2210" s="34"/>
      <c r="AA2210" s="34"/>
    </row>
    <row r="2211" spans="18:27" x14ac:dyDescent="0.25">
      <c r="R2211" s="52"/>
      <c r="U2211" s="52"/>
      <c r="V2211" s="52"/>
    </row>
    <row r="2212" spans="18:27" x14ac:dyDescent="0.25">
      <c r="R2212" s="52"/>
      <c r="U2212" s="52"/>
      <c r="V2212" s="52"/>
      <c r="X2212" s="34"/>
      <c r="Z2212" s="34"/>
      <c r="AA2212" s="34"/>
    </row>
    <row r="2213" spans="18:27" x14ac:dyDescent="0.25">
      <c r="R2213" s="52"/>
      <c r="U2213" s="52"/>
      <c r="V2213" s="52"/>
      <c r="X2213" s="34"/>
      <c r="Z2213" s="34"/>
      <c r="AA2213" s="34"/>
    </row>
    <row r="2214" spans="18:27" x14ac:dyDescent="0.25">
      <c r="R2214" s="52"/>
      <c r="U2214" s="52"/>
      <c r="V2214" s="52"/>
      <c r="X2214" s="34"/>
      <c r="Z2214" s="34"/>
      <c r="AA2214" s="34"/>
    </row>
    <row r="2215" spans="18:27" x14ac:dyDescent="0.25">
      <c r="R2215" s="52"/>
      <c r="U2215" s="52"/>
      <c r="V2215" s="52"/>
    </row>
    <row r="2216" spans="18:27" x14ac:dyDescent="0.25">
      <c r="R2216" s="52"/>
      <c r="U2216" s="52"/>
      <c r="V2216" s="52"/>
      <c r="X2216" s="34"/>
      <c r="Z2216" s="34"/>
      <c r="AA2216" s="34"/>
    </row>
    <row r="2217" spans="18:27" x14ac:dyDescent="0.25">
      <c r="R2217" s="52"/>
      <c r="U2217" s="52"/>
      <c r="V2217" s="52"/>
    </row>
    <row r="2218" spans="18:27" x14ac:dyDescent="0.25">
      <c r="R2218" s="52"/>
      <c r="U2218" s="52"/>
      <c r="V2218" s="52"/>
    </row>
    <row r="2219" spans="18:27" x14ac:dyDescent="0.25">
      <c r="R2219" s="52"/>
      <c r="U2219" s="52"/>
      <c r="V2219" s="52"/>
    </row>
    <row r="2220" spans="18:27" x14ac:dyDescent="0.25">
      <c r="R2220" s="52"/>
      <c r="U2220" s="52"/>
      <c r="V2220" s="52"/>
    </row>
    <row r="2221" spans="18:27" x14ac:dyDescent="0.25">
      <c r="R2221" s="52"/>
      <c r="U2221" s="52"/>
      <c r="V2221" s="52"/>
    </row>
    <row r="2222" spans="18:27" x14ac:dyDescent="0.25">
      <c r="R2222" s="52"/>
      <c r="U2222" s="52"/>
      <c r="V2222" s="52"/>
    </row>
    <row r="2223" spans="18:27" x14ac:dyDescent="0.25">
      <c r="R2223" s="52"/>
      <c r="U2223" s="52"/>
      <c r="V2223" s="52"/>
    </row>
    <row r="2224" spans="18:27" x14ac:dyDescent="0.25">
      <c r="R2224" s="52"/>
      <c r="U2224" s="52"/>
      <c r="V2224" s="52"/>
    </row>
    <row r="2225" spans="18:22" x14ac:dyDescent="0.25">
      <c r="R2225" s="52"/>
      <c r="U2225" s="52"/>
      <c r="V2225" s="52"/>
    </row>
    <row r="2226" spans="18:22" x14ac:dyDescent="0.25">
      <c r="R2226" s="52"/>
      <c r="U2226" s="52"/>
      <c r="V2226" s="52"/>
    </row>
    <row r="2227" spans="18:22" x14ac:dyDescent="0.25">
      <c r="R2227" s="52"/>
      <c r="U2227" s="52"/>
      <c r="V2227" s="52"/>
    </row>
    <row r="2228" spans="18:22" x14ac:dyDescent="0.25">
      <c r="R2228" s="52"/>
      <c r="U2228" s="52"/>
      <c r="V2228" s="52"/>
    </row>
    <row r="2229" spans="18:22" x14ac:dyDescent="0.25">
      <c r="R2229" s="52"/>
      <c r="U2229" s="52"/>
      <c r="V2229" s="52"/>
    </row>
    <row r="2230" spans="18:22" x14ac:dyDescent="0.25">
      <c r="R2230" s="52"/>
      <c r="U2230" s="52"/>
      <c r="V2230" s="52"/>
    </row>
    <row r="2231" spans="18:22" x14ac:dyDescent="0.25">
      <c r="R2231" s="52"/>
      <c r="U2231" s="52"/>
      <c r="V2231" s="52"/>
    </row>
    <row r="2232" spans="18:22" x14ac:dyDescent="0.25">
      <c r="R2232" s="52"/>
      <c r="U2232" s="52"/>
      <c r="V2232" s="52"/>
    </row>
    <row r="2233" spans="18:22" x14ac:dyDescent="0.25">
      <c r="R2233" s="52"/>
      <c r="U2233" s="52"/>
      <c r="V2233" s="52"/>
    </row>
    <row r="2234" spans="18:22" x14ac:dyDescent="0.25">
      <c r="R2234" s="52"/>
      <c r="U2234" s="52"/>
      <c r="V2234" s="52"/>
    </row>
    <row r="2235" spans="18:22" x14ac:dyDescent="0.25">
      <c r="R2235" s="52"/>
      <c r="U2235" s="52"/>
      <c r="V2235" s="52"/>
    </row>
    <row r="2236" spans="18:22" x14ac:dyDescent="0.25">
      <c r="R2236" s="52"/>
      <c r="U2236" s="52"/>
      <c r="V2236" s="52"/>
    </row>
    <row r="2237" spans="18:22" x14ac:dyDescent="0.25">
      <c r="R2237" s="52"/>
      <c r="U2237" s="52"/>
      <c r="V2237" s="52"/>
    </row>
    <row r="2238" spans="18:22" x14ac:dyDescent="0.25">
      <c r="R2238" s="52"/>
      <c r="U2238" s="52"/>
      <c r="V2238" s="52"/>
    </row>
    <row r="2239" spans="18:22" x14ac:dyDescent="0.25">
      <c r="R2239" s="52"/>
      <c r="U2239" s="52"/>
      <c r="V2239" s="52"/>
    </row>
    <row r="2240" spans="18:22" x14ac:dyDescent="0.25">
      <c r="R2240" s="52"/>
      <c r="U2240" s="52"/>
      <c r="V2240" s="52"/>
    </row>
    <row r="2241" spans="18:22" x14ac:dyDescent="0.25">
      <c r="R2241" s="52"/>
      <c r="U2241" s="52"/>
      <c r="V2241" s="52"/>
    </row>
    <row r="2242" spans="18:22" x14ac:dyDescent="0.25">
      <c r="R2242" s="52"/>
      <c r="U2242" s="52"/>
      <c r="V2242" s="52"/>
    </row>
    <row r="2243" spans="18:22" x14ac:dyDescent="0.25">
      <c r="R2243" s="52"/>
      <c r="U2243" s="52"/>
      <c r="V2243" s="52"/>
    </row>
    <row r="2244" spans="18:22" x14ac:dyDescent="0.25">
      <c r="R2244" s="52"/>
      <c r="U2244" s="52"/>
      <c r="V2244" s="52"/>
    </row>
    <row r="2245" spans="18:22" x14ac:dyDescent="0.25">
      <c r="R2245" s="52"/>
      <c r="U2245" s="52"/>
      <c r="V2245" s="52"/>
    </row>
    <row r="2246" spans="18:22" x14ac:dyDescent="0.25">
      <c r="R2246" s="52"/>
      <c r="U2246" s="52"/>
      <c r="V2246" s="52"/>
    </row>
    <row r="2247" spans="18:22" x14ac:dyDescent="0.25">
      <c r="R2247" s="52"/>
      <c r="U2247" s="52"/>
      <c r="V2247" s="52"/>
    </row>
    <row r="2248" spans="18:22" x14ac:dyDescent="0.25">
      <c r="R2248" s="52"/>
      <c r="U2248" s="52"/>
      <c r="V2248" s="52"/>
    </row>
    <row r="2249" spans="18:22" x14ac:dyDescent="0.25">
      <c r="R2249" s="52"/>
      <c r="U2249" s="52"/>
      <c r="V2249" s="52"/>
    </row>
    <row r="2250" spans="18:22" x14ac:dyDescent="0.25">
      <c r="R2250" s="52"/>
      <c r="U2250" s="52"/>
      <c r="V2250" s="52"/>
    </row>
    <row r="2251" spans="18:22" x14ac:dyDescent="0.25">
      <c r="R2251" s="52"/>
      <c r="U2251" s="52"/>
      <c r="V2251" s="52"/>
    </row>
    <row r="2252" spans="18:22" x14ac:dyDescent="0.25">
      <c r="R2252" s="52"/>
      <c r="U2252" s="52"/>
      <c r="V2252" s="52"/>
    </row>
    <row r="2253" spans="18:22" x14ac:dyDescent="0.25">
      <c r="R2253" s="52"/>
      <c r="U2253" s="52"/>
      <c r="V2253" s="52"/>
    </row>
    <row r="2254" spans="18:22" x14ac:dyDescent="0.25">
      <c r="R2254" s="52"/>
      <c r="U2254" s="52"/>
      <c r="V2254" s="52"/>
    </row>
    <row r="2255" spans="18:22" x14ac:dyDescent="0.25">
      <c r="R2255" s="52"/>
      <c r="U2255" s="52"/>
      <c r="V2255" s="52"/>
    </row>
    <row r="2256" spans="18:22" x14ac:dyDescent="0.25">
      <c r="R2256" s="52"/>
      <c r="U2256" s="52"/>
      <c r="V2256" s="52"/>
    </row>
    <row r="2257" spans="15:27" x14ac:dyDescent="0.25">
      <c r="O2257" s="53"/>
      <c r="R2257" s="52"/>
      <c r="U2257" s="52"/>
      <c r="V2257" s="52"/>
    </row>
    <row r="2258" spans="15:27" x14ac:dyDescent="0.25">
      <c r="R2258" s="52"/>
      <c r="U2258" s="52"/>
      <c r="V2258" s="52"/>
    </row>
    <row r="2259" spans="15:27" x14ac:dyDescent="0.25">
      <c r="R2259" s="52"/>
      <c r="U2259" s="52"/>
      <c r="V2259" s="52"/>
      <c r="X2259" s="34"/>
      <c r="Z2259" s="34"/>
      <c r="AA2259" s="34"/>
    </row>
    <row r="2260" spans="15:27" x14ac:dyDescent="0.25">
      <c r="O2260" s="53"/>
      <c r="R2260" s="52"/>
      <c r="U2260" s="52"/>
      <c r="V2260" s="52"/>
    </row>
    <row r="2261" spans="15:27" x14ac:dyDescent="0.25">
      <c r="O2261" s="53"/>
      <c r="R2261" s="52"/>
      <c r="U2261" s="52"/>
      <c r="V2261" s="52"/>
    </row>
    <row r="2262" spans="15:27" x14ac:dyDescent="0.25">
      <c r="O2262" s="53"/>
      <c r="R2262" s="52"/>
      <c r="U2262" s="52"/>
      <c r="V2262" s="52"/>
    </row>
    <row r="2263" spans="15:27" x14ac:dyDescent="0.25">
      <c r="O2263" s="53"/>
      <c r="R2263" s="52"/>
      <c r="U2263" s="52"/>
      <c r="V2263" s="52"/>
    </row>
    <row r="2264" spans="15:27" x14ac:dyDescent="0.25">
      <c r="R2264" s="52"/>
      <c r="U2264" s="52"/>
      <c r="V2264" s="52"/>
    </row>
    <row r="2265" spans="15:27" x14ac:dyDescent="0.25">
      <c r="R2265" s="52"/>
      <c r="U2265" s="52"/>
      <c r="V2265" s="52"/>
    </row>
    <row r="2266" spans="15:27" x14ac:dyDescent="0.25">
      <c r="R2266" s="52"/>
      <c r="U2266" s="52"/>
      <c r="V2266" s="52"/>
    </row>
    <row r="2267" spans="15:27" x14ac:dyDescent="0.25">
      <c r="R2267" s="52"/>
      <c r="U2267" s="52"/>
      <c r="V2267" s="52"/>
    </row>
    <row r="2268" spans="15:27" x14ac:dyDescent="0.25">
      <c r="R2268" s="52"/>
      <c r="U2268" s="52"/>
      <c r="V2268" s="52"/>
    </row>
    <row r="2269" spans="15:27" x14ac:dyDescent="0.25">
      <c r="R2269" s="52"/>
      <c r="U2269" s="52"/>
      <c r="V2269" s="52"/>
    </row>
    <row r="2270" spans="15:27" x14ac:dyDescent="0.25">
      <c r="R2270" s="52"/>
      <c r="U2270" s="52"/>
      <c r="V2270" s="52"/>
    </row>
    <row r="2271" spans="15:27" x14ac:dyDescent="0.25">
      <c r="R2271" s="52"/>
      <c r="U2271" s="52"/>
      <c r="V2271" s="52"/>
    </row>
    <row r="2272" spans="15:27" x14ac:dyDescent="0.25">
      <c r="R2272" s="52"/>
      <c r="U2272" s="52"/>
      <c r="V2272" s="52"/>
    </row>
    <row r="2273" spans="18:27" x14ac:dyDescent="0.25">
      <c r="R2273" s="52"/>
      <c r="U2273" s="52"/>
      <c r="V2273" s="52"/>
    </row>
    <row r="2274" spans="18:27" x14ac:dyDescent="0.25">
      <c r="R2274" s="52"/>
      <c r="U2274" s="52"/>
      <c r="V2274" s="52"/>
    </row>
    <row r="2275" spans="18:27" x14ac:dyDescent="0.25">
      <c r="R2275" s="52"/>
      <c r="U2275" s="52"/>
      <c r="V2275" s="52"/>
    </row>
    <row r="2276" spans="18:27" x14ac:dyDescent="0.25">
      <c r="R2276" s="52"/>
      <c r="U2276" s="52"/>
      <c r="V2276" s="52"/>
    </row>
    <row r="2277" spans="18:27" x14ac:dyDescent="0.25">
      <c r="R2277" s="52"/>
      <c r="U2277" s="52"/>
      <c r="V2277" s="52"/>
    </row>
    <row r="2278" spans="18:27" x14ac:dyDescent="0.25">
      <c r="R2278" s="52"/>
      <c r="U2278" s="52"/>
      <c r="V2278" s="52"/>
    </row>
    <row r="2279" spans="18:27" x14ac:dyDescent="0.25">
      <c r="R2279" s="52"/>
      <c r="U2279" s="52"/>
      <c r="V2279" s="52"/>
    </row>
    <row r="2280" spans="18:27" x14ac:dyDescent="0.25">
      <c r="R2280" s="52"/>
      <c r="U2280" s="52"/>
      <c r="V2280" s="52"/>
    </row>
    <row r="2281" spans="18:27" x14ac:dyDescent="0.25">
      <c r="R2281" s="52"/>
      <c r="U2281" s="52"/>
      <c r="V2281" s="52"/>
    </row>
    <row r="2282" spans="18:27" x14ac:dyDescent="0.25">
      <c r="R2282" s="52"/>
      <c r="U2282" s="52"/>
      <c r="V2282" s="52"/>
    </row>
    <row r="2283" spans="18:27" x14ac:dyDescent="0.25">
      <c r="R2283" s="52"/>
      <c r="U2283" s="52"/>
      <c r="V2283" s="52"/>
      <c r="X2283" s="34"/>
      <c r="Z2283" s="34"/>
      <c r="AA2283" s="34"/>
    </row>
    <row r="2284" spans="18:27" x14ac:dyDescent="0.25">
      <c r="R2284" s="52"/>
      <c r="U2284" s="52"/>
      <c r="V2284" s="52"/>
    </row>
    <row r="2285" spans="18:27" x14ac:dyDescent="0.25">
      <c r="R2285" s="52"/>
      <c r="U2285" s="52"/>
      <c r="V2285" s="52"/>
    </row>
    <row r="2286" spans="18:27" x14ac:dyDescent="0.25">
      <c r="R2286" s="52"/>
      <c r="U2286" s="52"/>
      <c r="V2286" s="52"/>
    </row>
    <row r="2287" spans="18:27" x14ac:dyDescent="0.25">
      <c r="R2287" s="52"/>
      <c r="U2287" s="52"/>
      <c r="V2287" s="52"/>
    </row>
    <row r="2288" spans="18:27" x14ac:dyDescent="0.25">
      <c r="R2288" s="52"/>
      <c r="U2288" s="52"/>
      <c r="V2288" s="52"/>
    </row>
    <row r="2289" spans="18:27" x14ac:dyDescent="0.25">
      <c r="R2289" s="52"/>
      <c r="U2289" s="52"/>
      <c r="V2289" s="52"/>
    </row>
    <row r="2290" spans="18:27" x14ac:dyDescent="0.25">
      <c r="R2290" s="52"/>
      <c r="U2290" s="52"/>
      <c r="V2290" s="52"/>
    </row>
    <row r="2291" spans="18:27" x14ac:dyDescent="0.25">
      <c r="R2291" s="52"/>
      <c r="U2291" s="52"/>
      <c r="V2291" s="52"/>
    </row>
    <row r="2292" spans="18:27" x14ac:dyDescent="0.25">
      <c r="R2292" s="52"/>
      <c r="U2292" s="52"/>
      <c r="V2292" s="52"/>
    </row>
    <row r="2293" spans="18:27" x14ac:dyDescent="0.25">
      <c r="R2293" s="52"/>
      <c r="U2293" s="52"/>
      <c r="V2293" s="52"/>
      <c r="X2293" s="34"/>
      <c r="Z2293" s="34"/>
      <c r="AA2293" s="34"/>
    </row>
    <row r="2294" spans="18:27" x14ac:dyDescent="0.25">
      <c r="R2294" s="52"/>
      <c r="U2294" s="52"/>
      <c r="V2294" s="52"/>
    </row>
    <row r="2295" spans="18:27" x14ac:dyDescent="0.25">
      <c r="R2295" s="52"/>
      <c r="U2295" s="52"/>
      <c r="V2295" s="52"/>
    </row>
    <row r="2296" spans="18:27" x14ac:dyDescent="0.25">
      <c r="R2296" s="52"/>
      <c r="U2296" s="52"/>
      <c r="V2296" s="52"/>
    </row>
    <row r="2297" spans="18:27" x14ac:dyDescent="0.25">
      <c r="R2297" s="52"/>
      <c r="U2297" s="52"/>
      <c r="V2297" s="52"/>
    </row>
    <row r="2298" spans="18:27" x14ac:dyDescent="0.25">
      <c r="R2298" s="52"/>
      <c r="U2298" s="52"/>
      <c r="V2298" s="52"/>
    </row>
    <row r="2299" spans="18:27" x14ac:dyDescent="0.25">
      <c r="R2299" s="52"/>
      <c r="U2299" s="52"/>
      <c r="V2299" s="52"/>
    </row>
    <row r="2300" spans="18:27" x14ac:dyDescent="0.25">
      <c r="R2300" s="52"/>
      <c r="U2300" s="52"/>
      <c r="V2300" s="52"/>
    </row>
    <row r="2301" spans="18:27" x14ac:dyDescent="0.25">
      <c r="R2301" s="52"/>
      <c r="U2301" s="52"/>
      <c r="V2301" s="52"/>
    </row>
    <row r="2302" spans="18:27" x14ac:dyDescent="0.25">
      <c r="R2302" s="52"/>
      <c r="U2302" s="52"/>
      <c r="V2302" s="52"/>
    </row>
    <row r="2303" spans="18:27" x14ac:dyDescent="0.25">
      <c r="R2303" s="52"/>
      <c r="U2303" s="52"/>
      <c r="V2303" s="52"/>
    </row>
    <row r="2304" spans="18:27" x14ac:dyDescent="0.25">
      <c r="R2304" s="52"/>
      <c r="U2304" s="52"/>
      <c r="V2304" s="52"/>
    </row>
    <row r="2305" spans="18:27" x14ac:dyDescent="0.25">
      <c r="R2305" s="52"/>
      <c r="U2305" s="52"/>
      <c r="V2305" s="52"/>
    </row>
    <row r="2306" spans="18:27" x14ac:dyDescent="0.25">
      <c r="R2306" s="52"/>
      <c r="U2306" s="52"/>
      <c r="V2306" s="52"/>
      <c r="X2306" s="34"/>
      <c r="Z2306" s="34"/>
      <c r="AA2306" s="34"/>
    </row>
    <row r="2307" spans="18:27" x14ac:dyDescent="0.25">
      <c r="R2307" s="52"/>
      <c r="U2307" s="52"/>
      <c r="V2307" s="52"/>
    </row>
    <row r="2308" spans="18:27" x14ac:dyDescent="0.25">
      <c r="R2308" s="52"/>
      <c r="U2308" s="52"/>
      <c r="V2308" s="52"/>
    </row>
    <row r="2309" spans="18:27" x14ac:dyDescent="0.25">
      <c r="R2309" s="52"/>
      <c r="U2309" s="52"/>
      <c r="V2309" s="52"/>
    </row>
    <row r="2310" spans="18:27" x14ac:dyDescent="0.25">
      <c r="R2310" s="52"/>
      <c r="U2310" s="52"/>
      <c r="V2310" s="52"/>
    </row>
    <row r="2311" spans="18:27" x14ac:dyDescent="0.25">
      <c r="R2311" s="52"/>
      <c r="U2311" s="52"/>
      <c r="V2311" s="52"/>
    </row>
    <row r="2312" spans="18:27" x14ac:dyDescent="0.25">
      <c r="R2312" s="52"/>
      <c r="U2312" s="52"/>
      <c r="V2312" s="52"/>
    </row>
    <row r="2313" spans="18:27" x14ac:dyDescent="0.25">
      <c r="R2313" s="52"/>
      <c r="U2313" s="52"/>
      <c r="V2313" s="52"/>
    </row>
    <row r="2314" spans="18:27" x14ac:dyDescent="0.25">
      <c r="R2314" s="52"/>
      <c r="U2314" s="52"/>
      <c r="V2314" s="52"/>
    </row>
    <row r="2315" spans="18:27" x14ac:dyDescent="0.25">
      <c r="R2315" s="52"/>
      <c r="U2315" s="52"/>
      <c r="V2315" s="52"/>
    </row>
    <row r="2316" spans="18:27" x14ac:dyDescent="0.25">
      <c r="R2316" s="52"/>
      <c r="U2316" s="52"/>
      <c r="V2316" s="52"/>
    </row>
    <row r="2317" spans="18:27" x14ac:dyDescent="0.25">
      <c r="R2317" s="52"/>
      <c r="U2317" s="52"/>
      <c r="V2317" s="52"/>
    </row>
    <row r="2318" spans="18:27" x14ac:dyDescent="0.25">
      <c r="R2318" s="52"/>
      <c r="U2318" s="52"/>
      <c r="V2318" s="52"/>
    </row>
    <row r="2319" spans="18:27" x14ac:dyDescent="0.25">
      <c r="R2319" s="52"/>
      <c r="U2319" s="52"/>
      <c r="V2319" s="52"/>
    </row>
    <row r="2320" spans="18:27" x14ac:dyDescent="0.25">
      <c r="R2320" s="52"/>
      <c r="U2320" s="52"/>
      <c r="V2320" s="52"/>
    </row>
    <row r="2321" spans="18:27" x14ac:dyDescent="0.25">
      <c r="R2321" s="52"/>
      <c r="U2321" s="52"/>
      <c r="V2321" s="52"/>
    </row>
    <row r="2322" spans="18:27" x14ac:dyDescent="0.25">
      <c r="R2322" s="52"/>
      <c r="U2322" s="52"/>
      <c r="V2322" s="52"/>
    </row>
    <row r="2323" spans="18:27" x14ac:dyDescent="0.25">
      <c r="R2323" s="52"/>
      <c r="U2323" s="52"/>
      <c r="V2323" s="52"/>
    </row>
    <row r="2324" spans="18:27" x14ac:dyDescent="0.25">
      <c r="R2324" s="52"/>
      <c r="U2324" s="52"/>
      <c r="V2324" s="52"/>
    </row>
    <row r="2325" spans="18:27" x14ac:dyDescent="0.25">
      <c r="R2325" s="52"/>
      <c r="U2325" s="52"/>
      <c r="V2325" s="52"/>
    </row>
    <row r="2326" spans="18:27" x14ac:dyDescent="0.25">
      <c r="R2326" s="52"/>
      <c r="U2326" s="52"/>
      <c r="V2326" s="52"/>
    </row>
    <row r="2327" spans="18:27" x14ac:dyDescent="0.25">
      <c r="R2327" s="52"/>
      <c r="U2327" s="52"/>
      <c r="V2327" s="52"/>
    </row>
    <row r="2328" spans="18:27" x14ac:dyDescent="0.25">
      <c r="R2328" s="52"/>
      <c r="U2328" s="52"/>
      <c r="V2328" s="52"/>
    </row>
    <row r="2329" spans="18:27" x14ac:dyDescent="0.25">
      <c r="R2329" s="52"/>
      <c r="U2329" s="52"/>
      <c r="V2329" s="52"/>
    </row>
    <row r="2330" spans="18:27" x14ac:dyDescent="0.25">
      <c r="R2330" s="52"/>
      <c r="U2330" s="52"/>
      <c r="V2330" s="52"/>
    </row>
    <row r="2331" spans="18:27" x14ac:dyDescent="0.25">
      <c r="R2331" s="52"/>
      <c r="U2331" s="52"/>
      <c r="V2331" s="52"/>
    </row>
    <row r="2332" spans="18:27" x14ac:dyDescent="0.25">
      <c r="R2332" s="52"/>
      <c r="U2332" s="52"/>
      <c r="V2332" s="52"/>
    </row>
    <row r="2333" spans="18:27" x14ac:dyDescent="0.25">
      <c r="R2333" s="52"/>
      <c r="U2333" s="52"/>
      <c r="V2333" s="52"/>
      <c r="X2333" s="34"/>
      <c r="Z2333" s="34"/>
      <c r="AA2333" s="34"/>
    </row>
    <row r="2334" spans="18:27" x14ac:dyDescent="0.25">
      <c r="R2334" s="52"/>
      <c r="U2334" s="52"/>
      <c r="V2334" s="52"/>
    </row>
    <row r="2335" spans="18:27" x14ac:dyDescent="0.25">
      <c r="R2335" s="52"/>
      <c r="U2335" s="52"/>
      <c r="V2335" s="52"/>
    </row>
    <row r="2336" spans="18:27" x14ac:dyDescent="0.25">
      <c r="R2336" s="52"/>
      <c r="U2336" s="52"/>
      <c r="V2336" s="52"/>
    </row>
    <row r="2337" spans="18:22" x14ac:dyDescent="0.25">
      <c r="R2337" s="52"/>
      <c r="U2337" s="52"/>
      <c r="V2337" s="52"/>
    </row>
    <row r="2338" spans="18:22" x14ac:dyDescent="0.25">
      <c r="R2338" s="52"/>
      <c r="U2338" s="52"/>
      <c r="V2338" s="52"/>
    </row>
    <row r="2339" spans="18:22" x14ac:dyDescent="0.25">
      <c r="R2339" s="52"/>
      <c r="U2339" s="52"/>
      <c r="V2339" s="52"/>
    </row>
    <row r="2340" spans="18:22" x14ac:dyDescent="0.25">
      <c r="R2340" s="52"/>
      <c r="U2340" s="52"/>
      <c r="V2340" s="52"/>
    </row>
    <row r="2341" spans="18:22" x14ac:dyDescent="0.25">
      <c r="R2341" s="52"/>
      <c r="U2341" s="52"/>
      <c r="V2341" s="52"/>
    </row>
    <row r="2342" spans="18:22" x14ac:dyDescent="0.25">
      <c r="R2342" s="52"/>
      <c r="U2342" s="52"/>
      <c r="V2342" s="52"/>
    </row>
    <row r="2343" spans="18:22" x14ac:dyDescent="0.25">
      <c r="R2343" s="52"/>
      <c r="U2343" s="52"/>
      <c r="V2343" s="52"/>
    </row>
    <row r="2344" spans="18:22" x14ac:dyDescent="0.25">
      <c r="R2344" s="52"/>
      <c r="U2344" s="52"/>
      <c r="V2344" s="52"/>
    </row>
    <row r="2345" spans="18:22" x14ac:dyDescent="0.25">
      <c r="R2345" s="52"/>
      <c r="U2345" s="52"/>
      <c r="V2345" s="52"/>
    </row>
    <row r="2346" spans="18:22" x14ac:dyDescent="0.25">
      <c r="R2346" s="52"/>
      <c r="U2346" s="52"/>
      <c r="V2346" s="52"/>
    </row>
    <row r="2347" spans="18:22" x14ac:dyDescent="0.25">
      <c r="R2347" s="52"/>
      <c r="U2347" s="52"/>
      <c r="V2347" s="52"/>
    </row>
    <row r="2348" spans="18:22" x14ac:dyDescent="0.25">
      <c r="R2348" s="52"/>
      <c r="U2348" s="52"/>
      <c r="V2348" s="52"/>
    </row>
    <row r="2349" spans="18:22" x14ac:dyDescent="0.25">
      <c r="R2349" s="52"/>
      <c r="U2349" s="52"/>
      <c r="V2349" s="52"/>
    </row>
    <row r="2350" spans="18:22" x14ac:dyDescent="0.25">
      <c r="R2350" s="52"/>
      <c r="U2350" s="52"/>
      <c r="V2350" s="52"/>
    </row>
    <row r="2351" spans="18:22" x14ac:dyDescent="0.25">
      <c r="R2351" s="52"/>
      <c r="U2351" s="52"/>
      <c r="V2351" s="52"/>
    </row>
    <row r="2352" spans="18:22" x14ac:dyDescent="0.25">
      <c r="R2352" s="52"/>
      <c r="U2352" s="52"/>
      <c r="V2352" s="52"/>
    </row>
    <row r="2353" spans="18:27" x14ac:dyDescent="0.25">
      <c r="R2353" s="52"/>
      <c r="U2353" s="52"/>
      <c r="V2353" s="52"/>
      <c r="X2353" s="34"/>
      <c r="Z2353" s="34"/>
      <c r="AA2353" s="34"/>
    </row>
    <row r="2354" spans="18:27" x14ac:dyDescent="0.25">
      <c r="R2354" s="52"/>
      <c r="U2354" s="52"/>
      <c r="V2354" s="52"/>
    </row>
    <row r="2355" spans="18:27" x14ac:dyDescent="0.25">
      <c r="R2355" s="52"/>
      <c r="U2355" s="52"/>
      <c r="V2355" s="52"/>
    </row>
    <row r="2356" spans="18:27" x14ac:dyDescent="0.25">
      <c r="R2356" s="52"/>
      <c r="U2356" s="52"/>
      <c r="V2356" s="52"/>
    </row>
    <row r="2357" spans="18:27" x14ac:dyDescent="0.25">
      <c r="R2357" s="52"/>
      <c r="U2357" s="52"/>
      <c r="V2357" s="52"/>
    </row>
    <row r="2358" spans="18:27" x14ac:dyDescent="0.25">
      <c r="R2358" s="52"/>
      <c r="U2358" s="52"/>
      <c r="V2358" s="52"/>
    </row>
    <row r="2359" spans="18:27" x14ac:dyDescent="0.25">
      <c r="R2359" s="52"/>
      <c r="U2359" s="52"/>
      <c r="V2359" s="52"/>
    </row>
    <row r="2360" spans="18:27" x14ac:dyDescent="0.25">
      <c r="R2360" s="52"/>
      <c r="U2360" s="52"/>
      <c r="V2360" s="52"/>
    </row>
    <row r="2361" spans="18:27" x14ac:dyDescent="0.25">
      <c r="R2361" s="52"/>
      <c r="U2361" s="52"/>
      <c r="V2361" s="52"/>
    </row>
    <row r="2362" spans="18:27" x14ac:dyDescent="0.25">
      <c r="R2362" s="52"/>
      <c r="U2362" s="52"/>
      <c r="V2362" s="52"/>
    </row>
    <row r="2363" spans="18:27" x14ac:dyDescent="0.25">
      <c r="R2363" s="52"/>
      <c r="U2363" s="52"/>
      <c r="V2363" s="52"/>
    </row>
    <row r="2364" spans="18:27" x14ac:dyDescent="0.25">
      <c r="R2364" s="52"/>
      <c r="U2364" s="52"/>
      <c r="V2364" s="52"/>
    </row>
    <row r="2365" spans="18:27" x14ac:dyDescent="0.25">
      <c r="R2365" s="52"/>
      <c r="U2365" s="52"/>
      <c r="V2365" s="52"/>
    </row>
    <row r="2366" spans="18:27" x14ac:dyDescent="0.25">
      <c r="R2366" s="52"/>
      <c r="U2366" s="52"/>
      <c r="V2366" s="52"/>
    </row>
    <row r="2367" spans="18:27" x14ac:dyDescent="0.25">
      <c r="R2367" s="52"/>
      <c r="U2367" s="52"/>
      <c r="V2367" s="52"/>
    </row>
    <row r="2368" spans="18:27" x14ac:dyDescent="0.25">
      <c r="R2368" s="52"/>
      <c r="U2368" s="52"/>
      <c r="V2368" s="52"/>
    </row>
    <row r="2369" spans="18:27" x14ac:dyDescent="0.25">
      <c r="R2369" s="52"/>
      <c r="U2369" s="52"/>
      <c r="V2369" s="52"/>
      <c r="X2369" s="34"/>
      <c r="Z2369" s="34"/>
      <c r="AA2369" s="34"/>
    </row>
    <row r="2370" spans="18:27" x14ac:dyDescent="0.25">
      <c r="R2370" s="52"/>
      <c r="U2370" s="52"/>
      <c r="V2370" s="52"/>
    </row>
    <row r="2371" spans="18:27" x14ac:dyDescent="0.25">
      <c r="R2371" s="52"/>
      <c r="U2371" s="52"/>
      <c r="V2371" s="52"/>
    </row>
    <row r="2372" spans="18:27" x14ac:dyDescent="0.25">
      <c r="R2372" s="52"/>
      <c r="U2372" s="52"/>
      <c r="V2372" s="52"/>
    </row>
    <row r="2373" spans="18:27" x14ac:dyDescent="0.25">
      <c r="R2373" s="52"/>
      <c r="U2373" s="52"/>
      <c r="V2373" s="52"/>
    </row>
    <row r="2374" spans="18:27" x14ac:dyDescent="0.25">
      <c r="R2374" s="52"/>
      <c r="U2374" s="52"/>
      <c r="V2374" s="52"/>
    </row>
    <row r="2375" spans="18:27" x14ac:dyDescent="0.25">
      <c r="R2375" s="52"/>
      <c r="U2375" s="52"/>
      <c r="V2375" s="52"/>
    </row>
    <row r="2376" spans="18:27" x14ac:dyDescent="0.25">
      <c r="R2376" s="52"/>
      <c r="U2376" s="52"/>
      <c r="V2376" s="52"/>
    </row>
    <row r="2377" spans="18:27" x14ac:dyDescent="0.25">
      <c r="R2377" s="52"/>
      <c r="U2377" s="52"/>
      <c r="V2377" s="52"/>
    </row>
    <row r="2378" spans="18:27" x14ac:dyDescent="0.25">
      <c r="R2378" s="52"/>
      <c r="U2378" s="52"/>
      <c r="V2378" s="52"/>
    </row>
    <row r="2379" spans="18:27" x14ac:dyDescent="0.25">
      <c r="R2379" s="52"/>
      <c r="U2379" s="52"/>
      <c r="V2379" s="52"/>
    </row>
    <row r="2380" spans="18:27" x14ac:dyDescent="0.25">
      <c r="R2380" s="52"/>
      <c r="U2380" s="52"/>
      <c r="V2380" s="52"/>
    </row>
    <row r="2381" spans="18:27" x14ac:dyDescent="0.25">
      <c r="R2381" s="52"/>
      <c r="U2381" s="52"/>
      <c r="V2381" s="52"/>
    </row>
    <row r="2382" spans="18:27" x14ac:dyDescent="0.25">
      <c r="R2382" s="52"/>
      <c r="U2382" s="52"/>
      <c r="V2382" s="52"/>
    </row>
    <row r="2383" spans="18:27" x14ac:dyDescent="0.25">
      <c r="R2383" s="52"/>
      <c r="U2383" s="52"/>
      <c r="V2383" s="52"/>
      <c r="X2383" s="34"/>
      <c r="Z2383" s="34"/>
      <c r="AA2383" s="34"/>
    </row>
    <row r="2384" spans="18:27" x14ac:dyDescent="0.25">
      <c r="R2384" s="52"/>
      <c r="U2384" s="52"/>
      <c r="V2384" s="52"/>
    </row>
    <row r="2385" spans="18:27" x14ac:dyDescent="0.25">
      <c r="R2385" s="52"/>
      <c r="U2385" s="52"/>
      <c r="V2385" s="52"/>
    </row>
    <row r="2386" spans="18:27" x14ac:dyDescent="0.25">
      <c r="R2386" s="52"/>
      <c r="U2386" s="52"/>
      <c r="V2386" s="52"/>
    </row>
    <row r="2387" spans="18:27" x14ac:dyDescent="0.25">
      <c r="R2387" s="52"/>
      <c r="U2387" s="52"/>
      <c r="V2387" s="52"/>
    </row>
    <row r="2388" spans="18:27" x14ac:dyDescent="0.25">
      <c r="R2388" s="52"/>
      <c r="U2388" s="52"/>
      <c r="V2388" s="52"/>
    </row>
    <row r="2389" spans="18:27" x14ac:dyDescent="0.25">
      <c r="R2389" s="52"/>
      <c r="U2389" s="52"/>
      <c r="V2389" s="52"/>
    </row>
    <row r="2390" spans="18:27" x14ac:dyDescent="0.25">
      <c r="R2390" s="52"/>
      <c r="U2390" s="52"/>
      <c r="V2390" s="52"/>
    </row>
    <row r="2391" spans="18:27" x14ac:dyDescent="0.25">
      <c r="R2391" s="52"/>
      <c r="U2391" s="52"/>
      <c r="V2391" s="52"/>
    </row>
    <row r="2392" spans="18:27" x14ac:dyDescent="0.25">
      <c r="R2392" s="52"/>
      <c r="U2392" s="52"/>
      <c r="V2392" s="52"/>
    </row>
    <row r="2393" spans="18:27" x14ac:dyDescent="0.25">
      <c r="R2393" s="52"/>
      <c r="U2393" s="52"/>
      <c r="V2393" s="52"/>
    </row>
    <row r="2394" spans="18:27" x14ac:dyDescent="0.25">
      <c r="R2394" s="52"/>
      <c r="U2394" s="52"/>
      <c r="V2394" s="52"/>
      <c r="X2394" s="34"/>
      <c r="Z2394" s="34"/>
      <c r="AA2394" s="34"/>
    </row>
    <row r="2395" spans="18:27" x14ac:dyDescent="0.25">
      <c r="R2395" s="52"/>
      <c r="U2395" s="52"/>
      <c r="V2395" s="52"/>
    </row>
    <row r="2396" spans="18:27" x14ac:dyDescent="0.25">
      <c r="R2396" s="52"/>
      <c r="U2396" s="52"/>
      <c r="V2396" s="52"/>
    </row>
    <row r="2397" spans="18:27" x14ac:dyDescent="0.25">
      <c r="R2397" s="52"/>
      <c r="U2397" s="52"/>
      <c r="V2397" s="52"/>
    </row>
    <row r="2398" spans="18:27" x14ac:dyDescent="0.25">
      <c r="R2398" s="52"/>
      <c r="U2398" s="52"/>
      <c r="V2398" s="52"/>
    </row>
    <row r="2399" spans="18:27" x14ac:dyDescent="0.25">
      <c r="R2399" s="52"/>
      <c r="U2399" s="52"/>
      <c r="V2399" s="52"/>
    </row>
    <row r="2400" spans="18:27" x14ac:dyDescent="0.25">
      <c r="R2400" s="52"/>
      <c r="U2400" s="52"/>
      <c r="V2400" s="52"/>
    </row>
    <row r="2401" spans="18:27" x14ac:dyDescent="0.25">
      <c r="R2401" s="52"/>
      <c r="U2401" s="52"/>
      <c r="V2401" s="52"/>
    </row>
    <row r="2402" spans="18:27" x14ac:dyDescent="0.25">
      <c r="R2402" s="52"/>
      <c r="U2402" s="52"/>
      <c r="V2402" s="52"/>
    </row>
    <row r="2403" spans="18:27" x14ac:dyDescent="0.25">
      <c r="R2403" s="52"/>
      <c r="U2403" s="52"/>
      <c r="V2403" s="52"/>
    </row>
    <row r="2404" spans="18:27" x14ac:dyDescent="0.25">
      <c r="R2404" s="52"/>
      <c r="U2404" s="52"/>
      <c r="V2404" s="52"/>
    </row>
    <row r="2405" spans="18:27" x14ac:dyDescent="0.25">
      <c r="R2405" s="52"/>
      <c r="U2405" s="52"/>
      <c r="V2405" s="52"/>
      <c r="X2405" s="34"/>
      <c r="Z2405" s="34"/>
      <c r="AA2405" s="34"/>
    </row>
    <row r="2406" spans="18:27" x14ac:dyDescent="0.25">
      <c r="R2406" s="52"/>
      <c r="U2406" s="52"/>
      <c r="V2406" s="52"/>
    </row>
    <row r="2407" spans="18:27" x14ac:dyDescent="0.25">
      <c r="R2407" s="52"/>
      <c r="U2407" s="52"/>
      <c r="V2407" s="52"/>
    </row>
    <row r="2408" spans="18:27" x14ac:dyDescent="0.25">
      <c r="R2408" s="52"/>
      <c r="U2408" s="52"/>
      <c r="V2408" s="52"/>
    </row>
    <row r="2409" spans="18:27" x14ac:dyDescent="0.25">
      <c r="R2409" s="52"/>
      <c r="U2409" s="52"/>
      <c r="V2409" s="52"/>
    </row>
    <row r="2410" spans="18:27" x14ac:dyDescent="0.25">
      <c r="R2410" s="52"/>
      <c r="U2410" s="52"/>
      <c r="V2410" s="52"/>
    </row>
    <row r="2411" spans="18:27" x14ac:dyDescent="0.25">
      <c r="R2411" s="52"/>
      <c r="U2411" s="52"/>
      <c r="V2411" s="52"/>
    </row>
    <row r="2412" spans="18:27" x14ac:dyDescent="0.25">
      <c r="R2412" s="52"/>
      <c r="U2412" s="52"/>
      <c r="V2412" s="52"/>
    </row>
    <row r="2413" spans="18:27" x14ac:dyDescent="0.25">
      <c r="R2413" s="52"/>
      <c r="U2413" s="52"/>
      <c r="V2413" s="52"/>
    </row>
    <row r="2414" spans="18:27" x14ac:dyDescent="0.25">
      <c r="R2414" s="52"/>
      <c r="U2414" s="52"/>
      <c r="V2414" s="52"/>
    </row>
    <row r="2415" spans="18:27" x14ac:dyDescent="0.25">
      <c r="R2415" s="52"/>
      <c r="U2415" s="52"/>
      <c r="V2415" s="52"/>
    </row>
    <row r="2416" spans="18:27" x14ac:dyDescent="0.25">
      <c r="R2416" s="52"/>
      <c r="U2416" s="52"/>
      <c r="V2416" s="52"/>
    </row>
    <row r="2417" spans="18:27" x14ac:dyDescent="0.25">
      <c r="R2417" s="52"/>
      <c r="U2417" s="52"/>
      <c r="V2417" s="52"/>
    </row>
    <row r="2418" spans="18:27" x14ac:dyDescent="0.25">
      <c r="R2418" s="52"/>
      <c r="U2418" s="52"/>
      <c r="V2418" s="52"/>
    </row>
    <row r="2419" spans="18:27" x14ac:dyDescent="0.25">
      <c r="R2419" s="52"/>
      <c r="U2419" s="52"/>
      <c r="V2419" s="52"/>
    </row>
    <row r="2420" spans="18:27" x14ac:dyDescent="0.25">
      <c r="R2420" s="52"/>
      <c r="U2420" s="52"/>
      <c r="V2420" s="52"/>
    </row>
    <row r="2421" spans="18:27" x14ac:dyDescent="0.25">
      <c r="R2421" s="52"/>
      <c r="U2421" s="52"/>
      <c r="V2421" s="52"/>
    </row>
    <row r="2422" spans="18:27" x14ac:dyDescent="0.25">
      <c r="R2422" s="52"/>
      <c r="U2422" s="52"/>
      <c r="V2422" s="52"/>
    </row>
    <row r="2423" spans="18:27" x14ac:dyDescent="0.25">
      <c r="R2423" s="52"/>
      <c r="U2423" s="52"/>
      <c r="V2423" s="52"/>
    </row>
    <row r="2424" spans="18:27" x14ac:dyDescent="0.25">
      <c r="R2424" s="52"/>
      <c r="U2424" s="52"/>
      <c r="V2424" s="52"/>
      <c r="X2424" s="34"/>
      <c r="Z2424" s="34"/>
      <c r="AA2424" s="34"/>
    </row>
    <row r="2425" spans="18:27" x14ac:dyDescent="0.25">
      <c r="R2425" s="52"/>
      <c r="U2425" s="52"/>
      <c r="V2425" s="52"/>
    </row>
    <row r="2426" spans="18:27" x14ac:dyDescent="0.25">
      <c r="R2426" s="52"/>
      <c r="U2426" s="52"/>
      <c r="V2426" s="52"/>
    </row>
    <row r="2427" spans="18:27" x14ac:dyDescent="0.25">
      <c r="R2427" s="52"/>
      <c r="U2427" s="52"/>
      <c r="V2427" s="52"/>
    </row>
    <row r="2428" spans="18:27" x14ac:dyDescent="0.25">
      <c r="R2428" s="52"/>
      <c r="U2428" s="52"/>
      <c r="V2428" s="52"/>
    </row>
    <row r="2429" spans="18:27" x14ac:dyDescent="0.25">
      <c r="R2429" s="52"/>
      <c r="U2429" s="52"/>
      <c r="V2429" s="52"/>
    </row>
    <row r="2430" spans="18:27" x14ac:dyDescent="0.25">
      <c r="R2430" s="52"/>
      <c r="U2430" s="52"/>
      <c r="V2430" s="52"/>
    </row>
    <row r="2431" spans="18:27" x14ac:dyDescent="0.25">
      <c r="R2431" s="52"/>
      <c r="U2431" s="52"/>
      <c r="V2431" s="52"/>
    </row>
    <row r="2432" spans="18:27" x14ac:dyDescent="0.25">
      <c r="R2432" s="52"/>
      <c r="U2432" s="52"/>
      <c r="V2432" s="52"/>
    </row>
    <row r="2433" spans="18:27" x14ac:dyDescent="0.25">
      <c r="R2433" s="52"/>
      <c r="U2433" s="52"/>
      <c r="V2433" s="52"/>
    </row>
    <row r="2434" spans="18:27" x14ac:dyDescent="0.25">
      <c r="R2434" s="52"/>
      <c r="U2434" s="52"/>
      <c r="V2434" s="52"/>
      <c r="X2434" s="34"/>
      <c r="Z2434" s="34"/>
      <c r="AA2434" s="34"/>
    </row>
    <row r="2435" spans="18:27" x14ac:dyDescent="0.25">
      <c r="R2435" s="52"/>
      <c r="U2435" s="52"/>
      <c r="V2435" s="52"/>
    </row>
    <row r="2436" spans="18:27" x14ac:dyDescent="0.25">
      <c r="R2436" s="52"/>
      <c r="U2436" s="52"/>
      <c r="V2436" s="52"/>
    </row>
    <row r="2437" spans="18:27" x14ac:dyDescent="0.25">
      <c r="R2437" s="52"/>
      <c r="U2437" s="52"/>
      <c r="V2437" s="52"/>
    </row>
    <row r="2438" spans="18:27" x14ac:dyDescent="0.25">
      <c r="R2438" s="52"/>
      <c r="U2438" s="52"/>
      <c r="V2438" s="52"/>
    </row>
    <row r="2439" spans="18:27" x14ac:dyDescent="0.25">
      <c r="R2439" s="52"/>
      <c r="U2439" s="52"/>
      <c r="V2439" s="52"/>
    </row>
    <row r="2440" spans="18:27" x14ac:dyDescent="0.25">
      <c r="R2440" s="52"/>
      <c r="U2440" s="52"/>
      <c r="V2440" s="52"/>
    </row>
    <row r="2441" spans="18:27" x14ac:dyDescent="0.25">
      <c r="R2441" s="52"/>
      <c r="U2441" s="52"/>
      <c r="V2441" s="52"/>
    </row>
    <row r="2442" spans="18:27" x14ac:dyDescent="0.25">
      <c r="R2442" s="52"/>
      <c r="U2442" s="52"/>
      <c r="V2442" s="52"/>
    </row>
    <row r="2443" spans="18:27" x14ac:dyDescent="0.25">
      <c r="R2443" s="52"/>
      <c r="U2443" s="52"/>
      <c r="V2443" s="52"/>
    </row>
    <row r="2444" spans="18:27" x14ac:dyDescent="0.25">
      <c r="R2444" s="52"/>
      <c r="U2444" s="52"/>
      <c r="V2444" s="52"/>
    </row>
    <row r="2445" spans="18:27" x14ac:dyDescent="0.25">
      <c r="R2445" s="52"/>
      <c r="U2445" s="52"/>
      <c r="V2445" s="52"/>
    </row>
    <row r="2446" spans="18:27" x14ac:dyDescent="0.25">
      <c r="R2446" s="52"/>
      <c r="U2446" s="52"/>
      <c r="V2446" s="52"/>
    </row>
    <row r="2447" spans="18:27" x14ac:dyDescent="0.25">
      <c r="R2447" s="52"/>
      <c r="U2447" s="52"/>
      <c r="V2447" s="52"/>
    </row>
    <row r="2448" spans="18:27" x14ac:dyDescent="0.25">
      <c r="R2448" s="52"/>
      <c r="U2448" s="52"/>
      <c r="V2448" s="52"/>
    </row>
    <row r="2449" spans="18:27" x14ac:dyDescent="0.25">
      <c r="R2449" s="52"/>
      <c r="U2449" s="52"/>
      <c r="V2449" s="52"/>
    </row>
    <row r="2450" spans="18:27" x14ac:dyDescent="0.25">
      <c r="R2450" s="52"/>
      <c r="U2450" s="52"/>
      <c r="V2450" s="52"/>
    </row>
    <row r="2451" spans="18:27" x14ac:dyDescent="0.25">
      <c r="R2451" s="52"/>
      <c r="U2451" s="52"/>
      <c r="V2451" s="52"/>
    </row>
    <row r="2452" spans="18:27" x14ac:dyDescent="0.25">
      <c r="R2452" s="52"/>
      <c r="U2452" s="52"/>
      <c r="V2452" s="52"/>
    </row>
    <row r="2453" spans="18:27" x14ac:dyDescent="0.25">
      <c r="R2453" s="52"/>
      <c r="U2453" s="52"/>
      <c r="V2453" s="52"/>
    </row>
    <row r="2454" spans="18:27" x14ac:dyDescent="0.25">
      <c r="R2454" s="52"/>
      <c r="U2454" s="52"/>
      <c r="V2454" s="52"/>
      <c r="X2454" s="34"/>
      <c r="Z2454" s="34"/>
      <c r="AA2454" s="34"/>
    </row>
    <row r="2455" spans="18:27" x14ac:dyDescent="0.25">
      <c r="R2455" s="52"/>
      <c r="U2455" s="52"/>
      <c r="V2455" s="52"/>
      <c r="X2455" s="34"/>
      <c r="Z2455" s="34"/>
      <c r="AA2455" s="34"/>
    </row>
    <row r="2456" spans="18:27" x14ac:dyDescent="0.25">
      <c r="R2456" s="52"/>
      <c r="U2456" s="52"/>
      <c r="V2456" s="52"/>
    </row>
    <row r="2457" spans="18:27" x14ac:dyDescent="0.25">
      <c r="R2457" s="52"/>
      <c r="U2457" s="52"/>
      <c r="V2457" s="52"/>
    </row>
    <row r="2458" spans="18:27" x14ac:dyDescent="0.25">
      <c r="R2458" s="52"/>
      <c r="U2458" s="52"/>
      <c r="V2458" s="52"/>
    </row>
    <row r="2459" spans="18:27" x14ac:dyDescent="0.25">
      <c r="R2459" s="52"/>
      <c r="U2459" s="52"/>
      <c r="V2459" s="52"/>
    </row>
    <row r="2460" spans="18:27" x14ac:dyDescent="0.25">
      <c r="R2460" s="52"/>
      <c r="U2460" s="52"/>
      <c r="V2460" s="52"/>
    </row>
    <row r="2461" spans="18:27" x14ac:dyDescent="0.25">
      <c r="R2461" s="52"/>
      <c r="U2461" s="52"/>
      <c r="V2461" s="52"/>
    </row>
    <row r="2462" spans="18:27" x14ac:dyDescent="0.25">
      <c r="R2462" s="52"/>
      <c r="U2462" s="52"/>
      <c r="V2462" s="52"/>
    </row>
    <row r="2463" spans="18:27" x14ac:dyDescent="0.25">
      <c r="R2463" s="52"/>
      <c r="U2463" s="52"/>
      <c r="V2463" s="52"/>
    </row>
    <row r="2464" spans="18:27" x14ac:dyDescent="0.25">
      <c r="R2464" s="52"/>
      <c r="U2464" s="52"/>
      <c r="V2464" s="52"/>
    </row>
    <row r="2465" spans="18:27" x14ac:dyDescent="0.25">
      <c r="R2465" s="52"/>
      <c r="U2465" s="52"/>
      <c r="V2465" s="52"/>
    </row>
    <row r="2466" spans="18:27" x14ac:dyDescent="0.25">
      <c r="R2466" s="52"/>
      <c r="U2466" s="52"/>
      <c r="V2466" s="52"/>
      <c r="X2466" s="34"/>
      <c r="Z2466" s="34"/>
      <c r="AA2466" s="34"/>
    </row>
    <row r="2467" spans="18:27" x14ac:dyDescent="0.25">
      <c r="R2467" s="52"/>
      <c r="U2467" s="52"/>
      <c r="V2467" s="52"/>
    </row>
    <row r="2468" spans="18:27" x14ac:dyDescent="0.25">
      <c r="R2468" s="52"/>
      <c r="U2468" s="52"/>
      <c r="V2468" s="52"/>
    </row>
    <row r="2469" spans="18:27" x14ac:dyDescent="0.25">
      <c r="R2469" s="52"/>
      <c r="U2469" s="52"/>
      <c r="V2469" s="52"/>
    </row>
    <row r="2470" spans="18:27" x14ac:dyDescent="0.25">
      <c r="R2470" s="52"/>
      <c r="U2470" s="52"/>
      <c r="V2470" s="52"/>
    </row>
    <row r="2471" spans="18:27" x14ac:dyDescent="0.25">
      <c r="R2471" s="52"/>
      <c r="U2471" s="52"/>
      <c r="V2471" s="52"/>
    </row>
    <row r="2472" spans="18:27" x14ac:dyDescent="0.25">
      <c r="R2472" s="52"/>
      <c r="U2472" s="52"/>
      <c r="V2472" s="52"/>
    </row>
    <row r="2473" spans="18:27" x14ac:dyDescent="0.25">
      <c r="R2473" s="52"/>
      <c r="U2473" s="52"/>
      <c r="V2473" s="52"/>
    </row>
    <row r="2474" spans="18:27" x14ac:dyDescent="0.25">
      <c r="R2474" s="52"/>
      <c r="U2474" s="52"/>
      <c r="V2474" s="52"/>
    </row>
    <row r="2475" spans="18:27" x14ac:dyDescent="0.25">
      <c r="R2475" s="52"/>
      <c r="U2475" s="52"/>
      <c r="V2475" s="52"/>
    </row>
    <row r="2476" spans="18:27" x14ac:dyDescent="0.25">
      <c r="R2476" s="52"/>
      <c r="U2476" s="52"/>
      <c r="V2476" s="52"/>
    </row>
    <row r="2477" spans="18:27" x14ac:dyDescent="0.25">
      <c r="R2477" s="52"/>
      <c r="U2477" s="52"/>
      <c r="V2477" s="52"/>
      <c r="X2477" s="34"/>
      <c r="Z2477" s="34"/>
      <c r="AA2477" s="34"/>
    </row>
    <row r="2478" spans="18:27" x14ac:dyDescent="0.25">
      <c r="R2478" s="52"/>
      <c r="U2478" s="52"/>
      <c r="V2478" s="52"/>
    </row>
    <row r="2479" spans="18:27" x14ac:dyDescent="0.25">
      <c r="R2479" s="52"/>
      <c r="U2479" s="52"/>
      <c r="V2479" s="52"/>
    </row>
    <row r="2480" spans="18:27" x14ac:dyDescent="0.25">
      <c r="R2480" s="52"/>
      <c r="U2480" s="52"/>
      <c r="V2480" s="52"/>
    </row>
    <row r="2481" spans="18:27" x14ac:dyDescent="0.25">
      <c r="R2481" s="52"/>
      <c r="U2481" s="52"/>
      <c r="V2481" s="52"/>
    </row>
    <row r="2482" spans="18:27" x14ac:dyDescent="0.25">
      <c r="R2482" s="52"/>
      <c r="U2482" s="52"/>
      <c r="V2482" s="52"/>
    </row>
    <row r="2483" spans="18:27" x14ac:dyDescent="0.25">
      <c r="R2483" s="52"/>
      <c r="U2483" s="52"/>
      <c r="V2483" s="52"/>
    </row>
    <row r="2484" spans="18:27" x14ac:dyDescent="0.25">
      <c r="R2484" s="52"/>
      <c r="U2484" s="52"/>
      <c r="V2484" s="52"/>
    </row>
    <row r="2485" spans="18:27" x14ac:dyDescent="0.25">
      <c r="R2485" s="52"/>
      <c r="U2485" s="52"/>
      <c r="V2485" s="52"/>
    </row>
    <row r="2486" spans="18:27" x14ac:dyDescent="0.25">
      <c r="R2486" s="52"/>
      <c r="U2486" s="52"/>
      <c r="V2486" s="52"/>
    </row>
    <row r="2487" spans="18:27" x14ac:dyDescent="0.25">
      <c r="R2487" s="52"/>
      <c r="U2487" s="52"/>
      <c r="V2487" s="52"/>
    </row>
    <row r="2488" spans="18:27" x14ac:dyDescent="0.25">
      <c r="R2488" s="52"/>
      <c r="U2488" s="52"/>
      <c r="V2488" s="52"/>
      <c r="X2488" s="34"/>
      <c r="Z2488" s="34"/>
      <c r="AA2488" s="34"/>
    </row>
    <row r="2489" spans="18:27" x14ac:dyDescent="0.25">
      <c r="R2489" s="52"/>
      <c r="U2489" s="52"/>
      <c r="V2489" s="52"/>
    </row>
    <row r="2490" spans="18:27" x14ac:dyDescent="0.25">
      <c r="R2490" s="52"/>
      <c r="U2490" s="52"/>
      <c r="V2490" s="52"/>
    </row>
    <row r="2491" spans="18:27" x14ac:dyDescent="0.25">
      <c r="R2491" s="52"/>
      <c r="U2491" s="52"/>
      <c r="V2491" s="52"/>
    </row>
    <row r="2492" spans="18:27" x14ac:dyDescent="0.25">
      <c r="R2492" s="52"/>
      <c r="U2492" s="52"/>
      <c r="V2492" s="52"/>
    </row>
    <row r="2493" spans="18:27" x14ac:dyDescent="0.25">
      <c r="R2493" s="52"/>
      <c r="U2493" s="52"/>
      <c r="V2493" s="52"/>
    </row>
    <row r="2494" spans="18:27" x14ac:dyDescent="0.25">
      <c r="R2494" s="52"/>
      <c r="U2494" s="52"/>
      <c r="V2494" s="52"/>
    </row>
    <row r="2495" spans="18:27" x14ac:dyDescent="0.25">
      <c r="R2495" s="52"/>
      <c r="U2495" s="52"/>
      <c r="V2495" s="52"/>
    </row>
    <row r="2496" spans="18:27" x14ac:dyDescent="0.25">
      <c r="R2496" s="52"/>
      <c r="U2496" s="52"/>
      <c r="V2496" s="52"/>
    </row>
    <row r="2497" spans="18:27" x14ac:dyDescent="0.25">
      <c r="R2497" s="52"/>
      <c r="U2497" s="52"/>
      <c r="V2497" s="52"/>
    </row>
    <row r="2498" spans="18:27" x14ac:dyDescent="0.25">
      <c r="R2498" s="52"/>
      <c r="U2498" s="52"/>
      <c r="V2498" s="52"/>
    </row>
    <row r="2499" spans="18:27" x14ac:dyDescent="0.25">
      <c r="R2499" s="52"/>
      <c r="U2499" s="52"/>
      <c r="V2499" s="52"/>
    </row>
    <row r="2500" spans="18:27" x14ac:dyDescent="0.25">
      <c r="R2500" s="52"/>
      <c r="U2500" s="52"/>
      <c r="V2500" s="52"/>
    </row>
    <row r="2501" spans="18:27" x14ac:dyDescent="0.25">
      <c r="R2501" s="52"/>
      <c r="U2501" s="52"/>
      <c r="V2501" s="52"/>
      <c r="X2501" s="34"/>
      <c r="Z2501" s="34"/>
      <c r="AA2501" s="34"/>
    </row>
    <row r="2502" spans="18:27" x14ac:dyDescent="0.25">
      <c r="R2502" s="52"/>
      <c r="U2502" s="52"/>
      <c r="V2502" s="52"/>
      <c r="X2502" s="34"/>
      <c r="Z2502" s="34"/>
      <c r="AA2502" s="34"/>
    </row>
    <row r="2503" spans="18:27" x14ac:dyDescent="0.25">
      <c r="R2503" s="52"/>
      <c r="U2503" s="52"/>
      <c r="V2503" s="52"/>
    </row>
    <row r="2504" spans="18:27" x14ac:dyDescent="0.25">
      <c r="R2504" s="52"/>
      <c r="U2504" s="52"/>
      <c r="V2504" s="52"/>
    </row>
    <row r="2505" spans="18:27" x14ac:dyDescent="0.25">
      <c r="R2505" s="52"/>
      <c r="U2505" s="52"/>
      <c r="V2505" s="52"/>
    </row>
    <row r="2506" spans="18:27" x14ac:dyDescent="0.25">
      <c r="R2506" s="52"/>
      <c r="U2506" s="52"/>
      <c r="V2506" s="52"/>
    </row>
    <row r="2507" spans="18:27" x14ac:dyDescent="0.25">
      <c r="R2507" s="52"/>
      <c r="U2507" s="52"/>
      <c r="V2507" s="52"/>
    </row>
    <row r="2508" spans="18:27" x14ac:dyDescent="0.25">
      <c r="R2508" s="52"/>
      <c r="U2508" s="52"/>
      <c r="V2508" s="52"/>
    </row>
    <row r="2509" spans="18:27" x14ac:dyDescent="0.25">
      <c r="R2509" s="52"/>
      <c r="U2509" s="52"/>
      <c r="V2509" s="52"/>
    </row>
    <row r="2510" spans="18:27" x14ac:dyDescent="0.25">
      <c r="R2510" s="52"/>
      <c r="U2510" s="52"/>
      <c r="V2510" s="52"/>
    </row>
    <row r="2511" spans="18:27" x14ac:dyDescent="0.25">
      <c r="R2511" s="52"/>
      <c r="U2511" s="52"/>
      <c r="V2511" s="52"/>
    </row>
    <row r="2512" spans="18:27" x14ac:dyDescent="0.25">
      <c r="R2512" s="52"/>
      <c r="U2512" s="52"/>
      <c r="V2512" s="52"/>
    </row>
    <row r="2513" spans="18:27" x14ac:dyDescent="0.25">
      <c r="R2513" s="52"/>
      <c r="U2513" s="52"/>
      <c r="V2513" s="52"/>
    </row>
    <row r="2514" spans="18:27" x14ac:dyDescent="0.25">
      <c r="R2514" s="52"/>
      <c r="U2514" s="52"/>
      <c r="V2514" s="52"/>
    </row>
    <row r="2515" spans="18:27" x14ac:dyDescent="0.25">
      <c r="R2515" s="52"/>
      <c r="U2515" s="52"/>
      <c r="V2515" s="52"/>
      <c r="X2515" s="34"/>
      <c r="Z2515" s="34"/>
      <c r="AA2515" s="34"/>
    </row>
    <row r="2516" spans="18:27" x14ac:dyDescent="0.25">
      <c r="R2516" s="52"/>
      <c r="U2516" s="52"/>
      <c r="V2516" s="52"/>
    </row>
    <row r="2517" spans="18:27" x14ac:dyDescent="0.25">
      <c r="R2517" s="52"/>
      <c r="U2517" s="52"/>
      <c r="V2517" s="52"/>
    </row>
    <row r="2518" spans="18:27" x14ac:dyDescent="0.25">
      <c r="R2518" s="52"/>
      <c r="U2518" s="52"/>
      <c r="V2518" s="52"/>
    </row>
    <row r="2519" spans="18:27" x14ac:dyDescent="0.25">
      <c r="R2519" s="52"/>
      <c r="U2519" s="52"/>
      <c r="V2519" s="52"/>
    </row>
    <row r="2520" spans="18:27" x14ac:dyDescent="0.25">
      <c r="R2520" s="52"/>
      <c r="U2520" s="52"/>
      <c r="V2520" s="52"/>
    </row>
    <row r="2521" spans="18:27" x14ac:dyDescent="0.25">
      <c r="R2521" s="52"/>
      <c r="U2521" s="52"/>
      <c r="V2521" s="52"/>
    </row>
    <row r="2522" spans="18:27" x14ac:dyDescent="0.25">
      <c r="R2522" s="52"/>
      <c r="U2522" s="52"/>
      <c r="V2522" s="52"/>
    </row>
    <row r="2523" spans="18:27" x14ac:dyDescent="0.25">
      <c r="R2523" s="52"/>
      <c r="U2523" s="52"/>
      <c r="V2523" s="52"/>
    </row>
    <row r="2524" spans="18:27" x14ac:dyDescent="0.25">
      <c r="R2524" s="52"/>
      <c r="U2524" s="52"/>
      <c r="V2524" s="52"/>
    </row>
    <row r="2525" spans="18:27" x14ac:dyDescent="0.25">
      <c r="R2525" s="52"/>
      <c r="U2525" s="52"/>
      <c r="V2525" s="52"/>
    </row>
    <row r="2526" spans="18:27" x14ac:dyDescent="0.25">
      <c r="R2526" s="52"/>
      <c r="U2526" s="52"/>
      <c r="V2526" s="52"/>
    </row>
    <row r="2527" spans="18:27" x14ac:dyDescent="0.25">
      <c r="R2527" s="52"/>
      <c r="U2527" s="52"/>
      <c r="V2527" s="52"/>
    </row>
    <row r="2528" spans="18:27" x14ac:dyDescent="0.25">
      <c r="R2528" s="52"/>
      <c r="U2528" s="52"/>
      <c r="V2528" s="52"/>
    </row>
    <row r="2529" spans="18:27" x14ac:dyDescent="0.25">
      <c r="R2529" s="52"/>
      <c r="U2529" s="52"/>
      <c r="V2529" s="52"/>
    </row>
    <row r="2530" spans="18:27" x14ac:dyDescent="0.25">
      <c r="R2530" s="52"/>
      <c r="U2530" s="52"/>
      <c r="V2530" s="52"/>
    </row>
    <row r="2531" spans="18:27" x14ac:dyDescent="0.25">
      <c r="R2531" s="52"/>
      <c r="U2531" s="52"/>
      <c r="V2531" s="52"/>
    </row>
    <row r="2532" spans="18:27" x14ac:dyDescent="0.25">
      <c r="R2532" s="52"/>
      <c r="U2532" s="52"/>
      <c r="V2532" s="52"/>
    </row>
    <row r="2533" spans="18:27" x14ac:dyDescent="0.25">
      <c r="R2533" s="52"/>
      <c r="U2533" s="52"/>
      <c r="V2533" s="52"/>
      <c r="X2533" s="34"/>
      <c r="Z2533" s="34"/>
      <c r="AA2533" s="34"/>
    </row>
    <row r="2534" spans="18:27" x14ac:dyDescent="0.25">
      <c r="R2534" s="52"/>
      <c r="U2534" s="52"/>
      <c r="V2534" s="52"/>
    </row>
    <row r="2535" spans="18:27" x14ac:dyDescent="0.25">
      <c r="R2535" s="52"/>
      <c r="U2535" s="52"/>
      <c r="V2535" s="52"/>
    </row>
    <row r="2536" spans="18:27" x14ac:dyDescent="0.25">
      <c r="R2536" s="52"/>
      <c r="U2536" s="52"/>
      <c r="V2536" s="52"/>
    </row>
    <row r="2537" spans="18:27" x14ac:dyDescent="0.25">
      <c r="R2537" s="52"/>
      <c r="U2537" s="52"/>
      <c r="V2537" s="52"/>
    </row>
    <row r="2538" spans="18:27" x14ac:dyDescent="0.25">
      <c r="R2538" s="52"/>
      <c r="U2538" s="52"/>
      <c r="V2538" s="52"/>
    </row>
    <row r="2539" spans="18:27" x14ac:dyDescent="0.25">
      <c r="R2539" s="52"/>
      <c r="U2539" s="52"/>
      <c r="V2539" s="52"/>
    </row>
    <row r="2540" spans="18:27" x14ac:dyDescent="0.25">
      <c r="R2540" s="52"/>
      <c r="U2540" s="52"/>
      <c r="V2540" s="52"/>
    </row>
    <row r="2541" spans="18:27" x14ac:dyDescent="0.25">
      <c r="R2541" s="52"/>
      <c r="U2541" s="52"/>
      <c r="V2541" s="52"/>
    </row>
    <row r="2542" spans="18:27" x14ac:dyDescent="0.25">
      <c r="R2542" s="52"/>
      <c r="U2542" s="52"/>
      <c r="V2542" s="52"/>
      <c r="X2542" s="34"/>
      <c r="Z2542" s="34"/>
      <c r="AA2542" s="34"/>
    </row>
    <row r="2543" spans="18:27" x14ac:dyDescent="0.25">
      <c r="R2543" s="52"/>
      <c r="U2543" s="52"/>
      <c r="V2543" s="52"/>
    </row>
    <row r="2544" spans="18:27" x14ac:dyDescent="0.25">
      <c r="R2544" s="52"/>
      <c r="U2544" s="52"/>
      <c r="V2544" s="52"/>
    </row>
    <row r="2545" spans="18:22" x14ac:dyDescent="0.25">
      <c r="R2545" s="52"/>
      <c r="U2545" s="52"/>
      <c r="V2545" s="52"/>
    </row>
    <row r="2546" spans="18:22" x14ac:dyDescent="0.25">
      <c r="R2546" s="52"/>
      <c r="U2546" s="52"/>
      <c r="V2546" s="52"/>
    </row>
    <row r="2547" spans="18:22" x14ac:dyDescent="0.25">
      <c r="R2547" s="52"/>
      <c r="U2547" s="52"/>
      <c r="V2547" s="52"/>
    </row>
    <row r="2548" spans="18:22" x14ac:dyDescent="0.25">
      <c r="R2548" s="52"/>
      <c r="U2548" s="52"/>
      <c r="V2548" s="52"/>
    </row>
    <row r="2549" spans="18:22" x14ac:dyDescent="0.25">
      <c r="R2549" s="52"/>
      <c r="U2549" s="52"/>
      <c r="V2549" s="52"/>
    </row>
    <row r="2550" spans="18:22" x14ac:dyDescent="0.25">
      <c r="R2550" s="52"/>
      <c r="U2550" s="52"/>
      <c r="V2550" s="52"/>
    </row>
    <row r="2551" spans="18:22" x14ac:dyDescent="0.25">
      <c r="R2551" s="52"/>
      <c r="U2551" s="52"/>
      <c r="V2551" s="52"/>
    </row>
    <row r="2552" spans="18:22" x14ac:dyDescent="0.25">
      <c r="R2552" s="52"/>
      <c r="U2552" s="52"/>
      <c r="V2552" s="52"/>
    </row>
    <row r="2553" spans="18:22" x14ac:dyDescent="0.25">
      <c r="R2553" s="52"/>
      <c r="U2553" s="52"/>
      <c r="V2553" s="52"/>
    </row>
    <row r="2554" spans="18:22" x14ac:dyDescent="0.25">
      <c r="R2554" s="52"/>
      <c r="U2554" s="52"/>
      <c r="V2554" s="52"/>
    </row>
    <row r="2555" spans="18:22" x14ac:dyDescent="0.25">
      <c r="R2555" s="52"/>
      <c r="U2555" s="52"/>
      <c r="V2555" s="52"/>
    </row>
    <row r="2556" spans="18:22" x14ac:dyDescent="0.25">
      <c r="R2556" s="52"/>
      <c r="U2556" s="52"/>
      <c r="V2556" s="52"/>
    </row>
    <row r="2557" spans="18:22" x14ac:dyDescent="0.25">
      <c r="R2557" s="52"/>
      <c r="U2557" s="52"/>
      <c r="V2557" s="52"/>
    </row>
    <row r="2558" spans="18:22" x14ac:dyDescent="0.25">
      <c r="R2558" s="52"/>
      <c r="U2558" s="52"/>
      <c r="V2558" s="52"/>
    </row>
    <row r="2559" spans="18:22" x14ac:dyDescent="0.25">
      <c r="R2559" s="52"/>
      <c r="U2559" s="52"/>
      <c r="V2559" s="52"/>
    </row>
    <row r="2560" spans="18:22" x14ac:dyDescent="0.25">
      <c r="R2560" s="52"/>
      <c r="U2560" s="52"/>
      <c r="V2560" s="52"/>
    </row>
    <row r="2561" spans="15:27" x14ac:dyDescent="0.25">
      <c r="R2561" s="52"/>
      <c r="U2561" s="52"/>
      <c r="V2561" s="52"/>
    </row>
    <row r="2562" spans="15:27" x14ac:dyDescent="0.25">
      <c r="R2562" s="52"/>
      <c r="U2562" s="52"/>
      <c r="V2562" s="52"/>
    </row>
    <row r="2563" spans="15:27" x14ac:dyDescent="0.25">
      <c r="R2563" s="52"/>
      <c r="U2563" s="52"/>
      <c r="V2563" s="52"/>
    </row>
    <row r="2564" spans="15:27" x14ac:dyDescent="0.25">
      <c r="R2564" s="52"/>
      <c r="U2564" s="52"/>
      <c r="V2564" s="52"/>
    </row>
    <row r="2565" spans="15:27" x14ac:dyDescent="0.25">
      <c r="R2565" s="52"/>
      <c r="U2565" s="52"/>
      <c r="V2565" s="52"/>
      <c r="X2565" s="34"/>
      <c r="Z2565" s="34"/>
      <c r="AA2565" s="34"/>
    </row>
    <row r="2566" spans="15:27" x14ac:dyDescent="0.25">
      <c r="R2566" s="52"/>
      <c r="U2566" s="52"/>
      <c r="V2566" s="52"/>
    </row>
    <row r="2567" spans="15:27" x14ac:dyDescent="0.25">
      <c r="R2567" s="52"/>
      <c r="U2567" s="52"/>
      <c r="V2567" s="52"/>
    </row>
    <row r="2568" spans="15:27" x14ac:dyDescent="0.25">
      <c r="R2568" s="52"/>
      <c r="U2568" s="52"/>
      <c r="V2568" s="52"/>
    </row>
    <row r="2569" spans="15:27" x14ac:dyDescent="0.25">
      <c r="R2569" s="52"/>
      <c r="U2569" s="52"/>
      <c r="V2569" s="52"/>
    </row>
    <row r="2570" spans="15:27" x14ac:dyDescent="0.25">
      <c r="R2570" s="52"/>
      <c r="U2570" s="52"/>
      <c r="V2570" s="52"/>
    </row>
    <row r="2571" spans="15:27" x14ac:dyDescent="0.25">
      <c r="O2571" s="53"/>
      <c r="R2571" s="52"/>
      <c r="U2571" s="52"/>
      <c r="V2571" s="52"/>
    </row>
    <row r="2572" spans="15:27" x14ac:dyDescent="0.25">
      <c r="O2572" s="53"/>
      <c r="R2572" s="52"/>
      <c r="U2572" s="52"/>
      <c r="V2572" s="52"/>
    </row>
    <row r="2573" spans="15:27" x14ac:dyDescent="0.25">
      <c r="O2573" s="53"/>
      <c r="R2573" s="52"/>
      <c r="U2573" s="52"/>
      <c r="V2573" s="52"/>
    </row>
    <row r="2574" spans="15:27" x14ac:dyDescent="0.25">
      <c r="R2574" s="52"/>
      <c r="U2574" s="52"/>
      <c r="V2574" s="52"/>
    </row>
    <row r="2575" spans="15:27" x14ac:dyDescent="0.25">
      <c r="R2575" s="52"/>
      <c r="U2575" s="52"/>
      <c r="V2575" s="52"/>
    </row>
    <row r="2576" spans="15:27" x14ac:dyDescent="0.25">
      <c r="R2576" s="52"/>
      <c r="U2576" s="52"/>
      <c r="V2576" s="52"/>
    </row>
    <row r="2577" spans="18:22" x14ac:dyDescent="0.25">
      <c r="R2577" s="52"/>
      <c r="U2577" s="52"/>
      <c r="V2577" s="52"/>
    </row>
    <row r="2578" spans="18:22" x14ac:dyDescent="0.25">
      <c r="R2578" s="52"/>
      <c r="U2578" s="52"/>
      <c r="V2578" s="52"/>
    </row>
    <row r="2579" spans="18:22" x14ac:dyDescent="0.25">
      <c r="R2579" s="52"/>
      <c r="U2579" s="52"/>
      <c r="V2579" s="52"/>
    </row>
    <row r="2580" spans="18:22" x14ac:dyDescent="0.25">
      <c r="R2580" s="52"/>
      <c r="U2580" s="52"/>
      <c r="V2580" s="52"/>
    </row>
    <row r="2581" spans="18:22" x14ac:dyDescent="0.25">
      <c r="R2581" s="52"/>
      <c r="U2581" s="52"/>
      <c r="V2581" s="52"/>
    </row>
    <row r="2582" spans="18:22" x14ac:dyDescent="0.25">
      <c r="R2582" s="52"/>
      <c r="U2582" s="52"/>
      <c r="V2582" s="52"/>
    </row>
    <row r="2583" spans="18:22" x14ac:dyDescent="0.25">
      <c r="R2583" s="52"/>
      <c r="U2583" s="52"/>
      <c r="V2583" s="52"/>
    </row>
    <row r="2584" spans="18:22" x14ac:dyDescent="0.25">
      <c r="R2584" s="52"/>
      <c r="U2584" s="52"/>
      <c r="V2584" s="52"/>
    </row>
    <row r="2585" spans="18:22" x14ac:dyDescent="0.25">
      <c r="R2585" s="52"/>
      <c r="U2585" s="52"/>
      <c r="V2585" s="52"/>
    </row>
    <row r="2586" spans="18:22" x14ac:dyDescent="0.25">
      <c r="R2586" s="52"/>
      <c r="U2586" s="52"/>
      <c r="V2586" s="52"/>
    </row>
    <row r="2587" spans="18:22" x14ac:dyDescent="0.25">
      <c r="R2587" s="52"/>
      <c r="U2587" s="52"/>
      <c r="V2587" s="52"/>
    </row>
    <row r="2588" spans="18:22" x14ac:dyDescent="0.25">
      <c r="R2588" s="52"/>
      <c r="U2588" s="52"/>
      <c r="V2588" s="52"/>
    </row>
    <row r="2589" spans="18:22" x14ac:dyDescent="0.25">
      <c r="R2589" s="52"/>
      <c r="U2589" s="52"/>
      <c r="V2589" s="52"/>
    </row>
    <row r="2590" spans="18:22" x14ac:dyDescent="0.25">
      <c r="R2590" s="52"/>
      <c r="U2590" s="52"/>
      <c r="V2590" s="52"/>
    </row>
    <row r="2591" spans="18:22" x14ac:dyDescent="0.25">
      <c r="R2591" s="52"/>
      <c r="U2591" s="52"/>
      <c r="V2591" s="52"/>
    </row>
    <row r="2592" spans="18:22" x14ac:dyDescent="0.25">
      <c r="R2592" s="52"/>
      <c r="U2592" s="52"/>
      <c r="V2592" s="52"/>
    </row>
    <row r="2593" spans="15:22" x14ac:dyDescent="0.25">
      <c r="O2593" s="53"/>
      <c r="R2593" s="52"/>
      <c r="U2593" s="52"/>
      <c r="V2593" s="52"/>
    </row>
    <row r="2594" spans="15:22" x14ac:dyDescent="0.25">
      <c r="O2594" s="53"/>
      <c r="R2594" s="52"/>
      <c r="U2594" s="52"/>
      <c r="V2594" s="52"/>
    </row>
    <row r="2595" spans="15:22" x14ac:dyDescent="0.25">
      <c r="O2595" s="53"/>
      <c r="R2595" s="52"/>
      <c r="U2595" s="52"/>
      <c r="V2595" s="52"/>
    </row>
    <row r="2596" spans="15:22" x14ac:dyDescent="0.25">
      <c r="O2596" s="53"/>
      <c r="R2596" s="52"/>
      <c r="U2596" s="52"/>
      <c r="V2596" s="52"/>
    </row>
    <row r="2597" spans="15:22" x14ac:dyDescent="0.25">
      <c r="O2597" s="53"/>
      <c r="R2597" s="52"/>
      <c r="U2597" s="52"/>
      <c r="V2597" s="52"/>
    </row>
    <row r="2598" spans="15:22" x14ac:dyDescent="0.25">
      <c r="O2598" s="53"/>
      <c r="R2598" s="52"/>
      <c r="U2598" s="52"/>
      <c r="V2598" s="52"/>
    </row>
    <row r="2599" spans="15:22" x14ac:dyDescent="0.25">
      <c r="R2599" s="52"/>
      <c r="U2599" s="52"/>
      <c r="V2599" s="52"/>
    </row>
    <row r="2600" spans="15:22" x14ac:dyDescent="0.25">
      <c r="O2600" s="53"/>
      <c r="R2600" s="52"/>
      <c r="U2600" s="52"/>
      <c r="V2600" s="52"/>
    </row>
    <row r="2601" spans="15:22" x14ac:dyDescent="0.25">
      <c r="R2601" s="52"/>
      <c r="U2601" s="52"/>
      <c r="V2601" s="52"/>
    </row>
    <row r="2602" spans="15:22" x14ac:dyDescent="0.25">
      <c r="R2602" s="52"/>
      <c r="U2602" s="52"/>
      <c r="V2602" s="52"/>
    </row>
    <row r="2603" spans="15:22" x14ac:dyDescent="0.25">
      <c r="R2603" s="52"/>
      <c r="U2603" s="52"/>
      <c r="V2603" s="52"/>
    </row>
    <row r="2604" spans="15:22" x14ac:dyDescent="0.25">
      <c r="R2604" s="52"/>
      <c r="U2604" s="52"/>
      <c r="V2604" s="52"/>
    </row>
    <row r="2605" spans="15:22" x14ac:dyDescent="0.25">
      <c r="R2605" s="52"/>
      <c r="U2605" s="52"/>
      <c r="V2605" s="52"/>
    </row>
    <row r="2606" spans="15:22" x14ac:dyDescent="0.25">
      <c r="R2606" s="52"/>
      <c r="U2606" s="52"/>
      <c r="V2606" s="52"/>
    </row>
    <row r="2607" spans="15:22" x14ac:dyDescent="0.25">
      <c r="R2607" s="52"/>
      <c r="U2607" s="52"/>
      <c r="V2607" s="52"/>
    </row>
    <row r="2608" spans="15:22" x14ac:dyDescent="0.25">
      <c r="R2608" s="52"/>
      <c r="U2608" s="52"/>
      <c r="V2608" s="52"/>
    </row>
    <row r="2609" spans="15:27" x14ac:dyDescent="0.25">
      <c r="R2609" s="52"/>
      <c r="U2609" s="52"/>
      <c r="V2609" s="52"/>
    </row>
    <row r="2610" spans="15:27" x14ac:dyDescent="0.25">
      <c r="R2610" s="52"/>
      <c r="U2610" s="52"/>
      <c r="V2610" s="52"/>
    </row>
    <row r="2611" spans="15:27" x14ac:dyDescent="0.25">
      <c r="R2611" s="52"/>
      <c r="U2611" s="52"/>
      <c r="V2611" s="52"/>
    </row>
    <row r="2612" spans="15:27" x14ac:dyDescent="0.25">
      <c r="R2612" s="52"/>
      <c r="U2612" s="52"/>
      <c r="V2612" s="52"/>
      <c r="X2612" s="34"/>
      <c r="Z2612" s="34"/>
      <c r="AA2612" s="34"/>
    </row>
    <row r="2613" spans="15:27" x14ac:dyDescent="0.25">
      <c r="O2613" s="53"/>
      <c r="R2613" s="52"/>
      <c r="U2613" s="52"/>
      <c r="V2613" s="52"/>
    </row>
    <row r="2614" spans="15:27" x14ac:dyDescent="0.25">
      <c r="O2614" s="53"/>
      <c r="R2614" s="52"/>
      <c r="U2614" s="52"/>
      <c r="V2614" s="52"/>
    </row>
    <row r="2615" spans="15:27" x14ac:dyDescent="0.25">
      <c r="O2615" s="53"/>
      <c r="R2615" s="52"/>
      <c r="U2615" s="52"/>
      <c r="V2615" s="52"/>
    </row>
    <row r="2616" spans="15:27" x14ac:dyDescent="0.25">
      <c r="O2616" s="53"/>
      <c r="R2616" s="52"/>
      <c r="U2616" s="52"/>
      <c r="V2616" s="52"/>
    </row>
    <row r="2617" spans="15:27" x14ac:dyDescent="0.25">
      <c r="O2617" s="53"/>
      <c r="R2617" s="52"/>
      <c r="U2617" s="52"/>
      <c r="V2617" s="52"/>
    </row>
    <row r="2618" spans="15:27" x14ac:dyDescent="0.25">
      <c r="O2618" s="53"/>
      <c r="R2618" s="52"/>
      <c r="U2618" s="52"/>
      <c r="V2618" s="52"/>
    </row>
    <row r="2619" spans="15:27" x14ac:dyDescent="0.25">
      <c r="R2619" s="52"/>
      <c r="U2619" s="52"/>
      <c r="V2619" s="52"/>
    </row>
    <row r="2620" spans="15:27" x14ac:dyDescent="0.25">
      <c r="O2620" s="53"/>
      <c r="R2620" s="52"/>
      <c r="U2620" s="52"/>
      <c r="V2620" s="52"/>
    </row>
    <row r="2621" spans="15:27" x14ac:dyDescent="0.25">
      <c r="R2621" s="52"/>
      <c r="U2621" s="52"/>
      <c r="V2621" s="52"/>
    </row>
    <row r="2622" spans="15:27" x14ac:dyDescent="0.25">
      <c r="R2622" s="52"/>
      <c r="U2622" s="52"/>
      <c r="V2622" s="52"/>
    </row>
    <row r="2623" spans="15:27" x14ac:dyDescent="0.25">
      <c r="R2623" s="52"/>
      <c r="U2623" s="52"/>
      <c r="V2623" s="52"/>
    </row>
    <row r="2624" spans="15:27" x14ac:dyDescent="0.25">
      <c r="R2624" s="52"/>
      <c r="U2624" s="52"/>
      <c r="V2624" s="52"/>
    </row>
    <row r="2625" spans="15:22" x14ac:dyDescent="0.25">
      <c r="R2625" s="52"/>
      <c r="U2625" s="52"/>
      <c r="V2625" s="52"/>
    </row>
    <row r="2626" spans="15:22" x14ac:dyDescent="0.25">
      <c r="R2626" s="52"/>
      <c r="U2626" s="52"/>
      <c r="V2626" s="52"/>
    </row>
    <row r="2627" spans="15:22" x14ac:dyDescent="0.25">
      <c r="R2627" s="52"/>
      <c r="U2627" s="52"/>
      <c r="V2627" s="52"/>
    </row>
    <row r="2628" spans="15:22" x14ac:dyDescent="0.25">
      <c r="R2628" s="52"/>
      <c r="U2628" s="52"/>
      <c r="V2628" s="52"/>
    </row>
    <row r="2629" spans="15:22" x14ac:dyDescent="0.25">
      <c r="R2629" s="52"/>
      <c r="U2629" s="52"/>
      <c r="V2629" s="52"/>
    </row>
    <row r="2630" spans="15:22" x14ac:dyDescent="0.25">
      <c r="R2630" s="52"/>
      <c r="U2630" s="52"/>
      <c r="V2630" s="52"/>
    </row>
    <row r="2631" spans="15:22" x14ac:dyDescent="0.25">
      <c r="R2631" s="52"/>
      <c r="U2631" s="52"/>
      <c r="V2631" s="52"/>
    </row>
    <row r="2632" spans="15:22" x14ac:dyDescent="0.25">
      <c r="O2632" s="53"/>
      <c r="R2632" s="52"/>
      <c r="U2632" s="52"/>
      <c r="V2632" s="52"/>
    </row>
    <row r="2633" spans="15:22" x14ac:dyDescent="0.25">
      <c r="O2633" s="53"/>
      <c r="R2633" s="52"/>
      <c r="U2633" s="52"/>
      <c r="V2633" s="52"/>
    </row>
    <row r="2634" spans="15:22" x14ac:dyDescent="0.25">
      <c r="R2634" s="52"/>
      <c r="U2634" s="52"/>
      <c r="V2634" s="52"/>
    </row>
    <row r="2635" spans="15:22" x14ac:dyDescent="0.25">
      <c r="R2635" s="52"/>
      <c r="U2635" s="52"/>
      <c r="V2635" s="52"/>
    </row>
    <row r="2636" spans="15:22" x14ac:dyDescent="0.25">
      <c r="R2636" s="52"/>
      <c r="U2636" s="52"/>
      <c r="V2636" s="52"/>
    </row>
    <row r="2637" spans="15:22" x14ac:dyDescent="0.25">
      <c r="R2637" s="52"/>
      <c r="U2637" s="52"/>
      <c r="V2637" s="52"/>
    </row>
    <row r="2638" spans="15:22" x14ac:dyDescent="0.25">
      <c r="R2638" s="52"/>
      <c r="U2638" s="52"/>
      <c r="V2638" s="52"/>
    </row>
    <row r="2639" spans="15:22" x14ac:dyDescent="0.25">
      <c r="R2639" s="52"/>
      <c r="U2639" s="52"/>
      <c r="V2639" s="52"/>
    </row>
    <row r="2640" spans="15:22" x14ac:dyDescent="0.25">
      <c r="R2640" s="52"/>
      <c r="U2640" s="52"/>
      <c r="V2640" s="52"/>
    </row>
    <row r="2641" spans="18:27" x14ac:dyDescent="0.25">
      <c r="R2641" s="52"/>
      <c r="U2641" s="52"/>
      <c r="V2641" s="52"/>
    </row>
    <row r="2642" spans="18:27" x14ac:dyDescent="0.25">
      <c r="R2642" s="52"/>
      <c r="U2642" s="52"/>
      <c r="V2642" s="52"/>
    </row>
    <row r="2643" spans="18:27" x14ac:dyDescent="0.25">
      <c r="R2643" s="52"/>
      <c r="U2643" s="52"/>
      <c r="V2643" s="52"/>
    </row>
    <row r="2644" spans="18:27" x14ac:dyDescent="0.25">
      <c r="R2644" s="52"/>
      <c r="U2644" s="52"/>
      <c r="V2644" s="52"/>
    </row>
    <row r="2645" spans="18:27" x14ac:dyDescent="0.25">
      <c r="R2645" s="52"/>
      <c r="U2645" s="52"/>
      <c r="V2645" s="52"/>
    </row>
    <row r="2646" spans="18:27" x14ac:dyDescent="0.25">
      <c r="R2646" s="52"/>
      <c r="U2646" s="52"/>
      <c r="V2646" s="52"/>
    </row>
    <row r="2647" spans="18:27" x14ac:dyDescent="0.25">
      <c r="R2647" s="52"/>
      <c r="U2647" s="52"/>
      <c r="V2647" s="52"/>
    </row>
    <row r="2648" spans="18:27" x14ac:dyDescent="0.25">
      <c r="R2648" s="52"/>
      <c r="U2648" s="52"/>
      <c r="V2648" s="52"/>
    </row>
    <row r="2649" spans="18:27" x14ac:dyDescent="0.25">
      <c r="R2649" s="52"/>
      <c r="U2649" s="52"/>
      <c r="V2649" s="52"/>
    </row>
    <row r="2650" spans="18:27" x14ac:dyDescent="0.25">
      <c r="R2650" s="52"/>
      <c r="U2650" s="52"/>
      <c r="V2650" s="52"/>
      <c r="X2650" s="34"/>
      <c r="Z2650" s="34"/>
      <c r="AA2650" s="34"/>
    </row>
    <row r="2651" spans="18:27" x14ac:dyDescent="0.25">
      <c r="R2651" s="52"/>
      <c r="U2651" s="52"/>
      <c r="V2651" s="52"/>
    </row>
    <row r="2652" spans="18:27" x14ac:dyDescent="0.25">
      <c r="R2652" s="52"/>
      <c r="U2652" s="52"/>
      <c r="V2652" s="52"/>
    </row>
    <row r="2653" spans="18:27" x14ac:dyDescent="0.25">
      <c r="R2653" s="52"/>
      <c r="U2653" s="52"/>
      <c r="V2653" s="52"/>
    </row>
    <row r="2654" spans="18:27" x14ac:dyDescent="0.25">
      <c r="R2654" s="52"/>
      <c r="U2654" s="52"/>
      <c r="V2654" s="52"/>
    </row>
    <row r="2655" spans="18:27" x14ac:dyDescent="0.25">
      <c r="R2655" s="52"/>
      <c r="U2655" s="52"/>
      <c r="V2655" s="52"/>
    </row>
    <row r="2656" spans="18:27" x14ac:dyDescent="0.25">
      <c r="R2656" s="52"/>
      <c r="U2656" s="52"/>
      <c r="V2656" s="52"/>
    </row>
    <row r="2657" spans="18:22" x14ac:dyDescent="0.25">
      <c r="R2657" s="52"/>
      <c r="U2657" s="52"/>
      <c r="V2657" s="52"/>
    </row>
    <row r="2658" spans="18:22" x14ac:dyDescent="0.25">
      <c r="R2658" s="52"/>
      <c r="U2658" s="52"/>
      <c r="V2658" s="52"/>
    </row>
    <row r="2659" spans="18:22" x14ac:dyDescent="0.25">
      <c r="R2659" s="52"/>
      <c r="U2659" s="52"/>
      <c r="V2659" s="52"/>
    </row>
    <row r="2660" spans="18:22" x14ac:dyDescent="0.25">
      <c r="R2660" s="52"/>
      <c r="U2660" s="52"/>
      <c r="V2660" s="52"/>
    </row>
    <row r="2661" spans="18:22" x14ac:dyDescent="0.25">
      <c r="R2661" s="52"/>
      <c r="U2661" s="52"/>
      <c r="V2661" s="52"/>
    </row>
    <row r="2662" spans="18:22" x14ac:dyDescent="0.25">
      <c r="R2662" s="52"/>
      <c r="U2662" s="52"/>
      <c r="V2662" s="52"/>
    </row>
    <row r="2663" spans="18:22" x14ac:dyDescent="0.25">
      <c r="R2663" s="52"/>
      <c r="U2663" s="52"/>
      <c r="V2663" s="52"/>
    </row>
    <row r="2664" spans="18:22" x14ac:dyDescent="0.25">
      <c r="R2664" s="52"/>
      <c r="U2664" s="52"/>
      <c r="V2664" s="52"/>
    </row>
    <row r="2665" spans="18:22" x14ac:dyDescent="0.25">
      <c r="R2665" s="52"/>
      <c r="U2665" s="52"/>
      <c r="V2665" s="52"/>
    </row>
    <row r="2666" spans="18:22" x14ac:dyDescent="0.25">
      <c r="R2666" s="52"/>
      <c r="U2666" s="52"/>
      <c r="V2666" s="52"/>
    </row>
    <row r="2667" spans="18:22" x14ac:dyDescent="0.25">
      <c r="R2667" s="52"/>
      <c r="U2667" s="52"/>
      <c r="V2667" s="52"/>
    </row>
    <row r="2668" spans="18:22" x14ac:dyDescent="0.25">
      <c r="R2668" s="52"/>
      <c r="U2668" s="52"/>
      <c r="V2668" s="52"/>
    </row>
    <row r="2669" spans="18:22" x14ac:dyDescent="0.25">
      <c r="R2669" s="52"/>
      <c r="U2669" s="52"/>
      <c r="V2669" s="52"/>
    </row>
    <row r="2670" spans="18:22" x14ac:dyDescent="0.25">
      <c r="R2670" s="52"/>
      <c r="U2670" s="52"/>
      <c r="V2670" s="52"/>
    </row>
    <row r="2671" spans="18:22" x14ac:dyDescent="0.25">
      <c r="R2671" s="52"/>
      <c r="U2671" s="52"/>
      <c r="V2671" s="52"/>
    </row>
    <row r="2672" spans="18:22" x14ac:dyDescent="0.25">
      <c r="R2672" s="52"/>
      <c r="U2672" s="52"/>
      <c r="V2672" s="52"/>
    </row>
    <row r="2673" spans="18:27" x14ac:dyDescent="0.25">
      <c r="R2673" s="52"/>
      <c r="U2673" s="52"/>
      <c r="V2673" s="52"/>
    </row>
    <row r="2674" spans="18:27" x14ac:dyDescent="0.25">
      <c r="R2674" s="52"/>
      <c r="U2674" s="52"/>
      <c r="V2674" s="52"/>
    </row>
    <row r="2675" spans="18:27" x14ac:dyDescent="0.25">
      <c r="R2675" s="52"/>
      <c r="U2675" s="52"/>
      <c r="V2675" s="52"/>
    </row>
    <row r="2676" spans="18:27" x14ac:dyDescent="0.25">
      <c r="R2676" s="52"/>
      <c r="U2676" s="52"/>
      <c r="V2676" s="52"/>
      <c r="X2676" s="34"/>
      <c r="Z2676" s="34"/>
      <c r="AA2676" s="34"/>
    </row>
    <row r="2677" spans="18:27" x14ac:dyDescent="0.25">
      <c r="R2677" s="52"/>
      <c r="U2677" s="52"/>
      <c r="V2677" s="52"/>
    </row>
    <row r="2678" spans="18:27" x14ac:dyDescent="0.25">
      <c r="R2678" s="52"/>
      <c r="U2678" s="52"/>
      <c r="V2678" s="52"/>
    </row>
    <row r="2679" spans="18:27" x14ac:dyDescent="0.25">
      <c r="R2679" s="52"/>
      <c r="U2679" s="52"/>
      <c r="V2679" s="52"/>
    </row>
    <row r="2680" spans="18:27" x14ac:dyDescent="0.25">
      <c r="R2680" s="52"/>
      <c r="U2680" s="52"/>
      <c r="V2680" s="52"/>
    </row>
    <row r="2681" spans="18:27" x14ac:dyDescent="0.25">
      <c r="R2681" s="52"/>
      <c r="U2681" s="52"/>
      <c r="V2681" s="52"/>
    </row>
    <row r="2682" spans="18:27" x14ac:dyDescent="0.25">
      <c r="R2682" s="52"/>
      <c r="U2682" s="52"/>
      <c r="V2682" s="52"/>
    </row>
    <row r="2683" spans="18:27" x14ac:dyDescent="0.25">
      <c r="R2683" s="52"/>
      <c r="U2683" s="52"/>
      <c r="V2683" s="52"/>
    </row>
    <row r="2684" spans="18:27" x14ac:dyDescent="0.25">
      <c r="R2684" s="52"/>
      <c r="U2684" s="52"/>
      <c r="V2684" s="52"/>
    </row>
    <row r="2685" spans="18:27" x14ac:dyDescent="0.25">
      <c r="R2685" s="52"/>
      <c r="U2685" s="52"/>
      <c r="V2685" s="52"/>
    </row>
    <row r="2686" spans="18:27" x14ac:dyDescent="0.25">
      <c r="R2686" s="52"/>
      <c r="U2686" s="52"/>
      <c r="V2686" s="52"/>
    </row>
    <row r="2687" spans="18:27" x14ac:dyDescent="0.25">
      <c r="R2687" s="52"/>
      <c r="U2687" s="52"/>
      <c r="V2687" s="52"/>
      <c r="X2687" s="34"/>
      <c r="Z2687" s="34"/>
      <c r="AA2687" s="34"/>
    </row>
    <row r="2688" spans="18:27" x14ac:dyDescent="0.25">
      <c r="R2688" s="52"/>
      <c r="U2688" s="52"/>
      <c r="V2688" s="52"/>
    </row>
    <row r="2689" spans="18:27" x14ac:dyDescent="0.25">
      <c r="R2689" s="52"/>
      <c r="U2689" s="52"/>
      <c r="V2689" s="52"/>
    </row>
    <row r="2690" spans="18:27" x14ac:dyDescent="0.25">
      <c r="R2690" s="52"/>
      <c r="U2690" s="52"/>
      <c r="V2690" s="52"/>
    </row>
    <row r="2691" spans="18:27" x14ac:dyDescent="0.25">
      <c r="R2691" s="52"/>
      <c r="U2691" s="52"/>
      <c r="V2691" s="52"/>
    </row>
    <row r="2692" spans="18:27" x14ac:dyDescent="0.25">
      <c r="R2692" s="52"/>
      <c r="U2692" s="52"/>
      <c r="V2692" s="52"/>
      <c r="X2692" s="34"/>
      <c r="Z2692" s="34"/>
      <c r="AA2692" s="34"/>
    </row>
    <row r="2693" spans="18:27" x14ac:dyDescent="0.25">
      <c r="R2693" s="52"/>
      <c r="U2693" s="52"/>
      <c r="V2693" s="52"/>
    </row>
    <row r="2694" spans="18:27" x14ac:dyDescent="0.25">
      <c r="R2694" s="52"/>
      <c r="U2694" s="52"/>
      <c r="V2694" s="52"/>
    </row>
    <row r="2695" spans="18:27" x14ac:dyDescent="0.25">
      <c r="R2695" s="52"/>
      <c r="U2695" s="52"/>
      <c r="V2695" s="52"/>
    </row>
    <row r="2696" spans="18:27" x14ac:dyDescent="0.25">
      <c r="R2696" s="52"/>
      <c r="U2696" s="52"/>
      <c r="V2696" s="52"/>
    </row>
    <row r="2697" spans="18:27" x14ac:dyDescent="0.25">
      <c r="R2697" s="52"/>
      <c r="U2697" s="52"/>
      <c r="V2697" s="52"/>
    </row>
    <row r="2698" spans="18:27" x14ac:dyDescent="0.25">
      <c r="R2698" s="52"/>
      <c r="U2698" s="52"/>
      <c r="V2698" s="52"/>
    </row>
    <row r="2699" spans="18:27" x14ac:dyDescent="0.25">
      <c r="R2699" s="52"/>
      <c r="U2699" s="52"/>
      <c r="V2699" s="52"/>
    </row>
    <row r="2700" spans="18:27" x14ac:dyDescent="0.25">
      <c r="R2700" s="52"/>
      <c r="U2700" s="52"/>
      <c r="V2700" s="52"/>
    </row>
    <row r="2701" spans="18:27" x14ac:dyDescent="0.25">
      <c r="R2701" s="52"/>
      <c r="U2701" s="52"/>
      <c r="V2701" s="52"/>
    </row>
    <row r="2702" spans="18:27" x14ac:dyDescent="0.25">
      <c r="R2702" s="52"/>
      <c r="U2702" s="52"/>
      <c r="V2702" s="52"/>
    </row>
    <row r="2703" spans="18:27" x14ac:dyDescent="0.25">
      <c r="R2703" s="52"/>
      <c r="U2703" s="52"/>
      <c r="V2703" s="52"/>
    </row>
    <row r="2704" spans="18:27" x14ac:dyDescent="0.25">
      <c r="R2704" s="52"/>
      <c r="U2704" s="52"/>
      <c r="V2704" s="52"/>
    </row>
    <row r="2705" spans="18:22" x14ac:dyDescent="0.25">
      <c r="R2705" s="52"/>
      <c r="U2705" s="52"/>
      <c r="V2705" s="52"/>
    </row>
    <row r="2706" spans="18:22" x14ac:dyDescent="0.25">
      <c r="R2706" s="52"/>
      <c r="U2706" s="52"/>
      <c r="V2706" s="52"/>
    </row>
    <row r="2707" spans="18:22" x14ac:dyDescent="0.25">
      <c r="R2707" s="52"/>
      <c r="U2707" s="52"/>
      <c r="V2707" s="52"/>
    </row>
    <row r="2708" spans="18:22" x14ac:dyDescent="0.25">
      <c r="R2708" s="52"/>
      <c r="U2708" s="52"/>
      <c r="V2708" s="52"/>
    </row>
    <row r="2709" spans="18:22" x14ac:dyDescent="0.25">
      <c r="R2709" s="52"/>
      <c r="U2709" s="52"/>
      <c r="V2709" s="52"/>
    </row>
    <row r="2710" spans="18:22" x14ac:dyDescent="0.25">
      <c r="R2710" s="52"/>
      <c r="U2710" s="52"/>
      <c r="V2710" s="52"/>
    </row>
    <row r="2711" spans="18:22" x14ac:dyDescent="0.25">
      <c r="R2711" s="52"/>
      <c r="U2711" s="52"/>
      <c r="V2711" s="52"/>
    </row>
    <row r="2712" spans="18:22" x14ac:dyDescent="0.25">
      <c r="R2712" s="52"/>
      <c r="U2712" s="52"/>
      <c r="V2712" s="52"/>
    </row>
    <row r="2713" spans="18:22" x14ac:dyDescent="0.25">
      <c r="R2713" s="52"/>
      <c r="U2713" s="52"/>
      <c r="V2713" s="52"/>
    </row>
    <row r="2714" spans="18:22" x14ac:dyDescent="0.25">
      <c r="R2714" s="52"/>
      <c r="U2714" s="52"/>
      <c r="V2714" s="52"/>
    </row>
    <row r="2715" spans="18:22" x14ac:dyDescent="0.25">
      <c r="R2715" s="52"/>
      <c r="U2715" s="52"/>
      <c r="V2715" s="52"/>
    </row>
    <row r="2716" spans="18:22" x14ac:dyDescent="0.25">
      <c r="R2716" s="52"/>
      <c r="U2716" s="52"/>
      <c r="V2716" s="52"/>
    </row>
    <row r="2717" spans="18:22" x14ac:dyDescent="0.25">
      <c r="R2717" s="52"/>
      <c r="U2717" s="52"/>
      <c r="V2717" s="52"/>
    </row>
    <row r="2718" spans="18:22" x14ac:dyDescent="0.25">
      <c r="R2718" s="52"/>
      <c r="U2718" s="52"/>
      <c r="V2718" s="52"/>
    </row>
    <row r="2719" spans="18:22" x14ac:dyDescent="0.25">
      <c r="R2719" s="52"/>
      <c r="U2719" s="52"/>
      <c r="V2719" s="52"/>
    </row>
    <row r="2720" spans="18:22" x14ac:dyDescent="0.25">
      <c r="R2720" s="52"/>
      <c r="U2720" s="52"/>
      <c r="V2720" s="52"/>
    </row>
    <row r="2721" spans="18:22" x14ac:dyDescent="0.25">
      <c r="R2721" s="52"/>
      <c r="U2721" s="52"/>
      <c r="V2721" s="52"/>
    </row>
    <row r="2722" spans="18:22" x14ac:dyDescent="0.25">
      <c r="R2722" s="52"/>
      <c r="U2722" s="52"/>
      <c r="V2722" s="52"/>
    </row>
    <row r="2723" spans="18:22" x14ac:dyDescent="0.25">
      <c r="R2723" s="52"/>
      <c r="U2723" s="52"/>
      <c r="V2723" s="52"/>
    </row>
    <row r="2724" spans="18:22" x14ac:dyDescent="0.25">
      <c r="R2724" s="52"/>
      <c r="U2724" s="52"/>
      <c r="V2724" s="52"/>
    </row>
    <row r="2725" spans="18:22" x14ac:dyDescent="0.25">
      <c r="R2725" s="52"/>
      <c r="U2725" s="52"/>
      <c r="V2725" s="52"/>
    </row>
    <row r="2726" spans="18:22" x14ac:dyDescent="0.25">
      <c r="R2726" s="52"/>
      <c r="U2726" s="52"/>
      <c r="V2726" s="52"/>
    </row>
    <row r="2727" spans="18:22" x14ac:dyDescent="0.25">
      <c r="R2727" s="52"/>
      <c r="U2727" s="52"/>
      <c r="V2727" s="52"/>
    </row>
    <row r="2728" spans="18:22" x14ac:dyDescent="0.25">
      <c r="R2728" s="52"/>
      <c r="U2728" s="52"/>
      <c r="V2728" s="52"/>
    </row>
    <row r="2729" spans="18:22" x14ac:dyDescent="0.25">
      <c r="R2729" s="52"/>
      <c r="U2729" s="52"/>
      <c r="V2729" s="52"/>
    </row>
    <row r="2730" spans="18:22" x14ac:dyDescent="0.25">
      <c r="R2730" s="52"/>
      <c r="U2730" s="52"/>
      <c r="V2730" s="52"/>
    </row>
    <row r="2731" spans="18:22" x14ac:dyDescent="0.25">
      <c r="R2731" s="52"/>
      <c r="U2731" s="52"/>
      <c r="V2731" s="52"/>
    </row>
    <row r="2732" spans="18:22" x14ac:dyDescent="0.25">
      <c r="R2732" s="52"/>
      <c r="U2732" s="52"/>
      <c r="V2732" s="52"/>
    </row>
    <row r="2733" spans="18:22" x14ac:dyDescent="0.25">
      <c r="R2733" s="52"/>
      <c r="U2733" s="52"/>
      <c r="V2733" s="52"/>
    </row>
    <row r="2734" spans="18:22" x14ac:dyDescent="0.25">
      <c r="R2734" s="52"/>
      <c r="U2734" s="52"/>
      <c r="V2734" s="52"/>
    </row>
    <row r="2735" spans="18:22" x14ac:dyDescent="0.25">
      <c r="R2735" s="52"/>
      <c r="U2735" s="52"/>
      <c r="V2735" s="52"/>
    </row>
    <row r="2736" spans="18:22" x14ac:dyDescent="0.25">
      <c r="R2736" s="52"/>
      <c r="U2736" s="52"/>
      <c r="V2736" s="52"/>
    </row>
    <row r="2737" spans="18:22" x14ac:dyDescent="0.25">
      <c r="R2737" s="52"/>
      <c r="U2737" s="52"/>
      <c r="V2737" s="52"/>
    </row>
    <row r="2738" spans="18:22" x14ac:dyDescent="0.25">
      <c r="R2738" s="52"/>
      <c r="U2738" s="52"/>
      <c r="V2738" s="52"/>
    </row>
    <row r="2739" spans="18:22" x14ac:dyDescent="0.25">
      <c r="R2739" s="52"/>
      <c r="U2739" s="52"/>
      <c r="V2739" s="52"/>
    </row>
    <row r="2740" spans="18:22" x14ac:dyDescent="0.25">
      <c r="R2740" s="52"/>
      <c r="U2740" s="52"/>
      <c r="V2740" s="52"/>
    </row>
    <row r="2741" spans="18:22" x14ac:dyDescent="0.25">
      <c r="R2741" s="52"/>
      <c r="U2741" s="52"/>
      <c r="V2741" s="52"/>
    </row>
    <row r="2742" spans="18:22" x14ac:dyDescent="0.25">
      <c r="R2742" s="52"/>
      <c r="U2742" s="52"/>
      <c r="V2742" s="52"/>
    </row>
    <row r="2743" spans="18:22" x14ac:dyDescent="0.25">
      <c r="R2743" s="52"/>
      <c r="U2743" s="52"/>
      <c r="V2743" s="52"/>
    </row>
    <row r="2744" spans="18:22" x14ac:dyDescent="0.25">
      <c r="R2744" s="52"/>
      <c r="U2744" s="52"/>
      <c r="V2744" s="52"/>
    </row>
    <row r="2745" spans="18:22" x14ac:dyDescent="0.25">
      <c r="R2745" s="52"/>
      <c r="U2745" s="52"/>
      <c r="V2745" s="52"/>
    </row>
    <row r="2746" spans="18:22" x14ac:dyDescent="0.25">
      <c r="R2746" s="52"/>
      <c r="U2746" s="52"/>
      <c r="V2746" s="52"/>
    </row>
    <row r="2747" spans="18:22" x14ac:dyDescent="0.25">
      <c r="R2747" s="52"/>
      <c r="U2747" s="52"/>
      <c r="V2747" s="52"/>
    </row>
    <row r="2748" spans="18:22" x14ac:dyDescent="0.25">
      <c r="R2748" s="52"/>
      <c r="U2748" s="52"/>
      <c r="V2748" s="52"/>
    </row>
    <row r="2749" spans="18:22" x14ac:dyDescent="0.25">
      <c r="R2749" s="52"/>
      <c r="U2749" s="52"/>
      <c r="V2749" s="52"/>
    </row>
    <row r="2750" spans="18:22" x14ac:dyDescent="0.25">
      <c r="R2750" s="52"/>
      <c r="U2750" s="52"/>
      <c r="V2750" s="52"/>
    </row>
    <row r="2751" spans="18:22" x14ac:dyDescent="0.25">
      <c r="R2751" s="52"/>
      <c r="U2751" s="52"/>
      <c r="V2751" s="52"/>
    </row>
    <row r="2752" spans="18:22" x14ac:dyDescent="0.25">
      <c r="R2752" s="52"/>
      <c r="U2752" s="52"/>
      <c r="V2752" s="52"/>
    </row>
    <row r="2753" spans="18:22" x14ac:dyDescent="0.25">
      <c r="R2753" s="52"/>
      <c r="U2753" s="52"/>
      <c r="V2753" s="52"/>
    </row>
    <row r="2754" spans="18:22" x14ac:dyDescent="0.25">
      <c r="R2754" s="52"/>
      <c r="U2754" s="52"/>
      <c r="V2754" s="52"/>
    </row>
    <row r="2755" spans="18:22" x14ac:dyDescent="0.25">
      <c r="R2755" s="52"/>
      <c r="U2755" s="52"/>
      <c r="V2755" s="52"/>
    </row>
    <row r="2756" spans="18:22" x14ac:dyDescent="0.25">
      <c r="R2756" s="52"/>
      <c r="U2756" s="52"/>
      <c r="V2756" s="52"/>
    </row>
    <row r="2757" spans="18:22" x14ac:dyDescent="0.25">
      <c r="R2757" s="52"/>
      <c r="U2757" s="52"/>
      <c r="V2757" s="52"/>
    </row>
    <row r="2758" spans="18:22" x14ac:dyDescent="0.25">
      <c r="R2758" s="52"/>
      <c r="U2758" s="52"/>
      <c r="V2758" s="52"/>
    </row>
    <row r="2759" spans="18:22" x14ac:dyDescent="0.25">
      <c r="R2759" s="52"/>
      <c r="U2759" s="52"/>
      <c r="V2759" s="52"/>
    </row>
    <row r="2760" spans="18:22" x14ac:dyDescent="0.25">
      <c r="R2760" s="52"/>
      <c r="U2760" s="52"/>
      <c r="V2760" s="52"/>
    </row>
    <row r="2761" spans="18:22" x14ac:dyDescent="0.25">
      <c r="R2761" s="52"/>
      <c r="U2761" s="52"/>
      <c r="V2761" s="52"/>
    </row>
    <row r="2762" spans="18:22" x14ac:dyDescent="0.25">
      <c r="R2762" s="52"/>
      <c r="U2762" s="52"/>
      <c r="V2762" s="52"/>
    </row>
    <row r="2763" spans="18:22" x14ac:dyDescent="0.25">
      <c r="R2763" s="52"/>
      <c r="U2763" s="52"/>
      <c r="V2763" s="52"/>
    </row>
    <row r="2764" spans="18:22" x14ac:dyDescent="0.25">
      <c r="R2764" s="52"/>
      <c r="U2764" s="52"/>
      <c r="V2764" s="52"/>
    </row>
    <row r="2765" spans="18:22" x14ac:dyDescent="0.25">
      <c r="R2765" s="52"/>
      <c r="U2765" s="52"/>
      <c r="V2765" s="52"/>
    </row>
    <row r="2766" spans="18:22" x14ac:dyDescent="0.25">
      <c r="R2766" s="52"/>
      <c r="U2766" s="52"/>
      <c r="V2766" s="52"/>
    </row>
    <row r="2767" spans="18:22" x14ac:dyDescent="0.25">
      <c r="R2767" s="52"/>
      <c r="U2767" s="52"/>
      <c r="V2767" s="52"/>
    </row>
    <row r="2768" spans="18:22" x14ac:dyDescent="0.25">
      <c r="R2768" s="52"/>
      <c r="U2768" s="52"/>
      <c r="V2768" s="52"/>
    </row>
    <row r="2769" spans="18:22" x14ac:dyDescent="0.25">
      <c r="R2769" s="52"/>
      <c r="U2769" s="52"/>
      <c r="V2769" s="52"/>
    </row>
    <row r="2770" spans="18:22" x14ac:dyDescent="0.25">
      <c r="R2770" s="52"/>
      <c r="U2770" s="52"/>
      <c r="V2770" s="52"/>
    </row>
    <row r="2771" spans="18:22" x14ac:dyDescent="0.25">
      <c r="R2771" s="52"/>
      <c r="U2771" s="52"/>
      <c r="V2771" s="52"/>
    </row>
    <row r="2772" spans="18:22" x14ac:dyDescent="0.25">
      <c r="R2772" s="52"/>
      <c r="U2772" s="52"/>
      <c r="V2772" s="52"/>
    </row>
    <row r="2773" spans="18:22" x14ac:dyDescent="0.25">
      <c r="R2773" s="52"/>
      <c r="U2773" s="52"/>
      <c r="V2773" s="52"/>
    </row>
    <row r="2774" spans="18:22" x14ac:dyDescent="0.25">
      <c r="R2774" s="52"/>
      <c r="U2774" s="52"/>
      <c r="V2774" s="52"/>
    </row>
    <row r="2775" spans="18:22" x14ac:dyDescent="0.25">
      <c r="R2775" s="52"/>
      <c r="U2775" s="52"/>
      <c r="V2775" s="52"/>
    </row>
    <row r="2776" spans="18:22" x14ac:dyDescent="0.25">
      <c r="R2776" s="52"/>
      <c r="U2776" s="52"/>
      <c r="V2776" s="52"/>
    </row>
    <row r="2777" spans="18:22" x14ac:dyDescent="0.25">
      <c r="R2777" s="52"/>
      <c r="U2777" s="52"/>
      <c r="V2777" s="52"/>
    </row>
    <row r="2778" spans="18:22" x14ac:dyDescent="0.25">
      <c r="R2778" s="52"/>
      <c r="U2778" s="52"/>
      <c r="V2778" s="52"/>
    </row>
    <row r="2779" spans="18:22" x14ac:dyDescent="0.25">
      <c r="R2779" s="52"/>
      <c r="U2779" s="52"/>
      <c r="V2779" s="52"/>
    </row>
    <row r="2780" spans="18:22" x14ac:dyDescent="0.25">
      <c r="R2780" s="52"/>
      <c r="U2780" s="52"/>
      <c r="V2780" s="52"/>
    </row>
    <row r="2781" spans="18:22" x14ac:dyDescent="0.25">
      <c r="R2781" s="52"/>
      <c r="U2781" s="52"/>
      <c r="V2781" s="52"/>
    </row>
    <row r="2782" spans="18:22" x14ac:dyDescent="0.25">
      <c r="R2782" s="52"/>
      <c r="U2782" s="52"/>
      <c r="V2782" s="52"/>
    </row>
    <row r="2783" spans="18:22" x14ac:dyDescent="0.25">
      <c r="R2783" s="52"/>
      <c r="U2783" s="52"/>
      <c r="V2783" s="52"/>
    </row>
    <row r="2784" spans="18:22" x14ac:dyDescent="0.25">
      <c r="R2784" s="52"/>
      <c r="U2784" s="52"/>
      <c r="V2784" s="52"/>
    </row>
    <row r="2785" spans="18:22" x14ac:dyDescent="0.25">
      <c r="R2785" s="52"/>
      <c r="U2785" s="52"/>
      <c r="V2785" s="52"/>
    </row>
    <row r="2786" spans="18:22" x14ac:dyDescent="0.25">
      <c r="R2786" s="52"/>
      <c r="U2786" s="52"/>
      <c r="V2786" s="52"/>
    </row>
    <row r="2787" spans="18:22" x14ac:dyDescent="0.25">
      <c r="R2787" s="52"/>
      <c r="U2787" s="52"/>
      <c r="V2787" s="52"/>
    </row>
    <row r="2788" spans="18:22" x14ac:dyDescent="0.25">
      <c r="R2788" s="52"/>
      <c r="U2788" s="52"/>
      <c r="V2788" s="52"/>
    </row>
    <row r="2789" spans="18:22" x14ac:dyDescent="0.25">
      <c r="R2789" s="52"/>
      <c r="U2789" s="52"/>
      <c r="V2789" s="52"/>
    </row>
    <row r="2790" spans="18:22" x14ac:dyDescent="0.25">
      <c r="R2790" s="52"/>
      <c r="U2790" s="52"/>
      <c r="V2790" s="52"/>
    </row>
    <row r="2791" spans="18:22" x14ac:dyDescent="0.25">
      <c r="R2791" s="52"/>
      <c r="U2791" s="52"/>
      <c r="V2791" s="52"/>
    </row>
    <row r="2792" spans="18:22" x14ac:dyDescent="0.25">
      <c r="R2792" s="52"/>
      <c r="U2792" s="52"/>
      <c r="V2792" s="52"/>
    </row>
    <row r="2793" spans="18:22" x14ac:dyDescent="0.25">
      <c r="R2793" s="52"/>
      <c r="U2793" s="52"/>
      <c r="V2793" s="52"/>
    </row>
    <row r="2794" spans="18:22" x14ac:dyDescent="0.25">
      <c r="R2794" s="52"/>
      <c r="U2794" s="52"/>
      <c r="V2794" s="52"/>
    </row>
    <row r="2795" spans="18:22" x14ac:dyDescent="0.25">
      <c r="R2795" s="52"/>
      <c r="U2795" s="52"/>
      <c r="V2795" s="52"/>
    </row>
    <row r="2796" spans="18:22" x14ac:dyDescent="0.25">
      <c r="R2796" s="52"/>
      <c r="U2796" s="52"/>
      <c r="V2796" s="52"/>
    </row>
    <row r="2797" spans="18:22" x14ac:dyDescent="0.25">
      <c r="R2797" s="52"/>
      <c r="U2797" s="52"/>
      <c r="V2797" s="52"/>
    </row>
    <row r="2798" spans="18:22" x14ac:dyDescent="0.25">
      <c r="R2798" s="52"/>
      <c r="U2798" s="52"/>
      <c r="V2798" s="52"/>
    </row>
    <row r="2799" spans="18:22" x14ac:dyDescent="0.25">
      <c r="R2799" s="52"/>
      <c r="U2799" s="52"/>
      <c r="V2799" s="52"/>
    </row>
    <row r="2800" spans="18:22" x14ac:dyDescent="0.25">
      <c r="R2800" s="52"/>
      <c r="U2800" s="52"/>
      <c r="V2800" s="52"/>
    </row>
    <row r="2801" spans="18:22" x14ac:dyDescent="0.25">
      <c r="R2801" s="52"/>
      <c r="U2801" s="52"/>
      <c r="V2801" s="52"/>
    </row>
    <row r="2802" spans="18:22" x14ac:dyDescent="0.25">
      <c r="R2802" s="52"/>
      <c r="U2802" s="52"/>
      <c r="V2802" s="52"/>
    </row>
    <row r="2803" spans="18:22" x14ac:dyDescent="0.25">
      <c r="R2803" s="52"/>
      <c r="U2803" s="52"/>
      <c r="V2803" s="52"/>
    </row>
    <row r="2804" spans="18:22" x14ac:dyDescent="0.25">
      <c r="R2804" s="52"/>
      <c r="U2804" s="52"/>
      <c r="V2804" s="52"/>
    </row>
    <row r="2805" spans="18:22" x14ac:dyDescent="0.25">
      <c r="R2805" s="52"/>
      <c r="U2805" s="52"/>
      <c r="V2805" s="52"/>
    </row>
    <row r="2806" spans="18:22" x14ac:dyDescent="0.25">
      <c r="R2806" s="52"/>
      <c r="U2806" s="52"/>
      <c r="V2806" s="52"/>
    </row>
    <row r="2807" spans="18:22" x14ac:dyDescent="0.25">
      <c r="R2807" s="52"/>
      <c r="U2807" s="52"/>
      <c r="V2807" s="52"/>
    </row>
    <row r="2808" spans="18:22" x14ac:dyDescent="0.25">
      <c r="R2808" s="52"/>
      <c r="U2808" s="52"/>
      <c r="V2808" s="52"/>
    </row>
    <row r="2809" spans="18:22" x14ac:dyDescent="0.25">
      <c r="R2809" s="52"/>
      <c r="U2809" s="52"/>
      <c r="V2809" s="52"/>
    </row>
    <row r="2810" spans="18:22" x14ac:dyDescent="0.25">
      <c r="R2810" s="52"/>
      <c r="U2810" s="52"/>
      <c r="V2810" s="52"/>
    </row>
    <row r="2811" spans="18:22" x14ac:dyDescent="0.25">
      <c r="R2811" s="52"/>
      <c r="U2811" s="52"/>
      <c r="V2811" s="52"/>
    </row>
    <row r="2812" spans="18:22" x14ac:dyDescent="0.25">
      <c r="R2812" s="52"/>
      <c r="U2812" s="52"/>
      <c r="V2812" s="52"/>
    </row>
    <row r="2813" spans="18:22" x14ac:dyDescent="0.25">
      <c r="R2813" s="52"/>
      <c r="U2813" s="52"/>
      <c r="V2813" s="52"/>
    </row>
    <row r="2814" spans="18:22" x14ac:dyDescent="0.25">
      <c r="R2814" s="52"/>
      <c r="U2814" s="52"/>
      <c r="V2814" s="52"/>
    </row>
    <row r="2815" spans="18:22" x14ac:dyDescent="0.25">
      <c r="R2815" s="52"/>
      <c r="U2815" s="52"/>
      <c r="V2815" s="52"/>
    </row>
    <row r="2816" spans="18:22" x14ac:dyDescent="0.25">
      <c r="R2816" s="52"/>
      <c r="U2816" s="52"/>
      <c r="V2816" s="52"/>
    </row>
    <row r="2817" spans="18:22" x14ac:dyDescent="0.25">
      <c r="R2817" s="52"/>
      <c r="U2817" s="52"/>
      <c r="V2817" s="52"/>
    </row>
    <row r="2818" spans="18:22" x14ac:dyDescent="0.25">
      <c r="R2818" s="52"/>
      <c r="U2818" s="52"/>
      <c r="V2818" s="52"/>
    </row>
    <row r="2819" spans="18:22" x14ac:dyDescent="0.25">
      <c r="R2819" s="52"/>
      <c r="U2819" s="52"/>
      <c r="V2819" s="52"/>
    </row>
    <row r="2820" spans="18:22" x14ac:dyDescent="0.25">
      <c r="R2820" s="52"/>
      <c r="U2820" s="52"/>
      <c r="V2820" s="52"/>
    </row>
    <row r="2821" spans="18:22" x14ac:dyDescent="0.25">
      <c r="R2821" s="52"/>
      <c r="U2821" s="52"/>
      <c r="V2821" s="52"/>
    </row>
    <row r="2822" spans="18:22" x14ac:dyDescent="0.25">
      <c r="R2822" s="52"/>
      <c r="U2822" s="52"/>
      <c r="V2822" s="52"/>
    </row>
    <row r="2823" spans="18:22" x14ac:dyDescent="0.25">
      <c r="R2823" s="52"/>
      <c r="U2823" s="52"/>
      <c r="V2823" s="52"/>
    </row>
    <row r="2824" spans="18:22" x14ac:dyDescent="0.25">
      <c r="R2824" s="52"/>
      <c r="U2824" s="52"/>
      <c r="V2824" s="52"/>
    </row>
    <row r="2825" spans="18:22" x14ac:dyDescent="0.25">
      <c r="R2825" s="52"/>
      <c r="U2825" s="52"/>
      <c r="V2825" s="52"/>
    </row>
    <row r="2826" spans="18:22" x14ac:dyDescent="0.25">
      <c r="R2826" s="52"/>
      <c r="U2826" s="52"/>
      <c r="V2826" s="52"/>
    </row>
    <row r="2827" spans="18:22" x14ac:dyDescent="0.25">
      <c r="R2827" s="52"/>
      <c r="U2827" s="52"/>
      <c r="V2827" s="52"/>
    </row>
    <row r="2828" spans="18:22" x14ac:dyDescent="0.25">
      <c r="R2828" s="52"/>
      <c r="U2828" s="52"/>
      <c r="V2828" s="52"/>
    </row>
    <row r="2829" spans="18:22" x14ac:dyDescent="0.25">
      <c r="R2829" s="52"/>
      <c r="U2829" s="52"/>
      <c r="V2829" s="52"/>
    </row>
    <row r="2830" spans="18:22" x14ac:dyDescent="0.25">
      <c r="R2830" s="52"/>
      <c r="U2830" s="52"/>
      <c r="V2830" s="52"/>
    </row>
    <row r="2831" spans="18:22" x14ac:dyDescent="0.25">
      <c r="R2831" s="52"/>
      <c r="U2831" s="52"/>
      <c r="V2831" s="52"/>
    </row>
    <row r="2832" spans="18:22" x14ac:dyDescent="0.25">
      <c r="R2832" s="52"/>
      <c r="U2832" s="52"/>
      <c r="V2832" s="52"/>
    </row>
    <row r="2833" spans="18:22" x14ac:dyDescent="0.25">
      <c r="R2833" s="52"/>
      <c r="U2833" s="52"/>
      <c r="V2833" s="52"/>
    </row>
    <row r="2834" spans="18:22" x14ac:dyDescent="0.25">
      <c r="R2834" s="52"/>
      <c r="U2834" s="52"/>
      <c r="V2834" s="52"/>
    </row>
    <row r="2835" spans="18:22" x14ac:dyDescent="0.25">
      <c r="R2835" s="52"/>
      <c r="U2835" s="52"/>
      <c r="V2835" s="52"/>
    </row>
    <row r="2836" spans="18:22" x14ac:dyDescent="0.25">
      <c r="R2836" s="52"/>
      <c r="U2836" s="52"/>
      <c r="V2836" s="52"/>
    </row>
    <row r="2837" spans="18:22" x14ac:dyDescent="0.25">
      <c r="R2837" s="52"/>
      <c r="U2837" s="52"/>
      <c r="V2837" s="52"/>
    </row>
    <row r="2838" spans="18:22" x14ac:dyDescent="0.25">
      <c r="R2838" s="52"/>
      <c r="U2838" s="52"/>
      <c r="V2838" s="52"/>
    </row>
    <row r="2839" spans="18:22" x14ac:dyDescent="0.25">
      <c r="R2839" s="52"/>
      <c r="U2839" s="52"/>
      <c r="V2839" s="52"/>
    </row>
    <row r="2840" spans="18:22" x14ac:dyDescent="0.25">
      <c r="R2840" s="52"/>
      <c r="U2840" s="52"/>
      <c r="V2840" s="52"/>
    </row>
    <row r="2841" spans="18:22" x14ac:dyDescent="0.25">
      <c r="R2841" s="52"/>
      <c r="U2841" s="52"/>
      <c r="V2841" s="52"/>
    </row>
    <row r="2842" spans="18:22" x14ac:dyDescent="0.25">
      <c r="R2842" s="52"/>
      <c r="U2842" s="52"/>
      <c r="V2842" s="52"/>
    </row>
    <row r="2843" spans="18:22" x14ac:dyDescent="0.25">
      <c r="R2843" s="52"/>
      <c r="U2843" s="52"/>
      <c r="V2843" s="52"/>
    </row>
    <row r="2844" spans="18:22" x14ac:dyDescent="0.25">
      <c r="R2844" s="52"/>
      <c r="U2844" s="52"/>
      <c r="V2844" s="52"/>
    </row>
    <row r="2845" spans="18:22" x14ac:dyDescent="0.25">
      <c r="R2845" s="52"/>
      <c r="U2845" s="52"/>
      <c r="V2845" s="52"/>
    </row>
    <row r="2846" spans="18:22" x14ac:dyDescent="0.25">
      <c r="R2846" s="52"/>
      <c r="U2846" s="52"/>
      <c r="V2846" s="52"/>
    </row>
    <row r="2847" spans="18:22" x14ac:dyDescent="0.25">
      <c r="R2847" s="52"/>
      <c r="U2847" s="52"/>
      <c r="V2847" s="52"/>
    </row>
    <row r="2848" spans="18:22" x14ac:dyDescent="0.25">
      <c r="R2848" s="52"/>
      <c r="U2848" s="52"/>
      <c r="V2848" s="52"/>
    </row>
    <row r="2849" spans="18:22" x14ac:dyDescent="0.25">
      <c r="R2849" s="52"/>
      <c r="U2849" s="52"/>
      <c r="V2849" s="52"/>
    </row>
    <row r="2850" spans="18:22" x14ac:dyDescent="0.25">
      <c r="R2850" s="52"/>
      <c r="U2850" s="52"/>
      <c r="V2850" s="52"/>
    </row>
    <row r="2851" spans="18:22" x14ac:dyDescent="0.25">
      <c r="R2851" s="52"/>
      <c r="U2851" s="52"/>
      <c r="V2851" s="52"/>
    </row>
    <row r="2852" spans="18:22" x14ac:dyDescent="0.25">
      <c r="R2852" s="52"/>
      <c r="U2852" s="52"/>
      <c r="V2852" s="52"/>
    </row>
    <row r="2853" spans="18:22" x14ac:dyDescent="0.25">
      <c r="R2853" s="52"/>
      <c r="U2853" s="52"/>
      <c r="V2853" s="52"/>
    </row>
    <row r="2854" spans="18:22" x14ac:dyDescent="0.25">
      <c r="R2854" s="52"/>
      <c r="U2854" s="52"/>
      <c r="V2854" s="52"/>
    </row>
    <row r="2855" spans="18:22" x14ac:dyDescent="0.25">
      <c r="R2855" s="52"/>
      <c r="U2855" s="52"/>
      <c r="V2855" s="52"/>
    </row>
    <row r="2856" spans="18:22" x14ac:dyDescent="0.25">
      <c r="R2856" s="52"/>
      <c r="U2856" s="52"/>
      <c r="V2856" s="52"/>
    </row>
    <row r="2857" spans="18:22" x14ac:dyDescent="0.25">
      <c r="R2857" s="52"/>
      <c r="U2857" s="52"/>
      <c r="V2857" s="52"/>
    </row>
    <row r="2858" spans="18:22" x14ac:dyDescent="0.25">
      <c r="R2858" s="52"/>
      <c r="U2858" s="52"/>
      <c r="V2858" s="52"/>
    </row>
    <row r="2859" spans="18:22" x14ac:dyDescent="0.25">
      <c r="R2859" s="52"/>
      <c r="U2859" s="52"/>
      <c r="V2859" s="52"/>
    </row>
    <row r="2860" spans="18:22" x14ac:dyDescent="0.25">
      <c r="R2860" s="52"/>
      <c r="U2860" s="52"/>
      <c r="V2860" s="52"/>
    </row>
    <row r="2861" spans="18:22" x14ac:dyDescent="0.25">
      <c r="R2861" s="52"/>
      <c r="U2861" s="52"/>
      <c r="V2861" s="52"/>
    </row>
    <row r="2862" spans="18:22" x14ac:dyDescent="0.25">
      <c r="R2862" s="52"/>
      <c r="U2862" s="52"/>
      <c r="V2862" s="52"/>
    </row>
    <row r="2863" spans="18:22" x14ac:dyDescent="0.25">
      <c r="R2863" s="52"/>
      <c r="U2863" s="52"/>
      <c r="V2863" s="52"/>
    </row>
    <row r="2864" spans="18:22" x14ac:dyDescent="0.25">
      <c r="R2864" s="52"/>
      <c r="U2864" s="52"/>
      <c r="V2864" s="52"/>
    </row>
    <row r="2865" spans="18:22" x14ac:dyDescent="0.25">
      <c r="R2865" s="52"/>
      <c r="U2865" s="52"/>
      <c r="V2865" s="52"/>
    </row>
    <row r="2866" spans="18:22" x14ac:dyDescent="0.25">
      <c r="R2866" s="52"/>
      <c r="U2866" s="52"/>
      <c r="V2866" s="52"/>
    </row>
    <row r="2867" spans="18:22" x14ac:dyDescent="0.25">
      <c r="R2867" s="52"/>
      <c r="U2867" s="52"/>
      <c r="V2867" s="52"/>
    </row>
    <row r="2868" spans="18:22" x14ac:dyDescent="0.25">
      <c r="R2868" s="52"/>
      <c r="U2868" s="52"/>
      <c r="V2868" s="52"/>
    </row>
    <row r="2869" spans="18:22" x14ac:dyDescent="0.25">
      <c r="R2869" s="52"/>
      <c r="U2869" s="52"/>
      <c r="V2869" s="52"/>
    </row>
    <row r="2870" spans="18:22" x14ac:dyDescent="0.25">
      <c r="R2870" s="52"/>
      <c r="U2870" s="52"/>
      <c r="V2870" s="52"/>
    </row>
    <row r="2871" spans="18:22" x14ac:dyDescent="0.25">
      <c r="R2871" s="52"/>
      <c r="U2871" s="52"/>
      <c r="V2871" s="52"/>
    </row>
    <row r="2872" spans="18:22" x14ac:dyDescent="0.25">
      <c r="R2872" s="52"/>
      <c r="U2872" s="52"/>
      <c r="V2872" s="52"/>
    </row>
    <row r="2873" spans="18:22" x14ac:dyDescent="0.25">
      <c r="R2873" s="52"/>
      <c r="U2873" s="52"/>
      <c r="V2873" s="52"/>
    </row>
    <row r="2874" spans="18:22" x14ac:dyDescent="0.25">
      <c r="R2874" s="52"/>
      <c r="U2874" s="52"/>
      <c r="V2874" s="52"/>
    </row>
    <row r="2875" spans="18:22" x14ac:dyDescent="0.25">
      <c r="R2875" s="52"/>
      <c r="U2875" s="52"/>
      <c r="V2875" s="52"/>
    </row>
    <row r="2876" spans="18:22" x14ac:dyDescent="0.25">
      <c r="R2876" s="52"/>
      <c r="U2876" s="52"/>
      <c r="V2876" s="52"/>
    </row>
    <row r="2877" spans="18:22" x14ac:dyDescent="0.25">
      <c r="R2877" s="52"/>
      <c r="U2877" s="52"/>
      <c r="V2877" s="52"/>
    </row>
    <row r="2878" spans="18:22" x14ac:dyDescent="0.25">
      <c r="R2878" s="52"/>
      <c r="U2878" s="52"/>
      <c r="V2878" s="52"/>
    </row>
    <row r="2879" spans="18:22" x14ac:dyDescent="0.25">
      <c r="R2879" s="52"/>
      <c r="U2879" s="52"/>
      <c r="V2879" s="52"/>
    </row>
    <row r="2880" spans="18:22" x14ac:dyDescent="0.25">
      <c r="R2880" s="52"/>
      <c r="U2880" s="52"/>
      <c r="V2880" s="52"/>
    </row>
    <row r="2881" spans="15:22" x14ac:dyDescent="0.25">
      <c r="R2881" s="52"/>
      <c r="U2881" s="52"/>
      <c r="V2881" s="52"/>
    </row>
    <row r="2882" spans="15:22" x14ac:dyDescent="0.25">
      <c r="R2882" s="52"/>
      <c r="U2882" s="52"/>
      <c r="V2882" s="52"/>
    </row>
    <row r="2883" spans="15:22" x14ac:dyDescent="0.25">
      <c r="R2883" s="52"/>
      <c r="U2883" s="52"/>
      <c r="V2883" s="52"/>
    </row>
    <row r="2884" spans="15:22" x14ac:dyDescent="0.25">
      <c r="R2884" s="52"/>
      <c r="U2884" s="52"/>
      <c r="V2884" s="52"/>
    </row>
    <row r="2885" spans="15:22" x14ac:dyDescent="0.25">
      <c r="R2885" s="52"/>
      <c r="U2885" s="52"/>
      <c r="V2885" s="52"/>
    </row>
    <row r="2886" spans="15:22" x14ac:dyDescent="0.25">
      <c r="R2886" s="52"/>
      <c r="U2886" s="52"/>
      <c r="V2886" s="52"/>
    </row>
    <row r="2887" spans="15:22" x14ac:dyDescent="0.25">
      <c r="O2887" s="53"/>
      <c r="R2887" s="52"/>
      <c r="U2887" s="52"/>
      <c r="V2887" s="52"/>
    </row>
    <row r="2888" spans="15:22" x14ac:dyDescent="0.25">
      <c r="O2888" s="53"/>
      <c r="R2888" s="52"/>
      <c r="U2888" s="52"/>
      <c r="V2888" s="52"/>
    </row>
    <row r="2889" spans="15:22" x14ac:dyDescent="0.25">
      <c r="R2889" s="52"/>
      <c r="U2889" s="52"/>
      <c r="V2889" s="52"/>
    </row>
    <row r="2890" spans="15:22" x14ac:dyDescent="0.25">
      <c r="O2890" s="53"/>
      <c r="R2890" s="52"/>
      <c r="U2890" s="52"/>
      <c r="V2890" s="52"/>
    </row>
    <row r="2891" spans="15:22" x14ac:dyDescent="0.25">
      <c r="R2891" s="52"/>
      <c r="U2891" s="52"/>
      <c r="V2891" s="52"/>
    </row>
    <row r="2892" spans="15:22" x14ac:dyDescent="0.25">
      <c r="R2892" s="52"/>
      <c r="U2892" s="52"/>
      <c r="V2892" s="52"/>
    </row>
    <row r="2893" spans="15:22" x14ac:dyDescent="0.25">
      <c r="R2893" s="52"/>
      <c r="U2893" s="52"/>
      <c r="V2893" s="52"/>
    </row>
    <row r="2894" spans="15:22" x14ac:dyDescent="0.25">
      <c r="R2894" s="52"/>
      <c r="U2894" s="52"/>
      <c r="V2894" s="52"/>
    </row>
    <row r="2895" spans="15:22" x14ac:dyDescent="0.25">
      <c r="R2895" s="52"/>
      <c r="U2895" s="52"/>
      <c r="V2895" s="52"/>
    </row>
    <row r="2896" spans="15:22" x14ac:dyDescent="0.25">
      <c r="O2896" s="53"/>
      <c r="R2896" s="52"/>
      <c r="U2896" s="52"/>
      <c r="V2896" s="52"/>
    </row>
    <row r="2897" spans="15:22" x14ac:dyDescent="0.25">
      <c r="R2897" s="52"/>
      <c r="U2897" s="52"/>
      <c r="V2897" s="52"/>
    </row>
    <row r="2898" spans="15:22" x14ac:dyDescent="0.25">
      <c r="R2898" s="52"/>
      <c r="U2898" s="52"/>
      <c r="V2898" s="52"/>
    </row>
    <row r="2899" spans="15:22" x14ac:dyDescent="0.25">
      <c r="R2899" s="52"/>
      <c r="U2899" s="52"/>
      <c r="V2899" s="52"/>
    </row>
    <row r="2900" spans="15:22" x14ac:dyDescent="0.25">
      <c r="R2900" s="52"/>
      <c r="U2900" s="52"/>
      <c r="V2900" s="52"/>
    </row>
    <row r="2901" spans="15:22" x14ac:dyDescent="0.25">
      <c r="O2901" s="53"/>
      <c r="R2901" s="52"/>
      <c r="U2901" s="52"/>
      <c r="V2901" s="52"/>
    </row>
    <row r="2902" spans="15:22" x14ac:dyDescent="0.25">
      <c r="R2902" s="52"/>
      <c r="U2902" s="52"/>
      <c r="V2902" s="52"/>
    </row>
    <row r="2903" spans="15:22" x14ac:dyDescent="0.25">
      <c r="R2903" s="52"/>
      <c r="U2903" s="52"/>
      <c r="V2903" s="52"/>
    </row>
    <row r="2904" spans="15:22" x14ac:dyDescent="0.25">
      <c r="R2904" s="52"/>
      <c r="U2904" s="52"/>
      <c r="V2904" s="52"/>
    </row>
    <row r="2905" spans="15:22" x14ac:dyDescent="0.25">
      <c r="R2905" s="52"/>
      <c r="U2905" s="52"/>
      <c r="V2905" s="52"/>
    </row>
    <row r="2906" spans="15:22" x14ac:dyDescent="0.25">
      <c r="R2906" s="52"/>
      <c r="U2906" s="52"/>
      <c r="V2906" s="52"/>
    </row>
    <row r="2907" spans="15:22" x14ac:dyDescent="0.25">
      <c r="R2907" s="52"/>
      <c r="U2907" s="52"/>
      <c r="V2907" s="52"/>
    </row>
    <row r="2908" spans="15:22" x14ac:dyDescent="0.25">
      <c r="R2908" s="52"/>
      <c r="U2908" s="52"/>
      <c r="V2908" s="52"/>
    </row>
    <row r="2909" spans="15:22" x14ac:dyDescent="0.25">
      <c r="R2909" s="52"/>
      <c r="U2909" s="52"/>
      <c r="V2909" s="52"/>
    </row>
    <row r="2910" spans="15:22" x14ac:dyDescent="0.25">
      <c r="R2910" s="52"/>
      <c r="U2910" s="52"/>
      <c r="V2910" s="52"/>
    </row>
    <row r="2911" spans="15:22" x14ac:dyDescent="0.25">
      <c r="R2911" s="52"/>
      <c r="U2911" s="52"/>
      <c r="V2911" s="52"/>
    </row>
    <row r="2912" spans="15:22" x14ac:dyDescent="0.25">
      <c r="R2912" s="52"/>
      <c r="U2912" s="52"/>
      <c r="V2912" s="52"/>
    </row>
    <row r="2913" spans="15:22" x14ac:dyDescent="0.25">
      <c r="R2913" s="52"/>
      <c r="U2913" s="52"/>
      <c r="V2913" s="52"/>
    </row>
    <row r="2914" spans="15:22" x14ac:dyDescent="0.25">
      <c r="R2914" s="52"/>
      <c r="U2914" s="52"/>
      <c r="V2914" s="52"/>
    </row>
    <row r="2915" spans="15:22" x14ac:dyDescent="0.25">
      <c r="R2915" s="52"/>
      <c r="U2915" s="52"/>
      <c r="V2915" s="52"/>
    </row>
    <row r="2916" spans="15:22" x14ac:dyDescent="0.25">
      <c r="O2916" s="53"/>
      <c r="R2916" s="52"/>
      <c r="U2916" s="52"/>
      <c r="V2916" s="52"/>
    </row>
    <row r="2917" spans="15:22" x14ac:dyDescent="0.25">
      <c r="R2917" s="52"/>
      <c r="U2917" s="52"/>
      <c r="V2917" s="52"/>
    </row>
    <row r="2918" spans="15:22" x14ac:dyDescent="0.25">
      <c r="R2918" s="52"/>
      <c r="U2918" s="52"/>
      <c r="V2918" s="52"/>
    </row>
    <row r="2919" spans="15:22" x14ac:dyDescent="0.25">
      <c r="R2919" s="52"/>
      <c r="U2919" s="52"/>
      <c r="V2919" s="52"/>
    </row>
    <row r="2920" spans="15:22" x14ac:dyDescent="0.25">
      <c r="R2920" s="52"/>
      <c r="U2920" s="52"/>
      <c r="V2920" s="52"/>
    </row>
    <row r="2921" spans="15:22" x14ac:dyDescent="0.25">
      <c r="R2921" s="52"/>
      <c r="U2921" s="52"/>
      <c r="V2921" s="52"/>
    </row>
    <row r="2922" spans="15:22" x14ac:dyDescent="0.25">
      <c r="R2922" s="52"/>
      <c r="U2922" s="52"/>
      <c r="V2922" s="52"/>
    </row>
    <row r="2923" spans="15:22" x14ac:dyDescent="0.25">
      <c r="R2923" s="52"/>
      <c r="U2923" s="52"/>
      <c r="V2923" s="52"/>
    </row>
    <row r="2924" spans="15:22" x14ac:dyDescent="0.25">
      <c r="R2924" s="52"/>
      <c r="U2924" s="52"/>
      <c r="V2924" s="52"/>
    </row>
    <row r="2925" spans="15:22" x14ac:dyDescent="0.25">
      <c r="R2925" s="52"/>
      <c r="U2925" s="52"/>
      <c r="V2925" s="52"/>
    </row>
    <row r="2926" spans="15:22" x14ac:dyDescent="0.25">
      <c r="R2926" s="52"/>
      <c r="U2926" s="52"/>
      <c r="V2926" s="52"/>
    </row>
    <row r="2927" spans="15:22" x14ac:dyDescent="0.25">
      <c r="R2927" s="52"/>
      <c r="U2927" s="52"/>
      <c r="V2927" s="52"/>
    </row>
    <row r="2928" spans="15:22" x14ac:dyDescent="0.25">
      <c r="R2928" s="52"/>
      <c r="U2928" s="52"/>
      <c r="V2928" s="52"/>
    </row>
    <row r="2929" spans="15:22" x14ac:dyDescent="0.25">
      <c r="R2929" s="52"/>
      <c r="U2929" s="52"/>
      <c r="V2929" s="52"/>
    </row>
    <row r="2930" spans="15:22" x14ac:dyDescent="0.25">
      <c r="R2930" s="52"/>
      <c r="U2930" s="52"/>
      <c r="V2930" s="52"/>
    </row>
    <row r="2931" spans="15:22" x14ac:dyDescent="0.25">
      <c r="R2931" s="52"/>
      <c r="U2931" s="52"/>
      <c r="V2931" s="52"/>
    </row>
    <row r="2932" spans="15:22" x14ac:dyDescent="0.25">
      <c r="R2932" s="52"/>
      <c r="U2932" s="52"/>
      <c r="V2932" s="52"/>
    </row>
    <row r="2933" spans="15:22" x14ac:dyDescent="0.25">
      <c r="R2933" s="52"/>
      <c r="U2933" s="52"/>
      <c r="V2933" s="52"/>
    </row>
    <row r="2934" spans="15:22" x14ac:dyDescent="0.25">
      <c r="R2934" s="52"/>
      <c r="U2934" s="52"/>
      <c r="V2934" s="52"/>
    </row>
    <row r="2935" spans="15:22" x14ac:dyDescent="0.25">
      <c r="R2935" s="52"/>
      <c r="U2935" s="52"/>
      <c r="V2935" s="52"/>
    </row>
    <row r="2936" spans="15:22" x14ac:dyDescent="0.25">
      <c r="R2936" s="52"/>
      <c r="U2936" s="52"/>
      <c r="V2936" s="52"/>
    </row>
    <row r="2937" spans="15:22" x14ac:dyDescent="0.25">
      <c r="O2937" s="53"/>
      <c r="R2937" s="52"/>
      <c r="U2937" s="52"/>
      <c r="V2937" s="52"/>
    </row>
    <row r="2938" spans="15:22" x14ac:dyDescent="0.25">
      <c r="R2938" s="52"/>
      <c r="U2938" s="52"/>
      <c r="V2938" s="52"/>
    </row>
    <row r="2939" spans="15:22" x14ac:dyDescent="0.25">
      <c r="R2939" s="52"/>
      <c r="U2939" s="52"/>
      <c r="V2939" s="52"/>
    </row>
    <row r="2940" spans="15:22" x14ac:dyDescent="0.25">
      <c r="R2940" s="52"/>
      <c r="U2940" s="52"/>
      <c r="V2940" s="52"/>
    </row>
    <row r="2941" spans="15:22" x14ac:dyDescent="0.25">
      <c r="R2941" s="52"/>
      <c r="U2941" s="52"/>
      <c r="V2941" s="52"/>
    </row>
    <row r="2942" spans="15:22" x14ac:dyDescent="0.25">
      <c r="R2942" s="52"/>
      <c r="U2942" s="52"/>
      <c r="V2942" s="52"/>
    </row>
    <row r="2943" spans="15:22" x14ac:dyDescent="0.25">
      <c r="R2943" s="52"/>
      <c r="U2943" s="52"/>
      <c r="V2943" s="52"/>
    </row>
    <row r="2944" spans="15:22" x14ac:dyDescent="0.25">
      <c r="R2944" s="52"/>
      <c r="U2944" s="52"/>
      <c r="V2944" s="52"/>
    </row>
    <row r="2945" spans="18:22" x14ac:dyDescent="0.25">
      <c r="R2945" s="52"/>
      <c r="U2945" s="52"/>
      <c r="V2945" s="52"/>
    </row>
    <row r="2946" spans="18:22" x14ac:dyDescent="0.25">
      <c r="R2946" s="52"/>
      <c r="U2946" s="52"/>
      <c r="V2946" s="52"/>
    </row>
    <row r="2947" spans="18:22" x14ac:dyDescent="0.25">
      <c r="R2947" s="52"/>
      <c r="U2947" s="52"/>
      <c r="V2947" s="52"/>
    </row>
    <row r="2948" spans="18:22" x14ac:dyDescent="0.25">
      <c r="R2948" s="52"/>
      <c r="U2948" s="52"/>
      <c r="V2948" s="52"/>
    </row>
    <row r="2949" spans="18:22" x14ac:dyDescent="0.25">
      <c r="R2949" s="52"/>
      <c r="U2949" s="52"/>
      <c r="V2949" s="52"/>
    </row>
    <row r="2950" spans="18:22" x14ac:dyDescent="0.25">
      <c r="R2950" s="52"/>
      <c r="U2950" s="52"/>
      <c r="V2950" s="52"/>
    </row>
    <row r="2951" spans="18:22" x14ac:dyDescent="0.25">
      <c r="R2951" s="52"/>
      <c r="U2951" s="52"/>
      <c r="V2951" s="52"/>
    </row>
    <row r="2952" spans="18:22" x14ac:dyDescent="0.25">
      <c r="R2952" s="52"/>
      <c r="U2952" s="52"/>
      <c r="V2952" s="52"/>
    </row>
    <row r="2953" spans="18:22" x14ac:dyDescent="0.25">
      <c r="R2953" s="52"/>
      <c r="U2953" s="52"/>
      <c r="V2953" s="52"/>
    </row>
    <row r="2954" spans="18:22" x14ac:dyDescent="0.25">
      <c r="R2954" s="52"/>
      <c r="U2954" s="52"/>
      <c r="V2954" s="52"/>
    </row>
    <row r="2955" spans="18:22" x14ac:dyDescent="0.25">
      <c r="R2955" s="52"/>
      <c r="U2955" s="52"/>
      <c r="V2955" s="52"/>
    </row>
    <row r="2956" spans="18:22" x14ac:dyDescent="0.25">
      <c r="R2956" s="52"/>
      <c r="U2956" s="52"/>
      <c r="V2956" s="52"/>
    </row>
    <row r="2957" spans="18:22" x14ac:dyDescent="0.25">
      <c r="R2957" s="52"/>
      <c r="U2957" s="52"/>
      <c r="V2957" s="52"/>
    </row>
    <row r="2958" spans="18:22" x14ac:dyDescent="0.25">
      <c r="R2958" s="52"/>
      <c r="U2958" s="52"/>
      <c r="V2958" s="52"/>
    </row>
    <row r="2959" spans="18:22" x14ac:dyDescent="0.25">
      <c r="R2959" s="52"/>
      <c r="U2959" s="52"/>
      <c r="V2959" s="52"/>
    </row>
    <row r="2960" spans="18:22" x14ac:dyDescent="0.25">
      <c r="R2960" s="52"/>
      <c r="U2960" s="52"/>
      <c r="V2960" s="52"/>
    </row>
    <row r="2961" spans="18:22" x14ac:dyDescent="0.25">
      <c r="R2961" s="52"/>
      <c r="U2961" s="52"/>
      <c r="V2961" s="52"/>
    </row>
    <row r="2962" spans="18:22" x14ac:dyDescent="0.25">
      <c r="R2962" s="52"/>
      <c r="U2962" s="52"/>
      <c r="V2962" s="52"/>
    </row>
    <row r="2963" spans="18:22" x14ac:dyDescent="0.25">
      <c r="R2963" s="52"/>
      <c r="U2963" s="52"/>
      <c r="V2963" s="52"/>
    </row>
    <row r="2964" spans="18:22" x14ac:dyDescent="0.25">
      <c r="R2964" s="52"/>
      <c r="U2964" s="52"/>
      <c r="V2964" s="52"/>
    </row>
    <row r="2965" spans="18:22" x14ac:dyDescent="0.25">
      <c r="R2965" s="52"/>
      <c r="U2965" s="52"/>
      <c r="V2965" s="52"/>
    </row>
    <row r="2966" spans="18:22" x14ac:dyDescent="0.25">
      <c r="R2966" s="52"/>
      <c r="U2966" s="52"/>
      <c r="V2966" s="52"/>
    </row>
    <row r="2967" spans="18:22" x14ac:dyDescent="0.25">
      <c r="R2967" s="52"/>
      <c r="U2967" s="52"/>
      <c r="V2967" s="52"/>
    </row>
    <row r="2968" spans="18:22" x14ac:dyDescent="0.25">
      <c r="R2968" s="52"/>
      <c r="U2968" s="52"/>
      <c r="V2968" s="52"/>
    </row>
    <row r="2969" spans="18:22" x14ac:dyDescent="0.25">
      <c r="R2969" s="52"/>
      <c r="U2969" s="52"/>
      <c r="V2969" s="52"/>
    </row>
    <row r="2970" spans="18:22" x14ac:dyDescent="0.25">
      <c r="R2970" s="52"/>
      <c r="U2970" s="52"/>
      <c r="V2970" s="52"/>
    </row>
    <row r="2971" spans="18:22" x14ac:dyDescent="0.25">
      <c r="R2971" s="52"/>
      <c r="U2971" s="52"/>
      <c r="V2971" s="52"/>
    </row>
    <row r="2972" spans="18:22" x14ac:dyDescent="0.25">
      <c r="R2972" s="52"/>
      <c r="U2972" s="52"/>
      <c r="V2972" s="52"/>
    </row>
    <row r="2973" spans="18:22" x14ac:dyDescent="0.25">
      <c r="R2973" s="52"/>
      <c r="U2973" s="52"/>
      <c r="V2973" s="52"/>
    </row>
    <row r="2974" spans="18:22" x14ac:dyDescent="0.25">
      <c r="R2974" s="52"/>
      <c r="U2974" s="52"/>
      <c r="V2974" s="52"/>
    </row>
    <row r="2975" spans="18:22" x14ac:dyDescent="0.25">
      <c r="R2975" s="52"/>
      <c r="U2975" s="52"/>
      <c r="V2975" s="52"/>
    </row>
    <row r="2976" spans="18:22" x14ac:dyDescent="0.25">
      <c r="R2976" s="52"/>
      <c r="U2976" s="52"/>
      <c r="V2976" s="52"/>
    </row>
    <row r="2977" spans="18:22" x14ac:dyDescent="0.25">
      <c r="R2977" s="52"/>
      <c r="U2977" s="52"/>
      <c r="V2977" s="52"/>
    </row>
    <row r="2978" spans="18:22" x14ac:dyDescent="0.25">
      <c r="R2978" s="52"/>
      <c r="U2978" s="52"/>
      <c r="V2978" s="52"/>
    </row>
    <row r="2979" spans="18:22" x14ac:dyDescent="0.25">
      <c r="R2979" s="52"/>
      <c r="U2979" s="52"/>
      <c r="V2979" s="52"/>
    </row>
    <row r="2980" spans="18:22" x14ac:dyDescent="0.25">
      <c r="R2980" s="52"/>
      <c r="U2980" s="52"/>
      <c r="V2980" s="52"/>
    </row>
    <row r="2981" spans="18:22" x14ac:dyDescent="0.25">
      <c r="R2981" s="52"/>
      <c r="U2981" s="52"/>
      <c r="V2981" s="52"/>
    </row>
    <row r="2982" spans="18:22" x14ac:dyDescent="0.25">
      <c r="R2982" s="52"/>
      <c r="U2982" s="52"/>
      <c r="V2982" s="52"/>
    </row>
    <row r="2983" spans="18:22" x14ac:dyDescent="0.25">
      <c r="R2983" s="52"/>
      <c r="U2983" s="52"/>
      <c r="V2983" s="52"/>
    </row>
    <row r="2984" spans="18:22" x14ac:dyDescent="0.25">
      <c r="R2984" s="52"/>
      <c r="U2984" s="52"/>
      <c r="V2984" s="52"/>
    </row>
    <row r="2985" spans="18:22" x14ac:dyDescent="0.25">
      <c r="R2985" s="52"/>
      <c r="U2985" s="52"/>
      <c r="V2985" s="52"/>
    </row>
    <row r="2986" spans="18:22" x14ac:dyDescent="0.25">
      <c r="R2986" s="52"/>
      <c r="U2986" s="52"/>
      <c r="V2986" s="52"/>
    </row>
    <row r="2987" spans="18:22" x14ac:dyDescent="0.25">
      <c r="R2987" s="52"/>
      <c r="U2987" s="52"/>
      <c r="V2987" s="52"/>
    </row>
    <row r="2988" spans="18:22" x14ac:dyDescent="0.25">
      <c r="R2988" s="52"/>
      <c r="U2988" s="52"/>
      <c r="V2988" s="52"/>
    </row>
    <row r="2989" spans="18:22" x14ac:dyDescent="0.25">
      <c r="R2989" s="52"/>
      <c r="U2989" s="52"/>
      <c r="V2989" s="52"/>
    </row>
    <row r="2990" spans="18:22" x14ac:dyDescent="0.25">
      <c r="R2990" s="52"/>
      <c r="U2990" s="52"/>
      <c r="V2990" s="52"/>
    </row>
    <row r="2991" spans="18:22" x14ac:dyDescent="0.25">
      <c r="R2991" s="52"/>
      <c r="U2991" s="52"/>
      <c r="V2991" s="52"/>
    </row>
    <row r="2992" spans="18:22" x14ac:dyDescent="0.25">
      <c r="R2992" s="52"/>
      <c r="U2992" s="52"/>
      <c r="V2992" s="52"/>
    </row>
    <row r="2993" spans="18:22" x14ac:dyDescent="0.25">
      <c r="R2993" s="52"/>
      <c r="U2993" s="52"/>
      <c r="V2993" s="52"/>
    </row>
    <row r="2994" spans="18:22" x14ac:dyDescent="0.25">
      <c r="R2994" s="52"/>
      <c r="U2994" s="52"/>
      <c r="V2994" s="52"/>
    </row>
    <row r="2995" spans="18:22" x14ac:dyDescent="0.25">
      <c r="R2995" s="52"/>
      <c r="U2995" s="52"/>
      <c r="V2995" s="52"/>
    </row>
    <row r="2996" spans="18:22" x14ac:dyDescent="0.25">
      <c r="R2996" s="52"/>
      <c r="U2996" s="52"/>
      <c r="V2996" s="52"/>
    </row>
    <row r="2997" spans="18:22" x14ac:dyDescent="0.25">
      <c r="R2997" s="52"/>
      <c r="U2997" s="52"/>
      <c r="V2997" s="52"/>
    </row>
    <row r="2998" spans="18:22" x14ac:dyDescent="0.25">
      <c r="R2998" s="52"/>
      <c r="U2998" s="52"/>
      <c r="V2998" s="52"/>
    </row>
    <row r="2999" spans="18:22" x14ac:dyDescent="0.25">
      <c r="R2999" s="52"/>
      <c r="U2999" s="52"/>
      <c r="V2999" s="52"/>
    </row>
    <row r="3000" spans="18:22" x14ac:dyDescent="0.25">
      <c r="R3000" s="52"/>
      <c r="U3000" s="52"/>
      <c r="V3000" s="52"/>
    </row>
    <row r="3001" spans="18:22" x14ac:dyDescent="0.25">
      <c r="R3001" s="52"/>
      <c r="U3001" s="52"/>
      <c r="V3001" s="52"/>
    </row>
    <row r="3002" spans="18:22" x14ac:dyDescent="0.25">
      <c r="R3002" s="52"/>
      <c r="U3002" s="52"/>
      <c r="V3002" s="52"/>
    </row>
    <row r="3003" spans="18:22" x14ac:dyDescent="0.25">
      <c r="R3003" s="52"/>
      <c r="U3003" s="52"/>
      <c r="V3003" s="52"/>
    </row>
    <row r="3004" spans="18:22" x14ac:dyDescent="0.25">
      <c r="R3004" s="52"/>
      <c r="U3004" s="52"/>
      <c r="V3004" s="52"/>
    </row>
    <row r="3005" spans="18:22" x14ac:dyDescent="0.25">
      <c r="R3005" s="52"/>
      <c r="U3005" s="52"/>
      <c r="V3005" s="52"/>
    </row>
    <row r="3006" spans="18:22" x14ac:dyDescent="0.25">
      <c r="R3006" s="52"/>
      <c r="U3006" s="52"/>
      <c r="V3006" s="52"/>
    </row>
    <row r="3007" spans="18:22" x14ac:dyDescent="0.25">
      <c r="R3007" s="52"/>
      <c r="U3007" s="52"/>
      <c r="V3007" s="52"/>
    </row>
    <row r="3008" spans="18:22" x14ac:dyDescent="0.25">
      <c r="R3008" s="52"/>
      <c r="U3008" s="52"/>
      <c r="V3008" s="52"/>
    </row>
    <row r="3009" spans="15:22" x14ac:dyDescent="0.25">
      <c r="R3009" s="52"/>
      <c r="U3009" s="52"/>
      <c r="V3009" s="52"/>
    </row>
    <row r="3010" spans="15:22" x14ac:dyDescent="0.25">
      <c r="R3010" s="52"/>
      <c r="U3010" s="52"/>
      <c r="V3010" s="52"/>
    </row>
    <row r="3011" spans="15:22" x14ac:dyDescent="0.25">
      <c r="R3011" s="52"/>
      <c r="U3011" s="52"/>
      <c r="V3011" s="52"/>
    </row>
    <row r="3012" spans="15:22" x14ac:dyDescent="0.25">
      <c r="R3012" s="52"/>
      <c r="U3012" s="52"/>
      <c r="V3012" s="52"/>
    </row>
    <row r="3013" spans="15:22" x14ac:dyDescent="0.25">
      <c r="R3013" s="52"/>
      <c r="U3013" s="52"/>
      <c r="V3013" s="52"/>
    </row>
    <row r="3014" spans="15:22" x14ac:dyDescent="0.25">
      <c r="R3014" s="52"/>
      <c r="U3014" s="52"/>
      <c r="V3014" s="52"/>
    </row>
    <row r="3015" spans="15:22" x14ac:dyDescent="0.25">
      <c r="R3015" s="52"/>
      <c r="U3015" s="52"/>
      <c r="V3015" s="52"/>
    </row>
    <row r="3016" spans="15:22" x14ac:dyDescent="0.25">
      <c r="R3016" s="52"/>
      <c r="U3016" s="52"/>
      <c r="V3016" s="52"/>
    </row>
    <row r="3017" spans="15:22" x14ac:dyDescent="0.25">
      <c r="R3017" s="52"/>
      <c r="U3017" s="52"/>
      <c r="V3017" s="52"/>
    </row>
    <row r="3018" spans="15:22" x14ac:dyDescent="0.25">
      <c r="R3018" s="52"/>
      <c r="U3018" s="52"/>
      <c r="V3018" s="52"/>
    </row>
    <row r="3019" spans="15:22" x14ac:dyDescent="0.25">
      <c r="R3019" s="52"/>
      <c r="U3019" s="52"/>
      <c r="V3019" s="52"/>
    </row>
    <row r="3020" spans="15:22" x14ac:dyDescent="0.25">
      <c r="R3020" s="52"/>
      <c r="U3020" s="52"/>
      <c r="V3020" s="52"/>
    </row>
    <row r="3021" spans="15:22" x14ac:dyDescent="0.25">
      <c r="R3021" s="52"/>
      <c r="U3021" s="52"/>
      <c r="V3021" s="52"/>
    </row>
    <row r="3022" spans="15:22" x14ac:dyDescent="0.25">
      <c r="R3022" s="52"/>
      <c r="U3022" s="52"/>
      <c r="V3022" s="52"/>
    </row>
    <row r="3023" spans="15:22" x14ac:dyDescent="0.25">
      <c r="R3023" s="52"/>
      <c r="U3023" s="52"/>
      <c r="V3023" s="52"/>
    </row>
    <row r="3024" spans="15:22" x14ac:dyDescent="0.25">
      <c r="O3024" s="53"/>
      <c r="R3024" s="52"/>
      <c r="U3024" s="52"/>
      <c r="V3024" s="52"/>
    </row>
    <row r="3025" spans="15:22" x14ac:dyDescent="0.25">
      <c r="R3025" s="52"/>
      <c r="U3025" s="52"/>
      <c r="V3025" s="52"/>
    </row>
    <row r="3026" spans="15:22" x14ac:dyDescent="0.25">
      <c r="R3026" s="52"/>
      <c r="U3026" s="52"/>
      <c r="V3026" s="52"/>
    </row>
    <row r="3027" spans="15:22" x14ac:dyDescent="0.25">
      <c r="R3027" s="52"/>
      <c r="U3027" s="52"/>
      <c r="V3027" s="52"/>
    </row>
    <row r="3028" spans="15:22" x14ac:dyDescent="0.25">
      <c r="R3028" s="52"/>
      <c r="U3028" s="52"/>
      <c r="V3028" s="52"/>
    </row>
    <row r="3029" spans="15:22" x14ac:dyDescent="0.25">
      <c r="R3029" s="52"/>
      <c r="U3029" s="52"/>
      <c r="V3029" s="52"/>
    </row>
    <row r="3030" spans="15:22" x14ac:dyDescent="0.25">
      <c r="R3030" s="52"/>
      <c r="U3030" s="52"/>
      <c r="V3030" s="52"/>
    </row>
    <row r="3031" spans="15:22" x14ac:dyDescent="0.25">
      <c r="R3031" s="52"/>
      <c r="U3031" s="52"/>
      <c r="V3031" s="52"/>
    </row>
    <row r="3032" spans="15:22" x14ac:dyDescent="0.25">
      <c r="O3032" s="53"/>
      <c r="R3032" s="52"/>
      <c r="U3032" s="52"/>
      <c r="V3032" s="52"/>
    </row>
    <row r="3033" spans="15:22" x14ac:dyDescent="0.25">
      <c r="R3033" s="52"/>
      <c r="U3033" s="52"/>
      <c r="V3033" s="52"/>
    </row>
    <row r="3034" spans="15:22" x14ac:dyDescent="0.25">
      <c r="R3034" s="52"/>
      <c r="U3034" s="52"/>
      <c r="V3034" s="52"/>
    </row>
    <row r="3035" spans="15:22" x14ac:dyDescent="0.25">
      <c r="R3035" s="52"/>
      <c r="U3035" s="52"/>
      <c r="V3035" s="52"/>
    </row>
    <row r="3036" spans="15:22" x14ac:dyDescent="0.25">
      <c r="O3036" s="53"/>
      <c r="R3036" s="52"/>
      <c r="U3036" s="52"/>
      <c r="V3036" s="52"/>
    </row>
    <row r="3037" spans="15:22" x14ac:dyDescent="0.25">
      <c r="R3037" s="52"/>
      <c r="U3037" s="52"/>
      <c r="V3037" s="52"/>
    </row>
    <row r="3038" spans="15:22" x14ac:dyDescent="0.25">
      <c r="O3038" s="53"/>
      <c r="R3038" s="52"/>
      <c r="U3038" s="52"/>
      <c r="V3038" s="52"/>
    </row>
    <row r="3039" spans="15:22" x14ac:dyDescent="0.25">
      <c r="R3039" s="52"/>
      <c r="U3039" s="52"/>
      <c r="V3039" s="52"/>
    </row>
    <row r="3040" spans="15:22" x14ac:dyDescent="0.25">
      <c r="R3040" s="52"/>
      <c r="U3040" s="52"/>
      <c r="V3040" s="52"/>
    </row>
    <row r="3041" spans="15:22" x14ac:dyDescent="0.25">
      <c r="R3041" s="52"/>
      <c r="U3041" s="52"/>
      <c r="V3041" s="52"/>
    </row>
    <row r="3042" spans="15:22" x14ac:dyDescent="0.25">
      <c r="R3042" s="52"/>
      <c r="U3042" s="52"/>
      <c r="V3042" s="52"/>
    </row>
    <row r="3043" spans="15:22" x14ac:dyDescent="0.25">
      <c r="O3043" s="53"/>
      <c r="R3043" s="52"/>
      <c r="U3043" s="52"/>
      <c r="V3043" s="52"/>
    </row>
    <row r="3044" spans="15:22" x14ac:dyDescent="0.25">
      <c r="R3044" s="52"/>
      <c r="U3044" s="52"/>
      <c r="V3044" s="52"/>
    </row>
    <row r="3045" spans="15:22" x14ac:dyDescent="0.25">
      <c r="R3045" s="52"/>
      <c r="U3045" s="52"/>
      <c r="V3045" s="52"/>
    </row>
    <row r="3046" spans="15:22" x14ac:dyDescent="0.25">
      <c r="R3046" s="52"/>
      <c r="U3046" s="52"/>
      <c r="V3046" s="52"/>
    </row>
    <row r="3047" spans="15:22" x14ac:dyDescent="0.25">
      <c r="R3047" s="52"/>
      <c r="U3047" s="52"/>
      <c r="V3047" s="52"/>
    </row>
    <row r="3048" spans="15:22" x14ac:dyDescent="0.25">
      <c r="R3048" s="52"/>
      <c r="U3048" s="52"/>
      <c r="V3048" s="52"/>
    </row>
    <row r="3049" spans="15:22" x14ac:dyDescent="0.25">
      <c r="R3049" s="52"/>
      <c r="U3049" s="52"/>
      <c r="V3049" s="52"/>
    </row>
    <row r="3050" spans="15:22" x14ac:dyDescent="0.25">
      <c r="R3050" s="52"/>
      <c r="U3050" s="52"/>
      <c r="V3050" s="52"/>
    </row>
    <row r="3051" spans="15:22" x14ac:dyDescent="0.25">
      <c r="R3051" s="52"/>
      <c r="U3051" s="52"/>
      <c r="V3051" s="52"/>
    </row>
    <row r="3052" spans="15:22" x14ac:dyDescent="0.25">
      <c r="R3052" s="52"/>
      <c r="U3052" s="52"/>
      <c r="V3052" s="52"/>
    </row>
    <row r="3053" spans="15:22" x14ac:dyDescent="0.25">
      <c r="R3053" s="52"/>
      <c r="U3053" s="52"/>
      <c r="V3053" s="52"/>
    </row>
    <row r="3054" spans="15:22" x14ac:dyDescent="0.25">
      <c r="R3054" s="52"/>
      <c r="U3054" s="52"/>
      <c r="V3054" s="52"/>
    </row>
    <row r="3055" spans="15:22" x14ac:dyDescent="0.25">
      <c r="R3055" s="52"/>
      <c r="U3055" s="52"/>
      <c r="V3055" s="52"/>
    </row>
    <row r="3056" spans="15:22" x14ac:dyDescent="0.25">
      <c r="R3056" s="52"/>
      <c r="U3056" s="52"/>
      <c r="V3056" s="52"/>
    </row>
    <row r="3057" spans="18:22" x14ac:dyDescent="0.25">
      <c r="R3057" s="52"/>
      <c r="U3057" s="52"/>
      <c r="V3057" s="52"/>
    </row>
    <row r="3058" spans="18:22" x14ac:dyDescent="0.25">
      <c r="R3058" s="52"/>
      <c r="U3058" s="52"/>
      <c r="V3058" s="52"/>
    </row>
    <row r="3059" spans="18:22" x14ac:dyDescent="0.25">
      <c r="R3059" s="52"/>
      <c r="U3059" s="52"/>
      <c r="V3059" s="52"/>
    </row>
    <row r="3060" spans="18:22" x14ac:dyDescent="0.25">
      <c r="R3060" s="52"/>
      <c r="U3060" s="52"/>
      <c r="V3060" s="52"/>
    </row>
    <row r="3061" spans="18:22" x14ac:dyDescent="0.25">
      <c r="R3061" s="52"/>
      <c r="U3061" s="52"/>
      <c r="V3061" s="52"/>
    </row>
    <row r="3062" spans="18:22" x14ac:dyDescent="0.25">
      <c r="R3062" s="52"/>
      <c r="U3062" s="52"/>
      <c r="V3062" s="52"/>
    </row>
    <row r="3063" spans="18:22" x14ac:dyDescent="0.25">
      <c r="R3063" s="52"/>
      <c r="U3063" s="52"/>
      <c r="V3063" s="52"/>
    </row>
    <row r="3064" spans="18:22" x14ac:dyDescent="0.25">
      <c r="R3064" s="52"/>
      <c r="U3064" s="52"/>
      <c r="V3064" s="52"/>
    </row>
    <row r="3065" spans="18:22" x14ac:dyDescent="0.25">
      <c r="R3065" s="52"/>
      <c r="U3065" s="52"/>
      <c r="V3065" s="52"/>
    </row>
    <row r="3066" spans="18:22" x14ac:dyDescent="0.25">
      <c r="R3066" s="52"/>
      <c r="U3066" s="52"/>
      <c r="V3066" s="52"/>
    </row>
    <row r="3067" spans="18:22" x14ac:dyDescent="0.25">
      <c r="R3067" s="52"/>
      <c r="U3067" s="52"/>
      <c r="V3067" s="52"/>
    </row>
    <row r="3068" spans="18:22" x14ac:dyDescent="0.25">
      <c r="R3068" s="52"/>
      <c r="U3068" s="52"/>
      <c r="V3068" s="52"/>
    </row>
    <row r="3069" spans="18:22" x14ac:dyDescent="0.25">
      <c r="R3069" s="52"/>
      <c r="U3069" s="52"/>
      <c r="V3069" s="52"/>
    </row>
    <row r="3070" spans="18:22" x14ac:dyDescent="0.25">
      <c r="R3070" s="52"/>
      <c r="U3070" s="52"/>
      <c r="V3070" s="52"/>
    </row>
    <row r="3071" spans="18:22" x14ac:dyDescent="0.25">
      <c r="R3071" s="52"/>
      <c r="U3071" s="52"/>
      <c r="V3071" s="52"/>
    </row>
    <row r="3072" spans="18:22" x14ac:dyDescent="0.25">
      <c r="R3072" s="52"/>
      <c r="U3072" s="52"/>
      <c r="V3072" s="52"/>
    </row>
    <row r="3073" spans="18:22" x14ac:dyDescent="0.25">
      <c r="R3073" s="52"/>
      <c r="U3073" s="52"/>
      <c r="V3073" s="52"/>
    </row>
    <row r="3074" spans="18:22" x14ac:dyDescent="0.25">
      <c r="R3074" s="52"/>
      <c r="U3074" s="52"/>
      <c r="V3074" s="52"/>
    </row>
    <row r="3075" spans="18:22" x14ac:dyDescent="0.25">
      <c r="R3075" s="52"/>
      <c r="U3075" s="52"/>
      <c r="V3075" s="52"/>
    </row>
    <row r="3076" spans="18:22" x14ac:dyDescent="0.25">
      <c r="R3076" s="52"/>
      <c r="U3076" s="52"/>
      <c r="V3076" s="52"/>
    </row>
    <row r="3077" spans="18:22" x14ac:dyDescent="0.25">
      <c r="R3077" s="52"/>
      <c r="U3077" s="52"/>
      <c r="V3077" s="52"/>
    </row>
    <row r="3078" spans="18:22" x14ac:dyDescent="0.25">
      <c r="R3078" s="52"/>
      <c r="U3078" s="52"/>
      <c r="V3078" s="52"/>
    </row>
    <row r="3079" spans="18:22" x14ac:dyDescent="0.25">
      <c r="R3079" s="52"/>
      <c r="U3079" s="52"/>
      <c r="V3079" s="52"/>
    </row>
    <row r="3080" spans="18:22" x14ac:dyDescent="0.25">
      <c r="R3080" s="52"/>
      <c r="U3080" s="52"/>
      <c r="V3080" s="52"/>
    </row>
    <row r="3081" spans="18:22" x14ac:dyDescent="0.25">
      <c r="R3081" s="52"/>
      <c r="U3081" s="52"/>
      <c r="V3081" s="52"/>
    </row>
    <row r="3082" spans="18:22" x14ac:dyDescent="0.25">
      <c r="R3082" s="52"/>
      <c r="U3082" s="52"/>
      <c r="V3082" s="52"/>
    </row>
    <row r="3083" spans="18:22" x14ac:dyDescent="0.25">
      <c r="R3083" s="52"/>
      <c r="U3083" s="52"/>
      <c r="V3083" s="52"/>
    </row>
    <row r="3084" spans="18:22" x14ac:dyDescent="0.25">
      <c r="R3084" s="52"/>
      <c r="U3084" s="52"/>
      <c r="V3084" s="52"/>
    </row>
    <row r="3085" spans="18:22" x14ac:dyDescent="0.25">
      <c r="R3085" s="52"/>
      <c r="U3085" s="52"/>
      <c r="V3085" s="52"/>
    </row>
    <row r="3086" spans="18:22" x14ac:dyDescent="0.25">
      <c r="R3086" s="52"/>
      <c r="U3086" s="52"/>
      <c r="V3086" s="52"/>
    </row>
    <row r="3087" spans="18:22" x14ac:dyDescent="0.25">
      <c r="R3087" s="52"/>
      <c r="U3087" s="52"/>
      <c r="V3087" s="52"/>
    </row>
    <row r="3088" spans="18:22" x14ac:dyDescent="0.25">
      <c r="R3088" s="52"/>
      <c r="U3088" s="52"/>
      <c r="V3088" s="52"/>
    </row>
    <row r="3089" spans="15:22" x14ac:dyDescent="0.25">
      <c r="R3089" s="52"/>
      <c r="U3089" s="52"/>
      <c r="V3089" s="52"/>
    </row>
    <row r="3090" spans="15:22" x14ac:dyDescent="0.25">
      <c r="R3090" s="52"/>
      <c r="U3090" s="52"/>
      <c r="V3090" s="52"/>
    </row>
    <row r="3091" spans="15:22" x14ac:dyDescent="0.25">
      <c r="R3091" s="52"/>
      <c r="U3091" s="52"/>
      <c r="V3091" s="52"/>
    </row>
    <row r="3092" spans="15:22" x14ac:dyDescent="0.25">
      <c r="R3092" s="52"/>
      <c r="U3092" s="52"/>
      <c r="V3092" s="52"/>
    </row>
    <row r="3093" spans="15:22" x14ac:dyDescent="0.25">
      <c r="R3093" s="52"/>
      <c r="U3093" s="52"/>
      <c r="V3093" s="52"/>
    </row>
    <row r="3094" spans="15:22" x14ac:dyDescent="0.25">
      <c r="R3094" s="52"/>
      <c r="U3094" s="52"/>
      <c r="V3094" s="52"/>
    </row>
    <row r="3095" spans="15:22" x14ac:dyDescent="0.25">
      <c r="R3095" s="52"/>
      <c r="U3095" s="52"/>
      <c r="V3095" s="52"/>
    </row>
    <row r="3096" spans="15:22" x14ac:dyDescent="0.25">
      <c r="R3096" s="52"/>
      <c r="U3096" s="52"/>
      <c r="V3096" s="52"/>
    </row>
    <row r="3097" spans="15:22" x14ac:dyDescent="0.25">
      <c r="R3097" s="52"/>
      <c r="U3097" s="52"/>
      <c r="V3097" s="52"/>
    </row>
    <row r="3098" spans="15:22" x14ac:dyDescent="0.25">
      <c r="R3098" s="52"/>
      <c r="U3098" s="52"/>
      <c r="V3098" s="52"/>
    </row>
    <row r="3099" spans="15:22" x14ac:dyDescent="0.25">
      <c r="R3099" s="52"/>
      <c r="U3099" s="52"/>
      <c r="V3099" s="52"/>
    </row>
    <row r="3100" spans="15:22" x14ac:dyDescent="0.25">
      <c r="R3100" s="52"/>
      <c r="U3100" s="52"/>
      <c r="V3100" s="52"/>
    </row>
    <row r="3101" spans="15:22" x14ac:dyDescent="0.25">
      <c r="R3101" s="52"/>
      <c r="U3101" s="52"/>
      <c r="V3101" s="52"/>
    </row>
    <row r="3102" spans="15:22" x14ac:dyDescent="0.25">
      <c r="O3102" s="53"/>
      <c r="R3102" s="52"/>
      <c r="U3102" s="52"/>
      <c r="V3102" s="52"/>
    </row>
    <row r="3103" spans="15:22" x14ac:dyDescent="0.25">
      <c r="R3103" s="52"/>
      <c r="U3103" s="52"/>
      <c r="V3103" s="52"/>
    </row>
    <row r="3104" spans="15:22" x14ac:dyDescent="0.25">
      <c r="R3104" s="52"/>
      <c r="U3104" s="52"/>
      <c r="V3104" s="52"/>
    </row>
    <row r="3105" spans="18:22" x14ac:dyDescent="0.25">
      <c r="R3105" s="52"/>
      <c r="U3105" s="52"/>
      <c r="V3105" s="52"/>
    </row>
    <row r="3106" spans="18:22" x14ac:dyDescent="0.25">
      <c r="R3106" s="52"/>
      <c r="U3106" s="52"/>
      <c r="V3106" s="52"/>
    </row>
    <row r="3107" spans="18:22" x14ac:dyDescent="0.25">
      <c r="R3107" s="52"/>
      <c r="U3107" s="52"/>
      <c r="V3107" s="52"/>
    </row>
    <row r="3108" spans="18:22" x14ac:dyDescent="0.25">
      <c r="R3108" s="52"/>
      <c r="U3108" s="52"/>
      <c r="V3108" s="52"/>
    </row>
    <row r="3109" spans="18:22" x14ac:dyDescent="0.25">
      <c r="R3109" s="52"/>
      <c r="U3109" s="52"/>
      <c r="V3109" s="52"/>
    </row>
    <row r="3110" spans="18:22" x14ac:dyDescent="0.25">
      <c r="R3110" s="52"/>
      <c r="U3110" s="52"/>
      <c r="V3110" s="52"/>
    </row>
    <row r="3111" spans="18:22" x14ac:dyDescent="0.25">
      <c r="R3111" s="52"/>
      <c r="U3111" s="52"/>
      <c r="V3111" s="52"/>
    </row>
    <row r="3112" spans="18:22" x14ac:dyDescent="0.25">
      <c r="R3112" s="52"/>
      <c r="U3112" s="52"/>
      <c r="V3112" s="52"/>
    </row>
    <row r="3113" spans="18:22" x14ac:dyDescent="0.25">
      <c r="R3113" s="52"/>
      <c r="U3113" s="52"/>
      <c r="V3113" s="52"/>
    </row>
    <row r="3114" spans="18:22" x14ac:dyDescent="0.25">
      <c r="R3114" s="52"/>
      <c r="U3114" s="52"/>
      <c r="V3114" s="52"/>
    </row>
    <row r="3115" spans="18:22" x14ac:dyDescent="0.25">
      <c r="R3115" s="52"/>
      <c r="U3115" s="52"/>
      <c r="V3115" s="52"/>
    </row>
    <row r="3116" spans="18:22" x14ac:dyDescent="0.25">
      <c r="R3116" s="52"/>
      <c r="U3116" s="52"/>
      <c r="V3116" s="52"/>
    </row>
    <row r="3117" spans="18:22" x14ac:dyDescent="0.25">
      <c r="R3117" s="52"/>
      <c r="U3117" s="52"/>
      <c r="V3117" s="52"/>
    </row>
    <row r="3118" spans="18:22" x14ac:dyDescent="0.25">
      <c r="R3118" s="52"/>
      <c r="U3118" s="52"/>
      <c r="V3118" s="52"/>
    </row>
    <row r="3119" spans="18:22" x14ac:dyDescent="0.25">
      <c r="R3119" s="52"/>
      <c r="U3119" s="52"/>
      <c r="V3119" s="52"/>
    </row>
    <row r="3120" spans="18:22" x14ac:dyDescent="0.25">
      <c r="R3120" s="52"/>
      <c r="U3120" s="52"/>
      <c r="V3120" s="52"/>
    </row>
    <row r="3121" spans="18:22" x14ac:dyDescent="0.25">
      <c r="R3121" s="52"/>
      <c r="U3121" s="52"/>
      <c r="V3121" s="52"/>
    </row>
    <row r="3122" spans="18:22" x14ac:dyDescent="0.25">
      <c r="R3122" s="52"/>
      <c r="U3122" s="52"/>
      <c r="V3122" s="52"/>
    </row>
    <row r="3123" spans="18:22" x14ac:dyDescent="0.25">
      <c r="R3123" s="52"/>
      <c r="U3123" s="52"/>
      <c r="V3123" s="52"/>
    </row>
    <row r="3124" spans="18:22" x14ac:dyDescent="0.25">
      <c r="R3124" s="52"/>
      <c r="U3124" s="52"/>
      <c r="V3124" s="52"/>
    </row>
    <row r="3125" spans="18:22" x14ac:dyDescent="0.25">
      <c r="R3125" s="52"/>
      <c r="U3125" s="52"/>
      <c r="V3125" s="52"/>
    </row>
    <row r="3126" spans="18:22" x14ac:dyDescent="0.25">
      <c r="R3126" s="52"/>
      <c r="U3126" s="52"/>
      <c r="V3126" s="52"/>
    </row>
    <row r="3127" spans="18:22" x14ac:dyDescent="0.25">
      <c r="R3127" s="52"/>
      <c r="U3127" s="52"/>
      <c r="V3127" s="52"/>
    </row>
    <row r="3128" spans="18:22" x14ac:dyDescent="0.25">
      <c r="R3128" s="52"/>
      <c r="U3128" s="52"/>
      <c r="V3128" s="52"/>
    </row>
    <row r="3129" spans="18:22" x14ac:dyDescent="0.25">
      <c r="R3129" s="52"/>
      <c r="U3129" s="52"/>
      <c r="V3129" s="52"/>
    </row>
    <row r="3130" spans="18:22" x14ac:dyDescent="0.25">
      <c r="R3130" s="52"/>
      <c r="U3130" s="52"/>
      <c r="V3130" s="52"/>
    </row>
    <row r="3131" spans="18:22" x14ac:dyDescent="0.25">
      <c r="R3131" s="52"/>
      <c r="U3131" s="52"/>
      <c r="V3131" s="52"/>
    </row>
    <row r="3132" spans="18:22" x14ac:dyDescent="0.25">
      <c r="R3132" s="52"/>
      <c r="U3132" s="52"/>
      <c r="V3132" s="52"/>
    </row>
    <row r="3133" spans="18:22" x14ac:dyDescent="0.25">
      <c r="R3133" s="52"/>
      <c r="U3133" s="52"/>
      <c r="V3133" s="52"/>
    </row>
    <row r="3134" spans="18:22" x14ac:dyDescent="0.25">
      <c r="R3134" s="52"/>
      <c r="U3134" s="52"/>
      <c r="V3134" s="52"/>
    </row>
    <row r="3135" spans="18:22" x14ac:dyDescent="0.25">
      <c r="R3135" s="52"/>
      <c r="U3135" s="52"/>
      <c r="V3135" s="52"/>
    </row>
    <row r="3136" spans="18:22" x14ac:dyDescent="0.25">
      <c r="R3136" s="52"/>
      <c r="U3136" s="52"/>
      <c r="V3136" s="52"/>
    </row>
    <row r="3137" spans="18:22" x14ac:dyDescent="0.25">
      <c r="R3137" s="52"/>
      <c r="U3137" s="52"/>
      <c r="V3137" s="52"/>
    </row>
    <row r="3138" spans="18:22" x14ac:dyDescent="0.25">
      <c r="R3138" s="52"/>
      <c r="U3138" s="52"/>
      <c r="V3138" s="52"/>
    </row>
    <row r="3139" spans="18:22" x14ac:dyDescent="0.25">
      <c r="R3139" s="52"/>
      <c r="U3139" s="52"/>
      <c r="V3139" s="52"/>
    </row>
    <row r="3140" spans="18:22" x14ac:dyDescent="0.25">
      <c r="R3140" s="52"/>
      <c r="U3140" s="52"/>
      <c r="V3140" s="52"/>
    </row>
    <row r="3141" spans="18:22" x14ac:dyDescent="0.25">
      <c r="R3141" s="52"/>
      <c r="U3141" s="52"/>
      <c r="V3141" s="52"/>
    </row>
    <row r="3142" spans="18:22" x14ac:dyDescent="0.25">
      <c r="R3142" s="52"/>
      <c r="U3142" s="52"/>
      <c r="V3142" s="52"/>
    </row>
    <row r="3143" spans="18:22" x14ac:dyDescent="0.25">
      <c r="R3143" s="52"/>
      <c r="U3143" s="52"/>
      <c r="V3143" s="52"/>
    </row>
    <row r="3144" spans="18:22" x14ac:dyDescent="0.25">
      <c r="R3144" s="52"/>
      <c r="U3144" s="52"/>
      <c r="V3144" s="52"/>
    </row>
    <row r="3145" spans="18:22" x14ac:dyDescent="0.25">
      <c r="R3145" s="52"/>
      <c r="U3145" s="52"/>
      <c r="V3145" s="52"/>
    </row>
    <row r="3146" spans="18:22" x14ac:dyDescent="0.25">
      <c r="R3146" s="52"/>
      <c r="U3146" s="52"/>
      <c r="V3146" s="52"/>
    </row>
    <row r="3147" spans="18:22" x14ac:dyDescent="0.25">
      <c r="R3147" s="52"/>
      <c r="U3147" s="52"/>
      <c r="V3147" s="52"/>
    </row>
    <row r="3148" spans="18:22" x14ac:dyDescent="0.25">
      <c r="R3148" s="52"/>
      <c r="U3148" s="52"/>
      <c r="V3148" s="52"/>
    </row>
    <row r="3149" spans="18:22" x14ac:dyDescent="0.25">
      <c r="R3149" s="52"/>
      <c r="U3149" s="52"/>
      <c r="V3149" s="52"/>
    </row>
    <row r="3150" spans="18:22" x14ac:dyDescent="0.25">
      <c r="R3150" s="52"/>
      <c r="U3150" s="52"/>
      <c r="V3150" s="52"/>
    </row>
    <row r="3151" spans="18:22" x14ac:dyDescent="0.25">
      <c r="R3151" s="52"/>
      <c r="U3151" s="52"/>
      <c r="V3151" s="52"/>
    </row>
    <row r="3152" spans="18:22" x14ac:dyDescent="0.25">
      <c r="R3152" s="52"/>
      <c r="U3152" s="52"/>
      <c r="V3152" s="52"/>
    </row>
    <row r="3153" spans="18:22" x14ac:dyDescent="0.25">
      <c r="R3153" s="52"/>
      <c r="U3153" s="52"/>
      <c r="V3153" s="52"/>
    </row>
    <row r="3154" spans="18:22" x14ac:dyDescent="0.25">
      <c r="R3154" s="52"/>
      <c r="U3154" s="52"/>
      <c r="V3154" s="52"/>
    </row>
    <row r="3155" spans="18:22" x14ac:dyDescent="0.25">
      <c r="R3155" s="52"/>
      <c r="U3155" s="52"/>
      <c r="V3155" s="52"/>
    </row>
    <row r="3156" spans="18:22" x14ac:dyDescent="0.25">
      <c r="R3156" s="52"/>
      <c r="U3156" s="52"/>
      <c r="V3156" s="52"/>
    </row>
    <row r="3157" spans="18:22" x14ac:dyDescent="0.25">
      <c r="R3157" s="52"/>
      <c r="U3157" s="52"/>
      <c r="V3157" s="52"/>
    </row>
    <row r="3158" spans="18:22" x14ac:dyDescent="0.25">
      <c r="R3158" s="52"/>
      <c r="U3158" s="52"/>
      <c r="V3158" s="52"/>
    </row>
    <row r="3159" spans="18:22" x14ac:dyDescent="0.25">
      <c r="R3159" s="52"/>
      <c r="U3159" s="52"/>
      <c r="V3159" s="52"/>
    </row>
    <row r="3160" spans="18:22" x14ac:dyDescent="0.25">
      <c r="R3160" s="52"/>
      <c r="U3160" s="52"/>
      <c r="V3160" s="52"/>
    </row>
    <row r="3161" spans="18:22" x14ac:dyDescent="0.25">
      <c r="R3161" s="52"/>
      <c r="U3161" s="52"/>
      <c r="V3161" s="52"/>
    </row>
    <row r="3162" spans="18:22" x14ac:dyDescent="0.25">
      <c r="R3162" s="52"/>
      <c r="U3162" s="52"/>
      <c r="V3162" s="52"/>
    </row>
    <row r="3163" spans="18:22" x14ac:dyDescent="0.25">
      <c r="R3163" s="52"/>
      <c r="U3163" s="52"/>
      <c r="V3163" s="52"/>
    </row>
    <row r="3164" spans="18:22" x14ac:dyDescent="0.25">
      <c r="R3164" s="52"/>
      <c r="U3164" s="52"/>
      <c r="V3164" s="52"/>
    </row>
    <row r="3165" spans="18:22" x14ac:dyDescent="0.25">
      <c r="R3165" s="52"/>
      <c r="U3165" s="52"/>
      <c r="V3165" s="52"/>
    </row>
    <row r="3166" spans="18:22" x14ac:dyDescent="0.25">
      <c r="R3166" s="52"/>
      <c r="U3166" s="52"/>
      <c r="V3166" s="52"/>
    </row>
    <row r="3167" spans="18:22" x14ac:dyDescent="0.25">
      <c r="R3167" s="52"/>
      <c r="U3167" s="52"/>
      <c r="V3167" s="52"/>
    </row>
    <row r="3168" spans="18:22" x14ac:dyDescent="0.25">
      <c r="R3168" s="52"/>
      <c r="U3168" s="52"/>
      <c r="V3168" s="52"/>
    </row>
    <row r="3169" spans="18:22" x14ac:dyDescent="0.25">
      <c r="R3169" s="52"/>
      <c r="U3169" s="52"/>
      <c r="V3169" s="52"/>
    </row>
    <row r="3170" spans="18:22" x14ac:dyDescent="0.25">
      <c r="R3170" s="52"/>
      <c r="U3170" s="52"/>
      <c r="V3170" s="52"/>
    </row>
    <row r="3171" spans="18:22" x14ac:dyDescent="0.25">
      <c r="R3171" s="52"/>
      <c r="U3171" s="52"/>
      <c r="V3171" s="52"/>
    </row>
    <row r="3172" spans="18:22" x14ac:dyDescent="0.25">
      <c r="R3172" s="52"/>
      <c r="U3172" s="52"/>
      <c r="V3172" s="52"/>
    </row>
    <row r="3173" spans="18:22" x14ac:dyDescent="0.25">
      <c r="R3173" s="52"/>
      <c r="U3173" s="52"/>
      <c r="V3173" s="52"/>
    </row>
    <row r="3174" spans="18:22" x14ac:dyDescent="0.25">
      <c r="R3174" s="52"/>
      <c r="U3174" s="52"/>
      <c r="V3174" s="52"/>
    </row>
    <row r="3175" spans="18:22" x14ac:dyDescent="0.25">
      <c r="R3175" s="52"/>
      <c r="U3175" s="52"/>
      <c r="V3175" s="52"/>
    </row>
    <row r="3176" spans="18:22" x14ac:dyDescent="0.25">
      <c r="R3176" s="52"/>
      <c r="U3176" s="52"/>
      <c r="V3176" s="52"/>
    </row>
    <row r="3177" spans="18:22" x14ac:dyDescent="0.25">
      <c r="R3177" s="52"/>
      <c r="U3177" s="52"/>
      <c r="V3177" s="52"/>
    </row>
    <row r="3178" spans="18:22" x14ac:dyDescent="0.25">
      <c r="R3178" s="52"/>
      <c r="U3178" s="52"/>
      <c r="V3178" s="52"/>
    </row>
    <row r="3179" spans="18:22" x14ac:dyDescent="0.25">
      <c r="R3179" s="52"/>
      <c r="U3179" s="52"/>
      <c r="V3179" s="52"/>
    </row>
    <row r="3180" spans="18:22" x14ac:dyDescent="0.25">
      <c r="R3180" s="52"/>
      <c r="U3180" s="52"/>
      <c r="V3180" s="52"/>
    </row>
    <row r="3181" spans="18:22" x14ac:dyDescent="0.25">
      <c r="R3181" s="52"/>
      <c r="U3181" s="52"/>
      <c r="V3181" s="52"/>
    </row>
    <row r="3182" spans="18:22" x14ac:dyDescent="0.25">
      <c r="R3182" s="52"/>
      <c r="U3182" s="52"/>
      <c r="V3182" s="52"/>
    </row>
    <row r="3183" spans="18:22" x14ac:dyDescent="0.25">
      <c r="R3183" s="52"/>
      <c r="U3183" s="52"/>
      <c r="V3183" s="52"/>
    </row>
    <row r="3184" spans="18:22" x14ac:dyDescent="0.25">
      <c r="R3184" s="52"/>
      <c r="U3184" s="52"/>
      <c r="V3184" s="52"/>
    </row>
    <row r="3185" spans="18:22" x14ac:dyDescent="0.25">
      <c r="R3185" s="52"/>
      <c r="U3185" s="52"/>
      <c r="V3185" s="52"/>
    </row>
    <row r="3186" spans="18:22" x14ac:dyDescent="0.25">
      <c r="R3186" s="52"/>
      <c r="U3186" s="52"/>
      <c r="V3186" s="52"/>
    </row>
    <row r="3187" spans="18:22" x14ac:dyDescent="0.25">
      <c r="R3187" s="52"/>
      <c r="U3187" s="52"/>
      <c r="V3187" s="52"/>
    </row>
    <row r="3188" spans="18:22" x14ac:dyDescent="0.25">
      <c r="R3188" s="52"/>
      <c r="U3188" s="52"/>
      <c r="V3188" s="52"/>
    </row>
    <row r="3189" spans="18:22" x14ac:dyDescent="0.25">
      <c r="R3189" s="52"/>
      <c r="U3189" s="52"/>
      <c r="V3189" s="52"/>
    </row>
    <row r="3190" spans="18:22" x14ac:dyDescent="0.25">
      <c r="R3190" s="52"/>
      <c r="U3190" s="52"/>
      <c r="V3190" s="52"/>
    </row>
    <row r="3191" spans="18:22" x14ac:dyDescent="0.25">
      <c r="R3191" s="52"/>
      <c r="U3191" s="52"/>
      <c r="V3191" s="52"/>
    </row>
    <row r="3192" spans="18:22" x14ac:dyDescent="0.25">
      <c r="R3192" s="52"/>
      <c r="U3192" s="52"/>
      <c r="V3192" s="52"/>
    </row>
    <row r="3193" spans="18:22" x14ac:dyDescent="0.25">
      <c r="R3193" s="52"/>
      <c r="U3193" s="52"/>
      <c r="V3193" s="52"/>
    </row>
    <row r="3194" spans="18:22" x14ac:dyDescent="0.25">
      <c r="R3194" s="52"/>
      <c r="U3194" s="52"/>
      <c r="V3194" s="52"/>
    </row>
    <row r="3195" spans="18:22" x14ac:dyDescent="0.25">
      <c r="R3195" s="52"/>
      <c r="U3195" s="52"/>
      <c r="V3195" s="52"/>
    </row>
    <row r="3196" spans="18:22" x14ac:dyDescent="0.25">
      <c r="R3196" s="52"/>
      <c r="U3196" s="52"/>
      <c r="V3196" s="52"/>
    </row>
    <row r="3197" spans="18:22" x14ac:dyDescent="0.25">
      <c r="R3197" s="52"/>
      <c r="U3197" s="52"/>
      <c r="V3197" s="52"/>
    </row>
    <row r="3198" spans="18:22" x14ac:dyDescent="0.25">
      <c r="R3198" s="52"/>
      <c r="U3198" s="52"/>
      <c r="V3198" s="52"/>
    </row>
    <row r="3199" spans="18:22" x14ac:dyDescent="0.25">
      <c r="R3199" s="52"/>
      <c r="U3199" s="52"/>
      <c r="V3199" s="52"/>
    </row>
    <row r="3200" spans="18:22" x14ac:dyDescent="0.25">
      <c r="R3200" s="52"/>
      <c r="U3200" s="52"/>
      <c r="V3200" s="52"/>
    </row>
    <row r="3201" spans="15:22" x14ac:dyDescent="0.25">
      <c r="R3201" s="52"/>
      <c r="U3201" s="52"/>
      <c r="V3201" s="52"/>
    </row>
    <row r="3202" spans="15:22" x14ac:dyDescent="0.25">
      <c r="R3202" s="52"/>
      <c r="U3202" s="52"/>
      <c r="V3202" s="52"/>
    </row>
    <row r="3203" spans="15:22" x14ac:dyDescent="0.25">
      <c r="R3203" s="52"/>
      <c r="U3203" s="52"/>
      <c r="V3203" s="52"/>
    </row>
    <row r="3204" spans="15:22" x14ac:dyDescent="0.25">
      <c r="R3204" s="52"/>
      <c r="U3204" s="52"/>
      <c r="V3204" s="52"/>
    </row>
    <row r="3205" spans="15:22" x14ac:dyDescent="0.25">
      <c r="R3205" s="52"/>
      <c r="U3205" s="52"/>
      <c r="V3205" s="52"/>
    </row>
    <row r="3206" spans="15:22" x14ac:dyDescent="0.25">
      <c r="R3206" s="52"/>
      <c r="U3206" s="52"/>
      <c r="V3206" s="52"/>
    </row>
    <row r="3207" spans="15:22" x14ac:dyDescent="0.25">
      <c r="R3207" s="52"/>
      <c r="U3207" s="52"/>
      <c r="V3207" s="52"/>
    </row>
    <row r="3208" spans="15:22" x14ac:dyDescent="0.25">
      <c r="R3208" s="52"/>
      <c r="U3208" s="52"/>
      <c r="V3208" s="52"/>
    </row>
    <row r="3209" spans="15:22" x14ac:dyDescent="0.25">
      <c r="R3209" s="52"/>
      <c r="U3209" s="52"/>
      <c r="V3209" s="52"/>
    </row>
    <row r="3210" spans="15:22" x14ac:dyDescent="0.25">
      <c r="R3210" s="52"/>
      <c r="U3210" s="52"/>
      <c r="V3210" s="52"/>
    </row>
    <row r="3211" spans="15:22" x14ac:dyDescent="0.25">
      <c r="O3211" s="53"/>
      <c r="R3211" s="52"/>
      <c r="U3211" s="52"/>
      <c r="V3211" s="52"/>
    </row>
    <row r="3212" spans="15:22" x14ac:dyDescent="0.25">
      <c r="R3212" s="52"/>
      <c r="U3212" s="52"/>
      <c r="V3212" s="52"/>
    </row>
    <row r="3213" spans="15:22" x14ac:dyDescent="0.25">
      <c r="R3213" s="52"/>
      <c r="U3213" s="52"/>
      <c r="V3213" s="52"/>
    </row>
    <row r="3214" spans="15:22" x14ac:dyDescent="0.25">
      <c r="R3214" s="52"/>
      <c r="U3214" s="52"/>
      <c r="V3214" s="52"/>
    </row>
    <row r="3215" spans="15:22" x14ac:dyDescent="0.25">
      <c r="R3215" s="52"/>
      <c r="U3215" s="52"/>
      <c r="V3215" s="52"/>
    </row>
    <row r="3216" spans="15:22" x14ac:dyDescent="0.25">
      <c r="R3216" s="52"/>
      <c r="U3216" s="52"/>
      <c r="V3216" s="52"/>
    </row>
    <row r="3217" spans="18:22" x14ac:dyDescent="0.25">
      <c r="R3217" s="52"/>
      <c r="U3217" s="52"/>
      <c r="V3217" s="52"/>
    </row>
    <row r="3218" spans="18:22" x14ac:dyDescent="0.25">
      <c r="R3218" s="52"/>
      <c r="U3218" s="52"/>
      <c r="V3218" s="52"/>
    </row>
    <row r="3219" spans="18:22" x14ac:dyDescent="0.25">
      <c r="R3219" s="52"/>
      <c r="U3219" s="52"/>
      <c r="V3219" s="52"/>
    </row>
    <row r="3220" spans="18:22" x14ac:dyDescent="0.25">
      <c r="R3220" s="52"/>
      <c r="U3220" s="52"/>
      <c r="V3220" s="52"/>
    </row>
    <row r="3221" spans="18:22" x14ac:dyDescent="0.25">
      <c r="R3221" s="52"/>
      <c r="U3221" s="52"/>
      <c r="V3221" s="52"/>
    </row>
    <row r="3222" spans="18:22" x14ac:dyDescent="0.25">
      <c r="R3222" s="52"/>
      <c r="U3222" s="52"/>
      <c r="V3222" s="52"/>
    </row>
    <row r="3223" spans="18:22" x14ac:dyDescent="0.25">
      <c r="R3223" s="52"/>
      <c r="U3223" s="52"/>
      <c r="V3223" s="52"/>
    </row>
    <row r="3224" spans="18:22" x14ac:dyDescent="0.25">
      <c r="R3224" s="52"/>
      <c r="U3224" s="52"/>
      <c r="V3224" s="52"/>
    </row>
    <row r="3225" spans="18:22" x14ac:dyDescent="0.25">
      <c r="R3225" s="52"/>
      <c r="U3225" s="52"/>
      <c r="V3225" s="52"/>
    </row>
    <row r="3226" spans="18:22" x14ac:dyDescent="0.25">
      <c r="R3226" s="52"/>
      <c r="U3226" s="52"/>
      <c r="V3226" s="52"/>
    </row>
    <row r="3227" spans="18:22" x14ac:dyDescent="0.25">
      <c r="R3227" s="52"/>
      <c r="U3227" s="52"/>
      <c r="V3227" s="52"/>
    </row>
    <row r="3228" spans="18:22" x14ac:dyDescent="0.25">
      <c r="R3228" s="52"/>
      <c r="U3228" s="52"/>
      <c r="V3228" s="52"/>
    </row>
    <row r="3229" spans="18:22" x14ac:dyDescent="0.25">
      <c r="R3229" s="52"/>
      <c r="U3229" s="52"/>
      <c r="V3229" s="52"/>
    </row>
    <row r="3230" spans="18:22" x14ac:dyDescent="0.25">
      <c r="R3230" s="52"/>
      <c r="U3230" s="52"/>
      <c r="V3230" s="52"/>
    </row>
    <row r="3231" spans="18:22" x14ac:dyDescent="0.25">
      <c r="R3231" s="52"/>
      <c r="U3231" s="52"/>
      <c r="V3231" s="52"/>
    </row>
    <row r="3232" spans="18:22" x14ac:dyDescent="0.25">
      <c r="R3232" s="52"/>
      <c r="U3232" s="52"/>
      <c r="V3232" s="52"/>
    </row>
    <row r="3233" spans="18:22" x14ac:dyDescent="0.25">
      <c r="R3233" s="52"/>
      <c r="U3233" s="52"/>
      <c r="V3233" s="52"/>
    </row>
    <row r="3234" spans="18:22" x14ac:dyDescent="0.25">
      <c r="R3234" s="52"/>
      <c r="U3234" s="52"/>
      <c r="V3234" s="52"/>
    </row>
    <row r="3235" spans="18:22" x14ac:dyDescent="0.25">
      <c r="R3235" s="52"/>
      <c r="U3235" s="52"/>
      <c r="V3235" s="52"/>
    </row>
    <row r="3236" spans="18:22" x14ac:dyDescent="0.25">
      <c r="R3236" s="52"/>
      <c r="U3236" s="52"/>
      <c r="V3236" s="52"/>
    </row>
    <row r="3237" spans="18:22" x14ac:dyDescent="0.25">
      <c r="R3237" s="52"/>
      <c r="U3237" s="52"/>
      <c r="V3237" s="52"/>
    </row>
    <row r="3238" spans="18:22" x14ac:dyDescent="0.25">
      <c r="R3238" s="52"/>
      <c r="U3238" s="52"/>
      <c r="V3238" s="52"/>
    </row>
    <row r="3239" spans="18:22" x14ac:dyDescent="0.25">
      <c r="R3239" s="52"/>
      <c r="U3239" s="52"/>
      <c r="V3239" s="52"/>
    </row>
    <row r="3240" spans="18:22" x14ac:dyDescent="0.25">
      <c r="R3240" s="52"/>
      <c r="U3240" s="52"/>
      <c r="V3240" s="52"/>
    </row>
    <row r="3241" spans="18:22" x14ac:dyDescent="0.25">
      <c r="R3241" s="52"/>
      <c r="U3241" s="52"/>
      <c r="V3241" s="52"/>
    </row>
    <row r="3242" spans="18:22" x14ac:dyDescent="0.25">
      <c r="R3242" s="52"/>
      <c r="U3242" s="52"/>
      <c r="V3242" s="52"/>
    </row>
    <row r="3243" spans="18:22" x14ac:dyDescent="0.25">
      <c r="R3243" s="52"/>
      <c r="U3243" s="52"/>
      <c r="V3243" s="52"/>
    </row>
    <row r="3244" spans="18:22" x14ac:dyDescent="0.25">
      <c r="R3244" s="52"/>
      <c r="U3244" s="52"/>
      <c r="V3244" s="52"/>
    </row>
    <row r="3245" spans="18:22" x14ac:dyDescent="0.25">
      <c r="R3245" s="52"/>
      <c r="U3245" s="52"/>
      <c r="V3245" s="52"/>
    </row>
    <row r="3246" spans="18:22" x14ac:dyDescent="0.25">
      <c r="R3246" s="52"/>
      <c r="U3246" s="52"/>
      <c r="V3246" s="52"/>
    </row>
    <row r="3247" spans="18:22" x14ac:dyDescent="0.25">
      <c r="R3247" s="52"/>
      <c r="U3247" s="52"/>
      <c r="V3247" s="52"/>
    </row>
    <row r="3248" spans="18:22" x14ac:dyDescent="0.25">
      <c r="R3248" s="52"/>
      <c r="U3248" s="52"/>
      <c r="V3248" s="52"/>
    </row>
    <row r="3249" spans="18:22" x14ac:dyDescent="0.25">
      <c r="R3249" s="52"/>
      <c r="U3249" s="52"/>
      <c r="V3249" s="52"/>
    </row>
    <row r="3250" spans="18:22" x14ac:dyDescent="0.25">
      <c r="R3250" s="52"/>
      <c r="U3250" s="52"/>
      <c r="V3250" s="52"/>
    </row>
    <row r="3251" spans="18:22" x14ac:dyDescent="0.25">
      <c r="R3251" s="52"/>
      <c r="U3251" s="52"/>
      <c r="V3251" s="52"/>
    </row>
    <row r="3252" spans="18:22" x14ac:dyDescent="0.25">
      <c r="R3252" s="52"/>
      <c r="U3252" s="52"/>
      <c r="V3252" s="52"/>
    </row>
    <row r="3253" spans="18:22" x14ac:dyDescent="0.25">
      <c r="R3253" s="52"/>
      <c r="U3253" s="52"/>
      <c r="V3253" s="52"/>
    </row>
    <row r="3254" spans="18:22" x14ac:dyDescent="0.25">
      <c r="R3254" s="52"/>
      <c r="U3254" s="52"/>
      <c r="V3254" s="52"/>
    </row>
    <row r="3255" spans="18:22" x14ac:dyDescent="0.25">
      <c r="R3255" s="52"/>
      <c r="U3255" s="52"/>
      <c r="V3255" s="52"/>
    </row>
    <row r="3256" spans="18:22" x14ac:dyDescent="0.25">
      <c r="R3256" s="52"/>
      <c r="U3256" s="52"/>
      <c r="V3256" s="52"/>
    </row>
    <row r="3257" spans="18:22" x14ac:dyDescent="0.25">
      <c r="R3257" s="52"/>
      <c r="U3257" s="52"/>
      <c r="V3257" s="52"/>
    </row>
    <row r="3258" spans="18:22" x14ac:dyDescent="0.25">
      <c r="R3258" s="52"/>
      <c r="U3258" s="52"/>
      <c r="V3258" s="52"/>
    </row>
    <row r="3259" spans="18:22" x14ac:dyDescent="0.25">
      <c r="R3259" s="52"/>
      <c r="U3259" s="52"/>
      <c r="V3259" s="52"/>
    </row>
    <row r="3260" spans="18:22" x14ac:dyDescent="0.25">
      <c r="R3260" s="52"/>
      <c r="U3260" s="52"/>
      <c r="V3260" s="52"/>
    </row>
    <row r="3261" spans="18:22" x14ac:dyDescent="0.25">
      <c r="R3261" s="52"/>
      <c r="U3261" s="52"/>
      <c r="V3261" s="52"/>
    </row>
    <row r="3262" spans="18:22" x14ac:dyDescent="0.25">
      <c r="R3262" s="52"/>
      <c r="U3262" s="52"/>
      <c r="V3262" s="52"/>
    </row>
    <row r="3263" spans="18:22" x14ac:dyDescent="0.25">
      <c r="R3263" s="52"/>
      <c r="U3263" s="52"/>
      <c r="V3263" s="52"/>
    </row>
    <row r="3264" spans="18:22" x14ac:dyDescent="0.25">
      <c r="R3264" s="52"/>
      <c r="U3264" s="52"/>
      <c r="V3264" s="52"/>
    </row>
    <row r="3265" spans="18:22" x14ac:dyDescent="0.25">
      <c r="R3265" s="52"/>
      <c r="U3265" s="52"/>
      <c r="V3265" s="52"/>
    </row>
    <row r="3266" spans="18:22" x14ac:dyDescent="0.25">
      <c r="R3266" s="52"/>
      <c r="U3266" s="52"/>
      <c r="V3266" s="52"/>
    </row>
    <row r="3267" spans="18:22" x14ac:dyDescent="0.25">
      <c r="R3267" s="52"/>
      <c r="U3267" s="52"/>
      <c r="V3267" s="52"/>
    </row>
    <row r="3268" spans="18:22" x14ac:dyDescent="0.25">
      <c r="R3268" s="52"/>
      <c r="U3268" s="52"/>
      <c r="V3268" s="52"/>
    </row>
    <row r="3269" spans="18:22" x14ac:dyDescent="0.25">
      <c r="R3269" s="52"/>
      <c r="U3269" s="52"/>
      <c r="V3269" s="52"/>
    </row>
    <row r="3270" spans="18:22" x14ac:dyDescent="0.25">
      <c r="R3270" s="52"/>
      <c r="U3270" s="52"/>
      <c r="V3270" s="52"/>
    </row>
    <row r="3271" spans="18:22" x14ac:dyDescent="0.25">
      <c r="R3271" s="52"/>
      <c r="U3271" s="52"/>
      <c r="V3271" s="52"/>
    </row>
    <row r="3272" spans="18:22" x14ac:dyDescent="0.25">
      <c r="R3272" s="52"/>
      <c r="U3272" s="52"/>
      <c r="V3272" s="52"/>
    </row>
    <row r="3273" spans="18:22" x14ac:dyDescent="0.25">
      <c r="R3273" s="52"/>
      <c r="U3273" s="52"/>
      <c r="V3273" s="52"/>
    </row>
    <row r="3274" spans="18:22" x14ac:dyDescent="0.25">
      <c r="R3274" s="52"/>
      <c r="U3274" s="52"/>
      <c r="V3274" s="52"/>
    </row>
    <row r="3275" spans="18:22" x14ac:dyDescent="0.25">
      <c r="R3275" s="52"/>
      <c r="U3275" s="52"/>
      <c r="V3275" s="52"/>
    </row>
    <row r="3276" spans="18:22" x14ac:dyDescent="0.25">
      <c r="R3276" s="52"/>
      <c r="U3276" s="52"/>
      <c r="V3276" s="52"/>
    </row>
    <row r="3277" spans="18:22" x14ac:dyDescent="0.25">
      <c r="R3277" s="52"/>
      <c r="U3277" s="52"/>
      <c r="V3277" s="52"/>
    </row>
    <row r="3278" spans="18:22" x14ac:dyDescent="0.25">
      <c r="R3278" s="52"/>
      <c r="U3278" s="52"/>
      <c r="V3278" s="52"/>
    </row>
    <row r="3279" spans="18:22" x14ac:dyDescent="0.25">
      <c r="R3279" s="52"/>
      <c r="U3279" s="52"/>
      <c r="V3279" s="52"/>
    </row>
    <row r="3280" spans="18:22" x14ac:dyDescent="0.25">
      <c r="R3280" s="52"/>
      <c r="U3280" s="52"/>
      <c r="V3280" s="52"/>
    </row>
    <row r="3281" spans="18:22" x14ac:dyDescent="0.25">
      <c r="R3281" s="52"/>
      <c r="U3281" s="52"/>
      <c r="V3281" s="52"/>
    </row>
    <row r="3282" spans="18:22" x14ac:dyDescent="0.25">
      <c r="R3282" s="52"/>
      <c r="U3282" s="52"/>
      <c r="V3282" s="52"/>
    </row>
    <row r="3283" spans="18:22" x14ac:dyDescent="0.25">
      <c r="R3283" s="52"/>
      <c r="U3283" s="52"/>
      <c r="V3283" s="52"/>
    </row>
    <row r="3284" spans="18:22" x14ac:dyDescent="0.25">
      <c r="R3284" s="52"/>
      <c r="U3284" s="52"/>
      <c r="V3284" s="52"/>
    </row>
    <row r="3285" spans="18:22" x14ac:dyDescent="0.25">
      <c r="R3285" s="52"/>
      <c r="U3285" s="52"/>
      <c r="V3285" s="52"/>
    </row>
    <row r="3286" spans="18:22" x14ac:dyDescent="0.25">
      <c r="R3286" s="52"/>
      <c r="U3286" s="52"/>
      <c r="V3286" s="52"/>
    </row>
    <row r="3287" spans="18:22" x14ac:dyDescent="0.25">
      <c r="R3287" s="52"/>
      <c r="U3287" s="52"/>
      <c r="V3287" s="52"/>
    </row>
    <row r="3288" spans="18:22" x14ac:dyDescent="0.25">
      <c r="R3288" s="52"/>
      <c r="U3288" s="52"/>
      <c r="V3288" s="52"/>
    </row>
    <row r="3289" spans="18:22" x14ac:dyDescent="0.25">
      <c r="R3289" s="52"/>
      <c r="U3289" s="52"/>
      <c r="V3289" s="52"/>
    </row>
    <row r="3290" spans="18:22" x14ac:dyDescent="0.25">
      <c r="R3290" s="52"/>
      <c r="U3290" s="52"/>
      <c r="V3290" s="52"/>
    </row>
    <row r="3291" spans="18:22" x14ac:dyDescent="0.25">
      <c r="R3291" s="52"/>
      <c r="U3291" s="52"/>
      <c r="V3291" s="52"/>
    </row>
    <row r="3292" spans="18:22" x14ac:dyDescent="0.25">
      <c r="R3292" s="52"/>
      <c r="U3292" s="52"/>
      <c r="V3292" s="52"/>
    </row>
    <row r="3293" spans="18:22" x14ac:dyDescent="0.25">
      <c r="R3293" s="52"/>
      <c r="U3293" s="52"/>
      <c r="V3293" s="52"/>
    </row>
    <row r="3294" spans="18:22" x14ac:dyDescent="0.25">
      <c r="R3294" s="52"/>
      <c r="U3294" s="52"/>
      <c r="V3294" s="52"/>
    </row>
    <row r="3295" spans="18:22" x14ac:dyDescent="0.25">
      <c r="R3295" s="52"/>
      <c r="U3295" s="52"/>
      <c r="V3295" s="52"/>
    </row>
    <row r="3296" spans="18:22" x14ac:dyDescent="0.25">
      <c r="R3296" s="52"/>
      <c r="U3296" s="52"/>
      <c r="V3296" s="52"/>
    </row>
    <row r="3297" spans="18:22" x14ac:dyDescent="0.25">
      <c r="R3297" s="52"/>
      <c r="U3297" s="52"/>
      <c r="V3297" s="52"/>
    </row>
    <row r="3298" spans="18:22" x14ac:dyDescent="0.25">
      <c r="R3298" s="52"/>
      <c r="U3298" s="52"/>
      <c r="V3298" s="52"/>
    </row>
    <row r="3299" spans="18:22" x14ac:dyDescent="0.25">
      <c r="R3299" s="52"/>
      <c r="U3299" s="52"/>
      <c r="V3299" s="52"/>
    </row>
    <row r="3300" spans="18:22" x14ac:dyDescent="0.25">
      <c r="R3300" s="52"/>
      <c r="U3300" s="52"/>
      <c r="V3300" s="52"/>
    </row>
    <row r="3301" spans="18:22" x14ac:dyDescent="0.25">
      <c r="R3301" s="52"/>
      <c r="U3301" s="52"/>
      <c r="V3301" s="52"/>
    </row>
    <row r="3302" spans="18:22" x14ac:dyDescent="0.25">
      <c r="R3302" s="52"/>
      <c r="U3302" s="52"/>
      <c r="V3302" s="52"/>
    </row>
    <row r="3303" spans="18:22" x14ac:dyDescent="0.25">
      <c r="R3303" s="52"/>
      <c r="U3303" s="52"/>
      <c r="V3303" s="52"/>
    </row>
    <row r="3304" spans="18:22" x14ac:dyDescent="0.25">
      <c r="R3304" s="52"/>
      <c r="U3304" s="52"/>
      <c r="V3304" s="52"/>
    </row>
    <row r="3305" spans="18:22" x14ac:dyDescent="0.25">
      <c r="R3305" s="52"/>
      <c r="U3305" s="52"/>
      <c r="V3305" s="52"/>
    </row>
    <row r="3306" spans="18:22" x14ac:dyDescent="0.25">
      <c r="R3306" s="52"/>
      <c r="U3306" s="52"/>
      <c r="V3306" s="52"/>
    </row>
    <row r="3307" spans="18:22" x14ac:dyDescent="0.25">
      <c r="R3307" s="52"/>
      <c r="U3307" s="52"/>
      <c r="V3307" s="52"/>
    </row>
    <row r="3308" spans="18:22" x14ac:dyDescent="0.25">
      <c r="R3308" s="52"/>
      <c r="U3308" s="52"/>
      <c r="V3308" s="52"/>
    </row>
    <row r="3309" spans="18:22" x14ac:dyDescent="0.25">
      <c r="R3309" s="52"/>
      <c r="U3309" s="52"/>
      <c r="V3309" s="52"/>
    </row>
    <row r="3310" spans="18:22" x14ac:dyDescent="0.25">
      <c r="R3310" s="52"/>
      <c r="U3310" s="52"/>
      <c r="V3310" s="52"/>
    </row>
    <row r="3311" spans="18:22" x14ac:dyDescent="0.25">
      <c r="R3311" s="52"/>
      <c r="U3311" s="52"/>
      <c r="V3311" s="52"/>
    </row>
    <row r="3312" spans="18:22" x14ac:dyDescent="0.25">
      <c r="R3312" s="52"/>
      <c r="U3312" s="52"/>
      <c r="V3312" s="52"/>
    </row>
    <row r="3313" spans="18:22" x14ac:dyDescent="0.25">
      <c r="R3313" s="52"/>
      <c r="U3313" s="52"/>
      <c r="V3313" s="52"/>
    </row>
    <row r="3314" spans="18:22" x14ac:dyDescent="0.25">
      <c r="R3314" s="52"/>
      <c r="U3314" s="52"/>
      <c r="V3314" s="52"/>
    </row>
    <row r="3315" spans="18:22" x14ac:dyDescent="0.25">
      <c r="R3315" s="52"/>
      <c r="U3315" s="52"/>
      <c r="V3315" s="52"/>
    </row>
    <row r="3316" spans="18:22" x14ac:dyDescent="0.25">
      <c r="R3316" s="52"/>
      <c r="U3316" s="52"/>
      <c r="V3316" s="52"/>
    </row>
    <row r="3317" spans="18:22" x14ac:dyDescent="0.25">
      <c r="R3317" s="52"/>
      <c r="U3317" s="52"/>
      <c r="V3317" s="52"/>
    </row>
    <row r="3318" spans="18:22" x14ac:dyDescent="0.25">
      <c r="R3318" s="52"/>
      <c r="U3318" s="52"/>
      <c r="V3318" s="52"/>
    </row>
    <row r="3319" spans="18:22" x14ac:dyDescent="0.25">
      <c r="R3319" s="52"/>
      <c r="U3319" s="52"/>
      <c r="V3319" s="52"/>
    </row>
    <row r="3320" spans="18:22" x14ac:dyDescent="0.25">
      <c r="R3320" s="52"/>
      <c r="U3320" s="52"/>
      <c r="V3320" s="52"/>
    </row>
    <row r="3321" spans="18:22" x14ac:dyDescent="0.25">
      <c r="R3321" s="52"/>
      <c r="U3321" s="52"/>
      <c r="V3321" s="52"/>
    </row>
    <row r="3322" spans="18:22" x14ac:dyDescent="0.25">
      <c r="R3322" s="52"/>
      <c r="U3322" s="52"/>
      <c r="V3322" s="52"/>
    </row>
    <row r="3323" spans="18:22" x14ac:dyDescent="0.25">
      <c r="R3323" s="52"/>
      <c r="U3323" s="52"/>
      <c r="V3323" s="52"/>
    </row>
    <row r="3324" spans="18:22" x14ac:dyDescent="0.25">
      <c r="R3324" s="52"/>
      <c r="U3324" s="52"/>
      <c r="V3324" s="52"/>
    </row>
    <row r="3325" spans="18:22" x14ac:dyDescent="0.25">
      <c r="R3325" s="52"/>
      <c r="U3325" s="52"/>
      <c r="V3325" s="52"/>
    </row>
    <row r="3326" spans="18:22" x14ac:dyDescent="0.25">
      <c r="R3326" s="52"/>
      <c r="U3326" s="52"/>
      <c r="V3326" s="52"/>
    </row>
    <row r="3327" spans="18:22" x14ac:dyDescent="0.25">
      <c r="R3327" s="52"/>
      <c r="U3327" s="52"/>
      <c r="V3327" s="52"/>
    </row>
    <row r="3328" spans="18:22" x14ac:dyDescent="0.25">
      <c r="R3328" s="52"/>
      <c r="U3328" s="52"/>
      <c r="V3328" s="52"/>
    </row>
    <row r="3329" spans="18:22" x14ac:dyDescent="0.25">
      <c r="R3329" s="52"/>
      <c r="U3329" s="52"/>
      <c r="V3329" s="52"/>
    </row>
    <row r="3330" spans="18:22" x14ac:dyDescent="0.25">
      <c r="R3330" s="52"/>
      <c r="U3330" s="52"/>
      <c r="V3330" s="52"/>
    </row>
    <row r="3331" spans="18:22" x14ac:dyDescent="0.25">
      <c r="R3331" s="52"/>
      <c r="U3331" s="52"/>
      <c r="V3331" s="52"/>
    </row>
    <row r="3332" spans="18:22" x14ac:dyDescent="0.25">
      <c r="R3332" s="52"/>
      <c r="U3332" s="52"/>
      <c r="V3332" s="52"/>
    </row>
    <row r="3333" spans="18:22" x14ac:dyDescent="0.25">
      <c r="R3333" s="52"/>
      <c r="U3333" s="52"/>
      <c r="V3333" s="52"/>
    </row>
    <row r="3334" spans="18:22" x14ac:dyDescent="0.25">
      <c r="R3334" s="52"/>
      <c r="U3334" s="52"/>
      <c r="V3334" s="52"/>
    </row>
    <row r="3335" spans="18:22" x14ac:dyDescent="0.25">
      <c r="R3335" s="52"/>
      <c r="U3335" s="52"/>
      <c r="V3335" s="52"/>
    </row>
    <row r="3336" spans="18:22" x14ac:dyDescent="0.25">
      <c r="R3336" s="52"/>
      <c r="U3336" s="52"/>
      <c r="V3336" s="52"/>
    </row>
    <row r="3337" spans="18:22" x14ac:dyDescent="0.25">
      <c r="R3337" s="52"/>
      <c r="U3337" s="52"/>
      <c r="V3337" s="52"/>
    </row>
    <row r="3338" spans="18:22" x14ac:dyDescent="0.25">
      <c r="R3338" s="52"/>
      <c r="U3338" s="52"/>
      <c r="V3338" s="52"/>
    </row>
    <row r="3339" spans="18:22" x14ac:dyDescent="0.25">
      <c r="R3339" s="52"/>
      <c r="U3339" s="52"/>
      <c r="V3339" s="52"/>
    </row>
    <row r="3340" spans="18:22" x14ac:dyDescent="0.25">
      <c r="R3340" s="52"/>
      <c r="U3340" s="52"/>
      <c r="V3340" s="52"/>
    </row>
    <row r="3341" spans="18:22" x14ac:dyDescent="0.25">
      <c r="R3341" s="52"/>
      <c r="U3341" s="52"/>
      <c r="V3341" s="52"/>
    </row>
    <row r="3342" spans="18:22" x14ac:dyDescent="0.25">
      <c r="R3342" s="52"/>
      <c r="U3342" s="52"/>
      <c r="V3342" s="52"/>
    </row>
    <row r="3343" spans="18:22" x14ac:dyDescent="0.25">
      <c r="R3343" s="52"/>
      <c r="U3343" s="52"/>
      <c r="V3343" s="52"/>
    </row>
    <row r="3344" spans="18:22" x14ac:dyDescent="0.25">
      <c r="R3344" s="52"/>
      <c r="U3344" s="52"/>
      <c r="V3344" s="52"/>
    </row>
    <row r="3345" spans="18:22" x14ac:dyDescent="0.25">
      <c r="R3345" s="52"/>
      <c r="U3345" s="52"/>
      <c r="V3345" s="52"/>
    </row>
    <row r="3346" spans="18:22" x14ac:dyDescent="0.25">
      <c r="R3346" s="52"/>
      <c r="U3346" s="52"/>
      <c r="V3346" s="52"/>
    </row>
    <row r="3347" spans="18:22" x14ac:dyDescent="0.25">
      <c r="R3347" s="52"/>
      <c r="U3347" s="52"/>
      <c r="V3347" s="52"/>
    </row>
    <row r="3348" spans="18:22" x14ac:dyDescent="0.25">
      <c r="R3348" s="52"/>
      <c r="U3348" s="52"/>
      <c r="V3348" s="52"/>
    </row>
    <row r="3349" spans="18:22" x14ac:dyDescent="0.25">
      <c r="R3349" s="52"/>
      <c r="U3349" s="52"/>
      <c r="V3349" s="52"/>
    </row>
    <row r="3350" spans="18:22" x14ac:dyDescent="0.25">
      <c r="R3350" s="52"/>
      <c r="U3350" s="52"/>
      <c r="V3350" s="52"/>
    </row>
    <row r="3351" spans="18:22" x14ac:dyDescent="0.25">
      <c r="R3351" s="52"/>
      <c r="U3351" s="52"/>
      <c r="V3351" s="52"/>
    </row>
    <row r="3352" spans="18:22" x14ac:dyDescent="0.25">
      <c r="R3352" s="52"/>
      <c r="U3352" s="52"/>
      <c r="V3352" s="52"/>
    </row>
    <row r="3353" spans="18:22" x14ac:dyDescent="0.25">
      <c r="R3353" s="52"/>
      <c r="U3353" s="52"/>
      <c r="V3353" s="52"/>
    </row>
    <row r="3354" spans="18:22" x14ac:dyDescent="0.25">
      <c r="R3354" s="52"/>
      <c r="U3354" s="52"/>
      <c r="V3354" s="52"/>
    </row>
    <row r="3355" spans="18:22" x14ac:dyDescent="0.25">
      <c r="R3355" s="52"/>
      <c r="U3355" s="52"/>
      <c r="V3355" s="52"/>
    </row>
    <row r="3356" spans="18:22" x14ac:dyDescent="0.25">
      <c r="R3356" s="52"/>
      <c r="U3356" s="52"/>
      <c r="V3356" s="52"/>
    </row>
    <row r="3357" spans="18:22" x14ac:dyDescent="0.25">
      <c r="R3357" s="52"/>
      <c r="U3357" s="52"/>
      <c r="V3357" s="52"/>
    </row>
    <row r="3358" spans="18:22" x14ac:dyDescent="0.25">
      <c r="R3358" s="52"/>
      <c r="U3358" s="52"/>
      <c r="V3358" s="52"/>
    </row>
    <row r="3359" spans="18:22" x14ac:dyDescent="0.25">
      <c r="R3359" s="52"/>
      <c r="U3359" s="52"/>
      <c r="V3359" s="52"/>
    </row>
    <row r="3360" spans="18:22" x14ac:dyDescent="0.25">
      <c r="R3360" s="52"/>
      <c r="U3360" s="52"/>
      <c r="V3360" s="52"/>
    </row>
    <row r="3361" spans="18:22" x14ac:dyDescent="0.25">
      <c r="R3361" s="52"/>
      <c r="U3361" s="52"/>
      <c r="V3361" s="52"/>
    </row>
    <row r="3362" spans="18:22" x14ac:dyDescent="0.25">
      <c r="R3362" s="52"/>
      <c r="U3362" s="52"/>
      <c r="V3362" s="52"/>
    </row>
    <row r="3363" spans="18:22" x14ac:dyDescent="0.25">
      <c r="R3363" s="52"/>
      <c r="U3363" s="52"/>
      <c r="V3363" s="52"/>
    </row>
    <row r="3364" spans="18:22" x14ac:dyDescent="0.25">
      <c r="R3364" s="52"/>
      <c r="U3364" s="52"/>
      <c r="V3364" s="52"/>
    </row>
    <row r="3365" spans="18:22" x14ac:dyDescent="0.25">
      <c r="R3365" s="52"/>
      <c r="U3365" s="52"/>
      <c r="V3365" s="52"/>
    </row>
    <row r="3366" spans="18:22" x14ac:dyDescent="0.25">
      <c r="R3366" s="52"/>
      <c r="U3366" s="52"/>
      <c r="V3366" s="52"/>
    </row>
    <row r="3367" spans="18:22" x14ac:dyDescent="0.25">
      <c r="R3367" s="52"/>
      <c r="U3367" s="52"/>
      <c r="V3367" s="52"/>
    </row>
    <row r="3368" spans="18:22" x14ac:dyDescent="0.25">
      <c r="R3368" s="52"/>
      <c r="U3368" s="52"/>
      <c r="V3368" s="52"/>
    </row>
    <row r="3369" spans="18:22" x14ac:dyDescent="0.25">
      <c r="R3369" s="52"/>
      <c r="U3369" s="52"/>
      <c r="V3369" s="52"/>
    </row>
    <row r="3370" spans="18:22" x14ac:dyDescent="0.25">
      <c r="R3370" s="52"/>
      <c r="U3370" s="52"/>
      <c r="V3370" s="52"/>
    </row>
    <row r="3371" spans="18:22" x14ac:dyDescent="0.25">
      <c r="R3371" s="52"/>
      <c r="U3371" s="52"/>
      <c r="V3371" s="52"/>
    </row>
    <row r="3372" spans="18:22" x14ac:dyDescent="0.25">
      <c r="R3372" s="52"/>
      <c r="U3372" s="52"/>
      <c r="V3372" s="52"/>
    </row>
    <row r="3373" spans="18:22" x14ac:dyDescent="0.25">
      <c r="R3373" s="52"/>
      <c r="U3373" s="52"/>
      <c r="V3373" s="52"/>
    </row>
    <row r="3374" spans="18:22" x14ac:dyDescent="0.25">
      <c r="R3374" s="52"/>
      <c r="U3374" s="52"/>
      <c r="V3374" s="52"/>
    </row>
    <row r="3375" spans="18:22" x14ac:dyDescent="0.25">
      <c r="R3375" s="52"/>
      <c r="U3375" s="52"/>
      <c r="V3375" s="52"/>
    </row>
    <row r="3376" spans="18:22" x14ac:dyDescent="0.25">
      <c r="R3376" s="52"/>
      <c r="U3376" s="52"/>
      <c r="V3376" s="52"/>
    </row>
    <row r="3377" spans="18:22" x14ac:dyDescent="0.25">
      <c r="R3377" s="52"/>
      <c r="U3377" s="52"/>
      <c r="V3377" s="52"/>
    </row>
    <row r="3378" spans="18:22" x14ac:dyDescent="0.25">
      <c r="R3378" s="52"/>
      <c r="U3378" s="52"/>
      <c r="V3378" s="52"/>
    </row>
    <row r="3379" spans="18:22" x14ac:dyDescent="0.25">
      <c r="R3379" s="52"/>
      <c r="U3379" s="52"/>
      <c r="V3379" s="52"/>
    </row>
    <row r="3380" spans="18:22" x14ac:dyDescent="0.25">
      <c r="R3380" s="52"/>
      <c r="U3380" s="52"/>
      <c r="V3380" s="52"/>
    </row>
    <row r="3381" spans="18:22" x14ac:dyDescent="0.25">
      <c r="R3381" s="52"/>
      <c r="U3381" s="52"/>
      <c r="V3381" s="52"/>
    </row>
    <row r="3382" spans="18:22" x14ac:dyDescent="0.25">
      <c r="R3382" s="52"/>
      <c r="U3382" s="52"/>
      <c r="V3382" s="52"/>
    </row>
    <row r="3383" spans="18:22" x14ac:dyDescent="0.25">
      <c r="R3383" s="52"/>
      <c r="U3383" s="52"/>
      <c r="V3383" s="52"/>
    </row>
    <row r="3384" spans="18:22" x14ac:dyDescent="0.25">
      <c r="R3384" s="52"/>
      <c r="U3384" s="52"/>
      <c r="V3384" s="52"/>
    </row>
    <row r="3385" spans="18:22" x14ac:dyDescent="0.25">
      <c r="R3385" s="52"/>
      <c r="U3385" s="52"/>
      <c r="V3385" s="52"/>
    </row>
    <row r="3386" spans="18:22" x14ac:dyDescent="0.25">
      <c r="R3386" s="52"/>
      <c r="U3386" s="52"/>
      <c r="V3386" s="52"/>
    </row>
    <row r="3387" spans="18:22" x14ac:dyDescent="0.25">
      <c r="R3387" s="52"/>
      <c r="U3387" s="52"/>
      <c r="V3387" s="52"/>
    </row>
    <row r="3388" spans="18:22" x14ac:dyDescent="0.25">
      <c r="R3388" s="52"/>
      <c r="U3388" s="52"/>
      <c r="V3388" s="52"/>
    </row>
    <row r="3389" spans="18:22" x14ac:dyDescent="0.25">
      <c r="R3389" s="52"/>
      <c r="U3389" s="52"/>
      <c r="V3389" s="52"/>
    </row>
    <row r="3390" spans="18:22" x14ac:dyDescent="0.25">
      <c r="R3390" s="52"/>
      <c r="U3390" s="52"/>
      <c r="V3390" s="52"/>
    </row>
    <row r="3391" spans="18:22" x14ac:dyDescent="0.25">
      <c r="R3391" s="52"/>
      <c r="U3391" s="52"/>
      <c r="V3391" s="52"/>
    </row>
    <row r="3392" spans="18:22" x14ac:dyDescent="0.25">
      <c r="R3392" s="52"/>
      <c r="U3392" s="52"/>
      <c r="V3392" s="52"/>
    </row>
    <row r="3393" spans="18:22" x14ac:dyDescent="0.25">
      <c r="R3393" s="52"/>
      <c r="U3393" s="52"/>
      <c r="V3393" s="52"/>
    </row>
    <row r="3394" spans="18:22" x14ac:dyDescent="0.25">
      <c r="R3394" s="52"/>
      <c r="U3394" s="52"/>
      <c r="V3394" s="52"/>
    </row>
    <row r="3395" spans="18:22" x14ac:dyDescent="0.25">
      <c r="R3395" s="52"/>
      <c r="U3395" s="52"/>
      <c r="V3395" s="52"/>
    </row>
    <row r="3396" spans="18:22" x14ac:dyDescent="0.25">
      <c r="R3396" s="52"/>
      <c r="U3396" s="52"/>
      <c r="V3396" s="52"/>
    </row>
    <row r="3397" spans="18:22" x14ac:dyDescent="0.25">
      <c r="R3397" s="52"/>
      <c r="U3397" s="52"/>
      <c r="V3397" s="52"/>
    </row>
    <row r="3398" spans="18:22" x14ac:dyDescent="0.25">
      <c r="R3398" s="52"/>
      <c r="U3398" s="52"/>
      <c r="V3398" s="52"/>
    </row>
    <row r="3399" spans="18:22" x14ac:dyDescent="0.25">
      <c r="R3399" s="52"/>
      <c r="U3399" s="52"/>
      <c r="V3399" s="52"/>
    </row>
    <row r="3400" spans="18:22" x14ac:dyDescent="0.25">
      <c r="R3400" s="52"/>
      <c r="U3400" s="52"/>
      <c r="V3400" s="52"/>
    </row>
    <row r="3401" spans="18:22" x14ac:dyDescent="0.25">
      <c r="R3401" s="52"/>
      <c r="U3401" s="52"/>
      <c r="V3401" s="52"/>
    </row>
    <row r="3402" spans="18:22" x14ac:dyDescent="0.25">
      <c r="R3402" s="52"/>
      <c r="U3402" s="52"/>
      <c r="V3402" s="52"/>
    </row>
    <row r="3403" spans="18:22" x14ac:dyDescent="0.25">
      <c r="R3403" s="52"/>
      <c r="U3403" s="52"/>
      <c r="V3403" s="52"/>
    </row>
    <row r="3404" spans="18:22" x14ac:dyDescent="0.25">
      <c r="R3404" s="52"/>
      <c r="U3404" s="52"/>
      <c r="V3404" s="52"/>
    </row>
    <row r="3405" spans="18:22" x14ac:dyDescent="0.25">
      <c r="R3405" s="52"/>
      <c r="U3405" s="52"/>
      <c r="V3405" s="52"/>
    </row>
    <row r="3406" spans="18:22" x14ac:dyDescent="0.25">
      <c r="R3406" s="52"/>
      <c r="U3406" s="52"/>
      <c r="V3406" s="52"/>
    </row>
    <row r="3407" spans="18:22" x14ac:dyDescent="0.25">
      <c r="R3407" s="52"/>
      <c r="U3407" s="52"/>
      <c r="V3407" s="52"/>
    </row>
    <row r="3408" spans="18:22" x14ac:dyDescent="0.25">
      <c r="R3408" s="52"/>
      <c r="U3408" s="52"/>
      <c r="V3408" s="52"/>
    </row>
    <row r="3409" spans="18:22" x14ac:dyDescent="0.25">
      <c r="R3409" s="52"/>
      <c r="U3409" s="52"/>
      <c r="V3409" s="52"/>
    </row>
    <row r="3410" spans="18:22" x14ac:dyDescent="0.25">
      <c r="R3410" s="52"/>
      <c r="U3410" s="52"/>
      <c r="V3410" s="52"/>
    </row>
    <row r="3411" spans="18:22" x14ac:dyDescent="0.25">
      <c r="R3411" s="52"/>
      <c r="U3411" s="52"/>
      <c r="V3411" s="52"/>
    </row>
    <row r="3412" spans="18:22" x14ac:dyDescent="0.25">
      <c r="R3412" s="52"/>
      <c r="U3412" s="52"/>
      <c r="V3412" s="52"/>
    </row>
    <row r="3413" spans="18:22" x14ac:dyDescent="0.25">
      <c r="R3413" s="52"/>
      <c r="U3413" s="52"/>
      <c r="V3413" s="52"/>
    </row>
    <row r="3414" spans="18:22" x14ac:dyDescent="0.25">
      <c r="R3414" s="52"/>
      <c r="U3414" s="52"/>
      <c r="V3414" s="52"/>
    </row>
    <row r="3415" spans="18:22" x14ac:dyDescent="0.25">
      <c r="R3415" s="52"/>
      <c r="U3415" s="52"/>
      <c r="V3415" s="52"/>
    </row>
    <row r="3416" spans="18:22" x14ac:dyDescent="0.25">
      <c r="R3416" s="52"/>
      <c r="U3416" s="52"/>
      <c r="V3416" s="52"/>
    </row>
    <row r="3417" spans="18:22" x14ac:dyDescent="0.25">
      <c r="R3417" s="52"/>
      <c r="U3417" s="52"/>
      <c r="V3417" s="52"/>
    </row>
    <row r="3418" spans="18:22" x14ac:dyDescent="0.25">
      <c r="R3418" s="52"/>
      <c r="U3418" s="52"/>
      <c r="V3418" s="52"/>
    </row>
    <row r="3419" spans="18:22" x14ac:dyDescent="0.25">
      <c r="R3419" s="52"/>
      <c r="U3419" s="52"/>
      <c r="V3419" s="52"/>
    </row>
    <row r="3420" spans="18:22" x14ac:dyDescent="0.25">
      <c r="R3420" s="52"/>
      <c r="U3420" s="52"/>
      <c r="V3420" s="52"/>
    </row>
    <row r="3421" spans="18:22" x14ac:dyDescent="0.25">
      <c r="R3421" s="52"/>
      <c r="U3421" s="52"/>
      <c r="V3421" s="52"/>
    </row>
    <row r="3422" spans="18:22" x14ac:dyDescent="0.25">
      <c r="R3422" s="52"/>
      <c r="U3422" s="52"/>
      <c r="V3422" s="52"/>
    </row>
    <row r="3423" spans="18:22" x14ac:dyDescent="0.25">
      <c r="R3423" s="52"/>
      <c r="U3423" s="52"/>
      <c r="V3423" s="52"/>
    </row>
    <row r="3424" spans="18:22" x14ac:dyDescent="0.25">
      <c r="R3424" s="52"/>
      <c r="U3424" s="52"/>
      <c r="V3424" s="52"/>
    </row>
    <row r="3425" spans="18:22" x14ac:dyDescent="0.25">
      <c r="R3425" s="52"/>
      <c r="U3425" s="52"/>
      <c r="V3425" s="52"/>
    </row>
    <row r="3426" spans="18:22" x14ac:dyDescent="0.25">
      <c r="R3426" s="52"/>
      <c r="U3426" s="52"/>
      <c r="V3426" s="52"/>
    </row>
    <row r="3427" spans="18:22" x14ac:dyDescent="0.25">
      <c r="R3427" s="52"/>
      <c r="U3427" s="52"/>
      <c r="V3427" s="52"/>
    </row>
    <row r="3428" spans="18:22" x14ac:dyDescent="0.25">
      <c r="R3428" s="52"/>
      <c r="U3428" s="52"/>
      <c r="V3428" s="52"/>
    </row>
    <row r="3429" spans="18:22" x14ac:dyDescent="0.25">
      <c r="R3429" s="52"/>
      <c r="U3429" s="52"/>
      <c r="V3429" s="52"/>
    </row>
    <row r="3430" spans="18:22" x14ac:dyDescent="0.25">
      <c r="R3430" s="52"/>
      <c r="U3430" s="52"/>
      <c r="V3430" s="52"/>
    </row>
    <row r="3431" spans="18:22" x14ac:dyDescent="0.25">
      <c r="R3431" s="52"/>
      <c r="U3431" s="52"/>
      <c r="V3431" s="52"/>
    </row>
    <row r="3432" spans="18:22" x14ac:dyDescent="0.25">
      <c r="R3432" s="52"/>
      <c r="U3432" s="52"/>
      <c r="V3432" s="52"/>
    </row>
    <row r="3433" spans="18:22" x14ac:dyDescent="0.25">
      <c r="R3433" s="52"/>
      <c r="U3433" s="52"/>
      <c r="V3433" s="52"/>
    </row>
    <row r="3434" spans="18:22" x14ac:dyDescent="0.25">
      <c r="R3434" s="52"/>
      <c r="U3434" s="52"/>
      <c r="V3434" s="52"/>
    </row>
    <row r="3435" spans="18:22" x14ac:dyDescent="0.25">
      <c r="R3435" s="52"/>
      <c r="U3435" s="52"/>
      <c r="V3435" s="52"/>
    </row>
    <row r="3436" spans="18:22" x14ac:dyDescent="0.25">
      <c r="R3436" s="52"/>
      <c r="U3436" s="52"/>
      <c r="V3436" s="52"/>
    </row>
    <row r="3437" spans="18:22" x14ac:dyDescent="0.25">
      <c r="R3437" s="52"/>
      <c r="U3437" s="52"/>
      <c r="V3437" s="52"/>
    </row>
    <row r="3438" spans="18:22" x14ac:dyDescent="0.25">
      <c r="R3438" s="52"/>
      <c r="U3438" s="52"/>
      <c r="V3438" s="52"/>
    </row>
    <row r="3439" spans="18:22" x14ac:dyDescent="0.25">
      <c r="R3439" s="52"/>
      <c r="U3439" s="52"/>
      <c r="V3439" s="52"/>
    </row>
    <row r="3440" spans="18:22" x14ac:dyDescent="0.25">
      <c r="R3440" s="52"/>
      <c r="U3440" s="52"/>
      <c r="V3440" s="52"/>
    </row>
    <row r="3441" spans="18:22" x14ac:dyDescent="0.25">
      <c r="R3441" s="52"/>
      <c r="U3441" s="52"/>
      <c r="V3441" s="52"/>
    </row>
    <row r="3442" spans="18:22" x14ac:dyDescent="0.25">
      <c r="R3442" s="52"/>
      <c r="U3442" s="52"/>
      <c r="V3442" s="52"/>
    </row>
    <row r="3443" spans="18:22" x14ac:dyDescent="0.25">
      <c r="R3443" s="52"/>
      <c r="U3443" s="52"/>
      <c r="V3443" s="52"/>
    </row>
    <row r="3444" spans="18:22" x14ac:dyDescent="0.25">
      <c r="R3444" s="52"/>
      <c r="U3444" s="52"/>
      <c r="V3444" s="52"/>
    </row>
    <row r="3445" spans="18:22" x14ac:dyDescent="0.25">
      <c r="R3445" s="52"/>
      <c r="U3445" s="52"/>
      <c r="V3445" s="52"/>
    </row>
    <row r="3446" spans="18:22" x14ac:dyDescent="0.25">
      <c r="R3446" s="52"/>
      <c r="U3446" s="52"/>
      <c r="V3446" s="52"/>
    </row>
    <row r="3447" spans="18:22" x14ac:dyDescent="0.25">
      <c r="R3447" s="52"/>
      <c r="U3447" s="52"/>
      <c r="V3447" s="52"/>
    </row>
    <row r="3448" spans="18:22" x14ac:dyDescent="0.25">
      <c r="R3448" s="52"/>
      <c r="U3448" s="52"/>
      <c r="V3448" s="52"/>
    </row>
    <row r="3449" spans="18:22" x14ac:dyDescent="0.25">
      <c r="R3449" s="52"/>
      <c r="U3449" s="52"/>
      <c r="V3449" s="52"/>
    </row>
    <row r="3450" spans="18:22" x14ac:dyDescent="0.25">
      <c r="R3450" s="52"/>
      <c r="U3450" s="52"/>
      <c r="V3450" s="52"/>
    </row>
    <row r="3451" spans="18:22" x14ac:dyDescent="0.25">
      <c r="R3451" s="52"/>
      <c r="U3451" s="52"/>
      <c r="V3451" s="52"/>
    </row>
    <row r="3452" spans="18:22" x14ac:dyDescent="0.25">
      <c r="R3452" s="52"/>
      <c r="U3452" s="52"/>
      <c r="V3452" s="52"/>
    </row>
    <row r="3453" spans="18:22" x14ac:dyDescent="0.25">
      <c r="R3453" s="52"/>
      <c r="U3453" s="52"/>
      <c r="V3453" s="52"/>
    </row>
    <row r="3454" spans="18:22" x14ac:dyDescent="0.25">
      <c r="R3454" s="52"/>
      <c r="U3454" s="52"/>
      <c r="V3454" s="52"/>
    </row>
    <row r="3455" spans="18:22" x14ac:dyDescent="0.25">
      <c r="R3455" s="52"/>
      <c r="U3455" s="52"/>
      <c r="V3455" s="52"/>
    </row>
    <row r="3456" spans="18:22" x14ac:dyDescent="0.25">
      <c r="R3456" s="52"/>
      <c r="U3456" s="52"/>
      <c r="V3456" s="52"/>
    </row>
    <row r="3457" spans="18:22" x14ac:dyDescent="0.25">
      <c r="R3457" s="52"/>
      <c r="U3457" s="52"/>
      <c r="V3457" s="52"/>
    </row>
    <row r="3458" spans="18:22" x14ac:dyDescent="0.25">
      <c r="R3458" s="52"/>
      <c r="U3458" s="52"/>
      <c r="V3458" s="52"/>
    </row>
    <row r="3459" spans="18:22" x14ac:dyDescent="0.25">
      <c r="R3459" s="52"/>
      <c r="U3459" s="52"/>
      <c r="V3459" s="52"/>
    </row>
    <row r="3460" spans="18:22" x14ac:dyDescent="0.25">
      <c r="R3460" s="52"/>
      <c r="U3460" s="52"/>
      <c r="V3460" s="52"/>
    </row>
    <row r="3461" spans="18:22" x14ac:dyDescent="0.25">
      <c r="R3461" s="52"/>
      <c r="U3461" s="52"/>
      <c r="V3461" s="52"/>
    </row>
    <row r="3462" spans="18:22" x14ac:dyDescent="0.25">
      <c r="R3462" s="52"/>
      <c r="U3462" s="52"/>
      <c r="V3462" s="52"/>
    </row>
    <row r="3463" spans="18:22" x14ac:dyDescent="0.25">
      <c r="R3463" s="52"/>
      <c r="U3463" s="52"/>
      <c r="V3463" s="52"/>
    </row>
    <row r="3464" spans="18:22" x14ac:dyDescent="0.25">
      <c r="R3464" s="52"/>
      <c r="U3464" s="52"/>
      <c r="V3464" s="52"/>
    </row>
    <row r="3465" spans="18:22" x14ac:dyDescent="0.25">
      <c r="R3465" s="52"/>
      <c r="U3465" s="52"/>
      <c r="V3465" s="52"/>
    </row>
    <row r="3466" spans="18:22" x14ac:dyDescent="0.25">
      <c r="R3466" s="52"/>
      <c r="U3466" s="52"/>
      <c r="V3466" s="52"/>
    </row>
    <row r="3467" spans="18:22" x14ac:dyDescent="0.25">
      <c r="R3467" s="52"/>
      <c r="U3467" s="52"/>
      <c r="V3467" s="52"/>
    </row>
    <row r="3468" spans="18:22" x14ac:dyDescent="0.25">
      <c r="R3468" s="52"/>
      <c r="U3468" s="52"/>
      <c r="V3468" s="52"/>
    </row>
    <row r="3469" spans="18:22" x14ac:dyDescent="0.25">
      <c r="R3469" s="52"/>
      <c r="U3469" s="52"/>
      <c r="V3469" s="52"/>
    </row>
    <row r="3470" spans="18:22" x14ac:dyDescent="0.25">
      <c r="R3470" s="52"/>
      <c r="U3470" s="52"/>
      <c r="V3470" s="52"/>
    </row>
    <row r="3471" spans="18:22" x14ac:dyDescent="0.25">
      <c r="R3471" s="52"/>
      <c r="U3471" s="52"/>
      <c r="V3471" s="52"/>
    </row>
    <row r="3472" spans="18:22" x14ac:dyDescent="0.25">
      <c r="R3472" s="52"/>
      <c r="U3472" s="52"/>
      <c r="V3472" s="52"/>
    </row>
    <row r="3473" spans="18:22" x14ac:dyDescent="0.25">
      <c r="R3473" s="52"/>
      <c r="U3473" s="52"/>
      <c r="V3473" s="52"/>
    </row>
    <row r="3474" spans="18:22" x14ac:dyDescent="0.25">
      <c r="R3474" s="52"/>
      <c r="U3474" s="52"/>
      <c r="V3474" s="52"/>
    </row>
    <row r="3475" spans="18:22" x14ac:dyDescent="0.25">
      <c r="R3475" s="52"/>
      <c r="U3475" s="52"/>
      <c r="V3475" s="52"/>
    </row>
    <row r="3476" spans="18:22" x14ac:dyDescent="0.25">
      <c r="R3476" s="52"/>
      <c r="U3476" s="52"/>
      <c r="V3476" s="52"/>
    </row>
    <row r="3477" spans="18:22" x14ac:dyDescent="0.25">
      <c r="R3477" s="52"/>
      <c r="U3477" s="52"/>
      <c r="V3477" s="52"/>
    </row>
    <row r="3478" spans="18:22" x14ac:dyDescent="0.25">
      <c r="R3478" s="52"/>
      <c r="U3478" s="52"/>
      <c r="V3478" s="52"/>
    </row>
    <row r="3479" spans="18:22" x14ac:dyDescent="0.25">
      <c r="R3479" s="52"/>
      <c r="U3479" s="52"/>
      <c r="V3479" s="52"/>
    </row>
    <row r="3480" spans="18:22" x14ac:dyDescent="0.25">
      <c r="R3480" s="52"/>
      <c r="U3480" s="52"/>
      <c r="V3480" s="52"/>
    </row>
    <row r="3481" spans="18:22" x14ac:dyDescent="0.25">
      <c r="R3481" s="52"/>
      <c r="U3481" s="52"/>
      <c r="V3481" s="52"/>
    </row>
    <row r="3482" spans="18:22" x14ac:dyDescent="0.25">
      <c r="R3482" s="52"/>
      <c r="U3482" s="52"/>
      <c r="V3482" s="52"/>
    </row>
    <row r="3483" spans="18:22" x14ac:dyDescent="0.25">
      <c r="R3483" s="52"/>
      <c r="U3483" s="52"/>
      <c r="V3483" s="52"/>
    </row>
    <row r="3484" spans="18:22" x14ac:dyDescent="0.25">
      <c r="R3484" s="52"/>
      <c r="U3484" s="52"/>
      <c r="V3484" s="52"/>
    </row>
    <row r="3485" spans="18:22" x14ac:dyDescent="0.25">
      <c r="R3485" s="52"/>
      <c r="U3485" s="52"/>
      <c r="V3485" s="52"/>
    </row>
    <row r="3486" spans="18:22" x14ac:dyDescent="0.25">
      <c r="R3486" s="52"/>
      <c r="U3486" s="52"/>
      <c r="V3486" s="52"/>
    </row>
    <row r="3487" spans="18:22" x14ac:dyDescent="0.25">
      <c r="R3487" s="52"/>
      <c r="U3487" s="52"/>
      <c r="V3487" s="52"/>
    </row>
    <row r="3488" spans="18:22" x14ac:dyDescent="0.25">
      <c r="R3488" s="52"/>
      <c r="U3488" s="52"/>
      <c r="V3488" s="52"/>
    </row>
    <row r="3489" spans="18:22" x14ac:dyDescent="0.25">
      <c r="R3489" s="52"/>
      <c r="U3489" s="52"/>
      <c r="V3489" s="52"/>
    </row>
    <row r="3490" spans="18:22" x14ac:dyDescent="0.25">
      <c r="R3490" s="52"/>
      <c r="U3490" s="52"/>
      <c r="V3490" s="52"/>
    </row>
    <row r="3491" spans="18:22" x14ac:dyDescent="0.25">
      <c r="R3491" s="52"/>
      <c r="U3491" s="52"/>
      <c r="V3491" s="52"/>
    </row>
    <row r="3492" spans="18:22" x14ac:dyDescent="0.25">
      <c r="R3492" s="52"/>
      <c r="U3492" s="52"/>
      <c r="V3492" s="52"/>
    </row>
    <row r="3493" spans="18:22" x14ac:dyDescent="0.25">
      <c r="R3493" s="52"/>
      <c r="U3493" s="52"/>
      <c r="V3493" s="52"/>
    </row>
    <row r="3494" spans="18:22" x14ac:dyDescent="0.25">
      <c r="R3494" s="52"/>
      <c r="U3494" s="52"/>
      <c r="V3494" s="52"/>
    </row>
    <row r="3495" spans="18:22" x14ac:dyDescent="0.25">
      <c r="R3495" s="52"/>
      <c r="U3495" s="52"/>
      <c r="V3495" s="52"/>
    </row>
    <row r="3496" spans="18:22" x14ac:dyDescent="0.25">
      <c r="R3496" s="52"/>
      <c r="U3496" s="52"/>
      <c r="V3496" s="52"/>
    </row>
    <row r="3497" spans="18:22" x14ac:dyDescent="0.25">
      <c r="R3497" s="52"/>
      <c r="U3497" s="52"/>
      <c r="V3497" s="52"/>
    </row>
    <row r="3498" spans="18:22" x14ac:dyDescent="0.25">
      <c r="R3498" s="52"/>
      <c r="U3498" s="52"/>
      <c r="V3498" s="52"/>
    </row>
    <row r="3499" spans="18:22" x14ac:dyDescent="0.25">
      <c r="R3499" s="52"/>
      <c r="U3499" s="52"/>
      <c r="V3499" s="52"/>
    </row>
    <row r="3500" spans="18:22" x14ac:dyDescent="0.25">
      <c r="R3500" s="52"/>
      <c r="U3500" s="52"/>
      <c r="V3500" s="52"/>
    </row>
    <row r="3501" spans="18:22" x14ac:dyDescent="0.25">
      <c r="R3501" s="52"/>
      <c r="U3501" s="52"/>
      <c r="V3501" s="52"/>
    </row>
    <row r="3502" spans="18:22" x14ac:dyDescent="0.25">
      <c r="R3502" s="52"/>
      <c r="U3502" s="52"/>
      <c r="V3502" s="52"/>
    </row>
    <row r="3503" spans="18:22" x14ac:dyDescent="0.25">
      <c r="R3503" s="52"/>
      <c r="U3503" s="52"/>
      <c r="V3503" s="52"/>
    </row>
    <row r="3504" spans="18:22" x14ac:dyDescent="0.25">
      <c r="R3504" s="52"/>
      <c r="U3504" s="52"/>
      <c r="V3504" s="52"/>
    </row>
    <row r="3505" spans="18:22" x14ac:dyDescent="0.25">
      <c r="R3505" s="52"/>
      <c r="U3505" s="52"/>
      <c r="V3505" s="52"/>
    </row>
    <row r="3506" spans="18:22" x14ac:dyDescent="0.25">
      <c r="R3506" s="52"/>
      <c r="U3506" s="52"/>
      <c r="V3506" s="52"/>
    </row>
    <row r="3507" spans="18:22" x14ac:dyDescent="0.25">
      <c r="R3507" s="52"/>
      <c r="U3507" s="52"/>
      <c r="V3507" s="52"/>
    </row>
    <row r="3508" spans="18:22" x14ac:dyDescent="0.25">
      <c r="R3508" s="52"/>
      <c r="U3508" s="52"/>
      <c r="V3508" s="52"/>
    </row>
    <row r="3509" spans="18:22" x14ac:dyDescent="0.25">
      <c r="R3509" s="52"/>
      <c r="U3509" s="52"/>
      <c r="V3509" s="52"/>
    </row>
    <row r="3510" spans="18:22" x14ac:dyDescent="0.25">
      <c r="R3510" s="52"/>
      <c r="U3510" s="52"/>
      <c r="V3510" s="52"/>
    </row>
    <row r="3511" spans="18:22" x14ac:dyDescent="0.25">
      <c r="R3511" s="52"/>
      <c r="U3511" s="52"/>
      <c r="V3511" s="52"/>
    </row>
    <row r="3512" spans="18:22" x14ac:dyDescent="0.25">
      <c r="R3512" s="52"/>
      <c r="U3512" s="52"/>
      <c r="V3512" s="52"/>
    </row>
    <row r="3513" spans="18:22" x14ac:dyDescent="0.25">
      <c r="R3513" s="52"/>
      <c r="U3513" s="52"/>
      <c r="V3513" s="52"/>
    </row>
    <row r="3514" spans="18:22" x14ac:dyDescent="0.25">
      <c r="R3514" s="52"/>
      <c r="U3514" s="52"/>
      <c r="V3514" s="52"/>
    </row>
    <row r="3515" spans="18:22" x14ac:dyDescent="0.25">
      <c r="R3515" s="52"/>
      <c r="U3515" s="52"/>
      <c r="V3515" s="52"/>
    </row>
    <row r="3516" spans="18:22" x14ac:dyDescent="0.25">
      <c r="R3516" s="52"/>
      <c r="U3516" s="52"/>
      <c r="V3516" s="52"/>
    </row>
    <row r="3517" spans="18:22" x14ac:dyDescent="0.25">
      <c r="R3517" s="52"/>
      <c r="U3517" s="52"/>
      <c r="V3517" s="52"/>
    </row>
    <row r="3518" spans="18:22" x14ac:dyDescent="0.25">
      <c r="R3518" s="52"/>
      <c r="U3518" s="52"/>
      <c r="V3518" s="52"/>
    </row>
    <row r="3519" spans="18:22" x14ac:dyDescent="0.25">
      <c r="R3519" s="52"/>
      <c r="U3519" s="52"/>
      <c r="V3519" s="52"/>
    </row>
    <row r="3520" spans="18:22" x14ac:dyDescent="0.25">
      <c r="R3520" s="52"/>
      <c r="U3520" s="52"/>
      <c r="V3520" s="52"/>
    </row>
    <row r="3521" spans="18:22" x14ac:dyDescent="0.25">
      <c r="R3521" s="52"/>
      <c r="U3521" s="52"/>
      <c r="V3521" s="52"/>
    </row>
    <row r="3522" spans="18:22" x14ac:dyDescent="0.25">
      <c r="R3522" s="52"/>
      <c r="U3522" s="52"/>
      <c r="V3522" s="52"/>
    </row>
    <row r="3523" spans="18:22" x14ac:dyDescent="0.25">
      <c r="R3523" s="52"/>
      <c r="U3523" s="52"/>
      <c r="V3523" s="52"/>
    </row>
    <row r="3524" spans="18:22" x14ac:dyDescent="0.25">
      <c r="R3524" s="52"/>
      <c r="U3524" s="52"/>
      <c r="V3524" s="52"/>
    </row>
    <row r="3525" spans="18:22" x14ac:dyDescent="0.25">
      <c r="R3525" s="52"/>
      <c r="U3525" s="52"/>
      <c r="V3525" s="52"/>
    </row>
    <row r="3526" spans="18:22" x14ac:dyDescent="0.25">
      <c r="R3526" s="52"/>
      <c r="U3526" s="52"/>
      <c r="V3526" s="52"/>
    </row>
    <row r="3527" spans="18:22" x14ac:dyDescent="0.25">
      <c r="R3527" s="52"/>
      <c r="U3527" s="52"/>
      <c r="V3527" s="52"/>
    </row>
    <row r="3528" spans="18:22" x14ac:dyDescent="0.25">
      <c r="R3528" s="52"/>
      <c r="U3528" s="52"/>
      <c r="V3528" s="52"/>
    </row>
    <row r="3529" spans="18:22" x14ac:dyDescent="0.25">
      <c r="R3529" s="52"/>
      <c r="U3529" s="52"/>
      <c r="V3529" s="52"/>
    </row>
    <row r="3530" spans="18:22" x14ac:dyDescent="0.25">
      <c r="R3530" s="52"/>
      <c r="U3530" s="52"/>
      <c r="V3530" s="52"/>
    </row>
    <row r="3531" spans="18:22" x14ac:dyDescent="0.25">
      <c r="R3531" s="52"/>
      <c r="U3531" s="52"/>
      <c r="V3531" s="52"/>
    </row>
    <row r="3532" spans="18:22" x14ac:dyDescent="0.25">
      <c r="R3532" s="52"/>
      <c r="U3532" s="52"/>
      <c r="V3532" s="52"/>
    </row>
    <row r="3533" spans="18:22" x14ac:dyDescent="0.25">
      <c r="R3533" s="52"/>
      <c r="U3533" s="52"/>
      <c r="V3533" s="52"/>
    </row>
    <row r="3534" spans="18:22" x14ac:dyDescent="0.25">
      <c r="R3534" s="52"/>
      <c r="U3534" s="52"/>
      <c r="V3534" s="52"/>
    </row>
    <row r="3535" spans="18:22" x14ac:dyDescent="0.25">
      <c r="R3535" s="52"/>
      <c r="U3535" s="52"/>
      <c r="V3535" s="52"/>
    </row>
    <row r="3536" spans="18:22" x14ac:dyDescent="0.25">
      <c r="R3536" s="52"/>
      <c r="U3536" s="52"/>
      <c r="V3536" s="52"/>
    </row>
    <row r="3537" spans="18:22" x14ac:dyDescent="0.25">
      <c r="R3537" s="52"/>
      <c r="U3537" s="52"/>
      <c r="V3537" s="52"/>
    </row>
    <row r="3538" spans="18:22" x14ac:dyDescent="0.25">
      <c r="R3538" s="52"/>
      <c r="U3538" s="52"/>
      <c r="V3538" s="52"/>
    </row>
    <row r="3539" spans="18:22" x14ac:dyDescent="0.25">
      <c r="R3539" s="52"/>
      <c r="U3539" s="52"/>
      <c r="V3539" s="52"/>
    </row>
    <row r="3540" spans="18:22" x14ac:dyDescent="0.25">
      <c r="R3540" s="52"/>
      <c r="U3540" s="52"/>
      <c r="V3540" s="52"/>
    </row>
    <row r="3541" spans="18:22" x14ac:dyDescent="0.25">
      <c r="R3541" s="52"/>
      <c r="U3541" s="52"/>
      <c r="V3541" s="52"/>
    </row>
    <row r="3542" spans="18:22" x14ac:dyDescent="0.25">
      <c r="R3542" s="52"/>
      <c r="U3542" s="52"/>
      <c r="V3542" s="52"/>
    </row>
    <row r="3543" spans="18:22" x14ac:dyDescent="0.25">
      <c r="R3543" s="52"/>
      <c r="U3543" s="52"/>
      <c r="V3543" s="52"/>
    </row>
    <row r="3544" spans="18:22" x14ac:dyDescent="0.25">
      <c r="R3544" s="52"/>
      <c r="U3544" s="52"/>
      <c r="V3544" s="52"/>
    </row>
    <row r="3545" spans="18:22" x14ac:dyDescent="0.25">
      <c r="R3545" s="52"/>
      <c r="U3545" s="52"/>
      <c r="V3545" s="52"/>
    </row>
    <row r="3546" spans="18:22" x14ac:dyDescent="0.25">
      <c r="R3546" s="52"/>
      <c r="U3546" s="52"/>
      <c r="V3546" s="52"/>
    </row>
    <row r="3547" spans="18:22" x14ac:dyDescent="0.25">
      <c r="R3547" s="52"/>
      <c r="U3547" s="52"/>
      <c r="V3547" s="52"/>
    </row>
    <row r="3548" spans="18:22" x14ac:dyDescent="0.25">
      <c r="R3548" s="52"/>
      <c r="U3548" s="52"/>
      <c r="V3548" s="52"/>
    </row>
    <row r="3549" spans="18:22" x14ac:dyDescent="0.25">
      <c r="R3549" s="52"/>
      <c r="U3549" s="52"/>
      <c r="V3549" s="52"/>
    </row>
    <row r="3550" spans="18:22" x14ac:dyDescent="0.25">
      <c r="R3550" s="52"/>
      <c r="U3550" s="52"/>
      <c r="V3550" s="52"/>
    </row>
    <row r="3551" spans="18:22" x14ac:dyDescent="0.25">
      <c r="R3551" s="52"/>
      <c r="U3551" s="52"/>
      <c r="V3551" s="52"/>
    </row>
    <row r="3552" spans="18:22" x14ac:dyDescent="0.25">
      <c r="R3552" s="52"/>
      <c r="U3552" s="52"/>
      <c r="V3552" s="52"/>
    </row>
    <row r="3553" spans="18:22" x14ac:dyDescent="0.25">
      <c r="R3553" s="52"/>
      <c r="U3553" s="52"/>
      <c r="V3553" s="52"/>
    </row>
    <row r="3554" spans="18:22" x14ac:dyDescent="0.25">
      <c r="R3554" s="52"/>
      <c r="U3554" s="52"/>
      <c r="V3554" s="52"/>
    </row>
    <row r="3555" spans="18:22" x14ac:dyDescent="0.25">
      <c r="R3555" s="52"/>
      <c r="U3555" s="52"/>
      <c r="V3555" s="52"/>
    </row>
    <row r="3556" spans="18:22" x14ac:dyDescent="0.25">
      <c r="R3556" s="52"/>
      <c r="U3556" s="52"/>
      <c r="V3556" s="52"/>
    </row>
    <row r="3557" spans="18:22" x14ac:dyDescent="0.25">
      <c r="R3557" s="52"/>
      <c r="U3557" s="52"/>
      <c r="V3557" s="52"/>
    </row>
    <row r="3558" spans="18:22" x14ac:dyDescent="0.25">
      <c r="R3558" s="52"/>
      <c r="U3558" s="52"/>
      <c r="V3558" s="52"/>
    </row>
    <row r="3559" spans="18:22" x14ac:dyDescent="0.25">
      <c r="R3559" s="52"/>
      <c r="U3559" s="52"/>
      <c r="V3559" s="52"/>
    </row>
    <row r="3560" spans="18:22" x14ac:dyDescent="0.25">
      <c r="R3560" s="52"/>
      <c r="U3560" s="52"/>
      <c r="V3560" s="52"/>
    </row>
    <row r="3561" spans="18:22" x14ac:dyDescent="0.25">
      <c r="R3561" s="52"/>
      <c r="U3561" s="52"/>
      <c r="V3561" s="52"/>
    </row>
    <row r="3562" spans="18:22" x14ac:dyDescent="0.25">
      <c r="R3562" s="52"/>
      <c r="U3562" s="52"/>
      <c r="V3562" s="52"/>
    </row>
    <row r="3563" spans="18:22" x14ac:dyDescent="0.25">
      <c r="R3563" s="52"/>
      <c r="U3563" s="52"/>
      <c r="V3563" s="52"/>
    </row>
    <row r="3564" spans="18:22" x14ac:dyDescent="0.25">
      <c r="R3564" s="52"/>
      <c r="U3564" s="52"/>
      <c r="V3564" s="52"/>
    </row>
    <row r="3565" spans="18:22" x14ac:dyDescent="0.25">
      <c r="R3565" s="52"/>
      <c r="U3565" s="52"/>
      <c r="V3565" s="52"/>
    </row>
    <row r="3566" spans="18:22" x14ac:dyDescent="0.25">
      <c r="R3566" s="52"/>
      <c r="U3566" s="52"/>
      <c r="V3566" s="52"/>
    </row>
    <row r="3567" spans="18:22" x14ac:dyDescent="0.25">
      <c r="R3567" s="52"/>
      <c r="U3567" s="52"/>
      <c r="V3567" s="52"/>
    </row>
    <row r="3568" spans="18:22" x14ac:dyDescent="0.25">
      <c r="R3568" s="52"/>
      <c r="U3568" s="52"/>
      <c r="V3568" s="52"/>
    </row>
    <row r="3569" spans="18:22" x14ac:dyDescent="0.25">
      <c r="R3569" s="52"/>
      <c r="U3569" s="52"/>
      <c r="V3569" s="52"/>
    </row>
    <row r="3570" spans="18:22" x14ac:dyDescent="0.25">
      <c r="R3570" s="52"/>
      <c r="U3570" s="52"/>
      <c r="V3570" s="52"/>
    </row>
    <row r="3571" spans="18:22" x14ac:dyDescent="0.25">
      <c r="R3571" s="52"/>
      <c r="U3571" s="52"/>
      <c r="V3571" s="52"/>
    </row>
    <row r="3572" spans="18:22" x14ac:dyDescent="0.25">
      <c r="R3572" s="52"/>
      <c r="U3572" s="52"/>
      <c r="V3572" s="52"/>
    </row>
    <row r="3573" spans="18:22" x14ac:dyDescent="0.25">
      <c r="R3573" s="52"/>
      <c r="U3573" s="52"/>
      <c r="V3573" s="52"/>
    </row>
    <row r="3574" spans="18:22" x14ac:dyDescent="0.25">
      <c r="R3574" s="52"/>
      <c r="U3574" s="52"/>
      <c r="V3574" s="52"/>
    </row>
    <row r="3575" spans="18:22" x14ac:dyDescent="0.25">
      <c r="R3575" s="52"/>
      <c r="U3575" s="52"/>
      <c r="V3575" s="52"/>
    </row>
    <row r="3576" spans="18:22" x14ac:dyDescent="0.25">
      <c r="R3576" s="52"/>
      <c r="U3576" s="52"/>
      <c r="V3576" s="52"/>
    </row>
    <row r="3577" spans="18:22" x14ac:dyDescent="0.25">
      <c r="R3577" s="52"/>
      <c r="U3577" s="52"/>
      <c r="V3577" s="52"/>
    </row>
    <row r="3578" spans="18:22" x14ac:dyDescent="0.25">
      <c r="R3578" s="52"/>
      <c r="U3578" s="52"/>
      <c r="V3578" s="52"/>
    </row>
    <row r="3579" spans="18:22" x14ac:dyDescent="0.25">
      <c r="R3579" s="52"/>
      <c r="U3579" s="52"/>
      <c r="V3579" s="52"/>
    </row>
    <row r="3580" spans="18:22" x14ac:dyDescent="0.25">
      <c r="R3580" s="52"/>
      <c r="U3580" s="52"/>
      <c r="V3580" s="52"/>
    </row>
    <row r="3581" spans="18:22" x14ac:dyDescent="0.25">
      <c r="R3581" s="52"/>
      <c r="U3581" s="52"/>
      <c r="V3581" s="52"/>
    </row>
    <row r="3582" spans="18:22" x14ac:dyDescent="0.25">
      <c r="R3582" s="52"/>
      <c r="U3582" s="52"/>
      <c r="V3582" s="52"/>
    </row>
    <row r="3583" spans="18:22" x14ac:dyDescent="0.25">
      <c r="R3583" s="52"/>
      <c r="U3583" s="52"/>
      <c r="V3583" s="52"/>
    </row>
    <row r="3584" spans="18:22" x14ac:dyDescent="0.25">
      <c r="R3584" s="52"/>
      <c r="U3584" s="52"/>
      <c r="V3584" s="52"/>
    </row>
    <row r="3585" spans="17:22" x14ac:dyDescent="0.25">
      <c r="R3585" s="52"/>
      <c r="U3585" s="52"/>
      <c r="V3585" s="52"/>
    </row>
    <row r="3586" spans="17:22" x14ac:dyDescent="0.25">
      <c r="R3586" s="52"/>
      <c r="U3586" s="52"/>
      <c r="V3586" s="52"/>
    </row>
    <row r="3587" spans="17:22" x14ac:dyDescent="0.25">
      <c r="R3587" s="52"/>
      <c r="U3587" s="52"/>
      <c r="V3587" s="52"/>
    </row>
    <row r="3588" spans="17:22" x14ac:dyDescent="0.25">
      <c r="R3588" s="52"/>
      <c r="U3588" s="52"/>
      <c r="V3588" s="52"/>
    </row>
    <row r="3589" spans="17:22" x14ac:dyDescent="0.25">
      <c r="R3589" s="52"/>
      <c r="U3589" s="52"/>
      <c r="V3589" s="52"/>
    </row>
    <row r="3590" spans="17:22" x14ac:dyDescent="0.25">
      <c r="R3590" s="52"/>
      <c r="U3590" s="52"/>
      <c r="V3590" s="52"/>
    </row>
    <row r="3591" spans="17:22" x14ac:dyDescent="0.25">
      <c r="R3591" s="52"/>
      <c r="U3591" s="52"/>
      <c r="V3591" s="52"/>
    </row>
    <row r="3592" spans="17:22" x14ac:dyDescent="0.25">
      <c r="R3592" s="52"/>
      <c r="U3592" s="52"/>
      <c r="V3592" s="52"/>
    </row>
    <row r="3593" spans="17:22" x14ac:dyDescent="0.25">
      <c r="R3593" s="52"/>
      <c r="U3593" s="52"/>
      <c r="V3593" s="52"/>
    </row>
    <row r="3594" spans="17:22" x14ac:dyDescent="0.25">
      <c r="R3594" s="52"/>
      <c r="U3594" s="52"/>
      <c r="V3594" s="52"/>
    </row>
    <row r="3595" spans="17:22" x14ac:dyDescent="0.25">
      <c r="R3595" s="52"/>
      <c r="U3595" s="52"/>
      <c r="V3595" s="52"/>
    </row>
    <row r="3596" spans="17:22" x14ac:dyDescent="0.25">
      <c r="R3596" s="52"/>
      <c r="U3596" s="52"/>
      <c r="V3596" s="52"/>
    </row>
    <row r="3597" spans="17:22" x14ac:dyDescent="0.25">
      <c r="R3597" s="52"/>
      <c r="U3597" s="52"/>
      <c r="V3597" s="52"/>
    </row>
    <row r="3598" spans="17:22" x14ac:dyDescent="0.25">
      <c r="R3598" s="52"/>
      <c r="U3598" s="52"/>
      <c r="V3598" s="52"/>
    </row>
    <row r="3599" spans="17:22" x14ac:dyDescent="0.25">
      <c r="R3599" s="52"/>
      <c r="U3599" s="52"/>
      <c r="V3599" s="52"/>
    </row>
    <row r="3600" spans="17:22" x14ac:dyDescent="0.25">
      <c r="Q3600" s="15"/>
      <c r="R3600" s="15"/>
      <c r="U3600" s="52"/>
      <c r="V3600" s="52"/>
    </row>
    <row r="3601" spans="18:22" x14ac:dyDescent="0.25">
      <c r="R3601" s="52"/>
      <c r="U3601" s="52"/>
      <c r="V3601" s="52"/>
    </row>
    <row r="3602" spans="18:22" x14ac:dyDescent="0.25">
      <c r="R3602" s="52"/>
      <c r="U3602" s="52"/>
      <c r="V3602" s="52"/>
    </row>
    <row r="3603" spans="18:22" x14ac:dyDescent="0.25">
      <c r="R3603" s="52"/>
      <c r="U3603" s="52"/>
      <c r="V3603" s="52"/>
    </row>
    <row r="3604" spans="18:22" x14ac:dyDescent="0.25">
      <c r="R3604" s="52"/>
      <c r="U3604" s="52"/>
      <c r="V3604" s="52"/>
    </row>
    <row r="3605" spans="18:22" x14ac:dyDescent="0.25">
      <c r="R3605" s="52"/>
      <c r="U3605" s="52"/>
      <c r="V3605" s="52"/>
    </row>
    <row r="3606" spans="18:22" x14ac:dyDescent="0.25">
      <c r="R3606" s="52"/>
      <c r="U3606" s="52"/>
      <c r="V3606" s="52"/>
    </row>
    <row r="3607" spans="18:22" x14ac:dyDescent="0.25">
      <c r="R3607" s="52"/>
      <c r="U3607" s="52"/>
      <c r="V3607" s="52"/>
    </row>
    <row r="3608" spans="18:22" x14ac:dyDescent="0.25">
      <c r="R3608" s="52"/>
      <c r="U3608" s="52"/>
      <c r="V3608" s="52"/>
    </row>
    <row r="3609" spans="18:22" x14ac:dyDescent="0.25">
      <c r="R3609" s="52"/>
      <c r="U3609" s="52"/>
      <c r="V3609" s="52"/>
    </row>
    <row r="3610" spans="18:22" x14ac:dyDescent="0.25">
      <c r="R3610" s="52"/>
      <c r="U3610" s="52"/>
      <c r="V3610" s="52"/>
    </row>
    <row r="3611" spans="18:22" x14ac:dyDescent="0.25">
      <c r="R3611" s="52"/>
      <c r="U3611" s="52"/>
      <c r="V3611" s="52"/>
    </row>
    <row r="3612" spans="18:22" x14ac:dyDescent="0.25">
      <c r="R3612" s="52"/>
      <c r="U3612" s="52"/>
      <c r="V3612" s="52"/>
    </row>
    <row r="3613" spans="18:22" x14ac:dyDescent="0.25">
      <c r="R3613" s="52"/>
      <c r="U3613" s="52"/>
      <c r="V3613" s="52"/>
    </row>
    <row r="3614" spans="18:22" x14ac:dyDescent="0.25">
      <c r="R3614" s="52"/>
      <c r="U3614" s="52"/>
      <c r="V3614" s="52"/>
    </row>
    <row r="3615" spans="18:22" x14ac:dyDescent="0.25">
      <c r="R3615" s="52"/>
      <c r="U3615" s="52"/>
      <c r="V3615" s="52"/>
    </row>
    <row r="3616" spans="18:22" x14ac:dyDescent="0.25">
      <c r="R3616" s="52"/>
      <c r="U3616" s="52"/>
      <c r="V3616" s="52"/>
    </row>
    <row r="3617" spans="18:22" x14ac:dyDescent="0.25">
      <c r="R3617" s="52"/>
      <c r="U3617" s="52"/>
      <c r="V3617" s="52"/>
    </row>
    <row r="3618" spans="18:22" x14ac:dyDescent="0.25">
      <c r="R3618" s="52"/>
      <c r="U3618" s="52"/>
      <c r="V3618" s="52"/>
    </row>
    <row r="3619" spans="18:22" x14ac:dyDescent="0.25">
      <c r="R3619" s="52"/>
      <c r="U3619" s="52"/>
      <c r="V3619" s="52"/>
    </row>
    <row r="3620" spans="18:22" x14ac:dyDescent="0.25">
      <c r="R3620" s="52"/>
      <c r="U3620" s="52"/>
      <c r="V3620" s="52"/>
    </row>
    <row r="3621" spans="18:22" x14ac:dyDescent="0.25">
      <c r="R3621" s="52"/>
      <c r="U3621" s="52"/>
      <c r="V3621" s="52"/>
    </row>
    <row r="3622" spans="18:22" x14ac:dyDescent="0.25">
      <c r="R3622" s="52"/>
      <c r="U3622" s="52"/>
      <c r="V3622" s="52"/>
    </row>
    <row r="3623" spans="18:22" x14ac:dyDescent="0.25">
      <c r="R3623" s="52"/>
      <c r="U3623" s="52"/>
      <c r="V3623" s="52"/>
    </row>
    <row r="3624" spans="18:22" x14ac:dyDescent="0.25">
      <c r="R3624" s="52"/>
      <c r="U3624" s="52"/>
      <c r="V3624" s="52"/>
    </row>
    <row r="3625" spans="18:22" x14ac:dyDescent="0.25">
      <c r="R3625" s="52"/>
      <c r="U3625" s="52"/>
      <c r="V3625" s="52"/>
    </row>
    <row r="3626" spans="18:22" x14ac:dyDescent="0.25">
      <c r="R3626" s="52"/>
      <c r="U3626" s="52"/>
      <c r="V3626" s="52"/>
    </row>
    <row r="3627" spans="18:22" x14ac:dyDescent="0.25">
      <c r="R3627" s="52"/>
      <c r="U3627" s="52"/>
      <c r="V3627" s="52"/>
    </row>
    <row r="3628" spans="18:22" x14ac:dyDescent="0.25">
      <c r="R3628" s="52"/>
      <c r="U3628" s="52"/>
      <c r="V3628" s="52"/>
    </row>
    <row r="3629" spans="18:22" x14ac:dyDescent="0.25">
      <c r="R3629" s="52"/>
      <c r="U3629" s="52"/>
      <c r="V3629" s="52"/>
    </row>
    <row r="3630" spans="18:22" x14ac:dyDescent="0.25">
      <c r="R3630" s="52"/>
      <c r="U3630" s="52"/>
      <c r="V3630" s="52"/>
    </row>
    <row r="3631" spans="18:22" x14ac:dyDescent="0.25">
      <c r="R3631" s="52"/>
      <c r="U3631" s="52"/>
      <c r="V3631" s="52"/>
    </row>
    <row r="3632" spans="18:22" x14ac:dyDescent="0.25">
      <c r="R3632" s="52"/>
      <c r="U3632" s="52"/>
      <c r="V3632" s="52"/>
    </row>
    <row r="3633" spans="18:22" x14ac:dyDescent="0.25">
      <c r="R3633" s="52"/>
      <c r="U3633" s="52"/>
      <c r="V3633" s="52"/>
    </row>
    <row r="3634" spans="18:22" x14ac:dyDescent="0.25">
      <c r="R3634" s="52"/>
      <c r="U3634" s="52"/>
      <c r="V3634" s="52"/>
    </row>
    <row r="3635" spans="18:22" x14ac:dyDescent="0.25">
      <c r="R3635" s="52"/>
      <c r="U3635" s="52"/>
      <c r="V3635" s="52"/>
    </row>
    <row r="3636" spans="18:22" x14ac:dyDescent="0.25">
      <c r="R3636" s="52"/>
      <c r="U3636" s="52"/>
      <c r="V3636" s="52"/>
    </row>
    <row r="3637" spans="18:22" x14ac:dyDescent="0.25">
      <c r="R3637" s="52"/>
      <c r="U3637" s="52"/>
      <c r="V3637" s="52"/>
    </row>
    <row r="3638" spans="18:22" x14ac:dyDescent="0.25">
      <c r="R3638" s="52"/>
      <c r="U3638" s="52"/>
      <c r="V3638" s="52"/>
    </row>
    <row r="3639" spans="18:22" x14ac:dyDescent="0.25">
      <c r="R3639" s="52"/>
      <c r="U3639" s="52"/>
      <c r="V3639" s="52"/>
    </row>
    <row r="3640" spans="18:22" x14ac:dyDescent="0.25">
      <c r="R3640" s="52"/>
      <c r="U3640" s="52"/>
      <c r="V3640" s="52"/>
    </row>
    <row r="3641" spans="18:22" x14ac:dyDescent="0.25">
      <c r="R3641" s="52"/>
      <c r="U3641" s="52"/>
      <c r="V3641" s="52"/>
    </row>
    <row r="3642" spans="18:22" x14ac:dyDescent="0.25">
      <c r="R3642" s="52"/>
      <c r="U3642" s="52"/>
      <c r="V3642" s="52"/>
    </row>
    <row r="3643" spans="18:22" x14ac:dyDescent="0.25">
      <c r="R3643" s="52"/>
      <c r="U3643" s="52"/>
      <c r="V3643" s="52"/>
    </row>
    <row r="3644" spans="18:22" x14ac:dyDescent="0.25">
      <c r="R3644" s="52"/>
      <c r="U3644" s="52"/>
      <c r="V3644" s="52"/>
    </row>
    <row r="3645" spans="18:22" x14ac:dyDescent="0.25">
      <c r="R3645" s="52"/>
      <c r="U3645" s="52"/>
      <c r="V3645" s="52"/>
    </row>
    <row r="3646" spans="18:22" x14ac:dyDescent="0.25">
      <c r="R3646" s="52"/>
      <c r="U3646" s="52"/>
      <c r="V3646" s="52"/>
    </row>
    <row r="3647" spans="18:22" x14ac:dyDescent="0.25">
      <c r="R3647" s="52"/>
      <c r="U3647" s="52"/>
      <c r="V3647" s="52"/>
    </row>
    <row r="3648" spans="18:22" x14ac:dyDescent="0.25">
      <c r="R3648" s="52"/>
      <c r="U3648" s="52"/>
      <c r="V3648" s="52"/>
    </row>
    <row r="3649" spans="18:22" x14ac:dyDescent="0.25">
      <c r="R3649" s="52"/>
      <c r="U3649" s="52"/>
      <c r="V3649" s="52"/>
    </row>
    <row r="3650" spans="18:22" x14ac:dyDescent="0.25">
      <c r="R3650" s="52"/>
      <c r="U3650" s="52"/>
      <c r="V3650" s="52"/>
    </row>
    <row r="3651" spans="18:22" x14ac:dyDescent="0.25">
      <c r="R3651" s="52"/>
      <c r="U3651" s="52"/>
      <c r="V3651" s="52"/>
    </row>
    <row r="3652" spans="18:22" x14ac:dyDescent="0.25">
      <c r="R3652" s="52"/>
      <c r="U3652" s="52"/>
      <c r="V3652" s="52"/>
    </row>
    <row r="3653" spans="18:22" x14ac:dyDescent="0.25">
      <c r="R3653" s="52"/>
      <c r="U3653" s="52"/>
      <c r="V3653" s="52"/>
    </row>
    <row r="3654" spans="18:22" x14ac:dyDescent="0.25">
      <c r="R3654" s="52"/>
      <c r="U3654" s="52"/>
      <c r="V3654" s="52"/>
    </row>
    <row r="3655" spans="18:22" x14ac:dyDescent="0.25">
      <c r="R3655" s="52"/>
      <c r="U3655" s="52"/>
      <c r="V3655" s="52"/>
    </row>
    <row r="3656" spans="18:22" x14ac:dyDescent="0.25">
      <c r="R3656" s="52"/>
      <c r="U3656" s="52"/>
      <c r="V3656" s="52"/>
    </row>
    <row r="3657" spans="18:22" x14ac:dyDescent="0.25">
      <c r="R3657" s="52"/>
      <c r="U3657" s="52"/>
      <c r="V3657" s="52"/>
    </row>
    <row r="3658" spans="18:22" x14ac:dyDescent="0.25">
      <c r="R3658" s="52"/>
      <c r="U3658" s="52"/>
      <c r="V3658" s="52"/>
    </row>
    <row r="3659" spans="18:22" x14ac:dyDescent="0.25">
      <c r="R3659" s="52"/>
      <c r="U3659" s="52"/>
      <c r="V3659" s="52"/>
    </row>
    <row r="3660" spans="18:22" x14ac:dyDescent="0.25">
      <c r="R3660" s="52"/>
      <c r="U3660" s="52"/>
      <c r="V3660" s="52"/>
    </row>
    <row r="3661" spans="18:22" x14ac:dyDescent="0.25">
      <c r="R3661" s="52"/>
      <c r="U3661" s="52"/>
      <c r="V3661" s="52"/>
    </row>
    <row r="3662" spans="18:22" x14ac:dyDescent="0.25">
      <c r="R3662" s="52"/>
      <c r="U3662" s="52"/>
      <c r="V3662" s="52"/>
    </row>
    <row r="3663" spans="18:22" x14ac:dyDescent="0.25">
      <c r="R3663" s="52"/>
      <c r="U3663" s="52"/>
      <c r="V3663" s="52"/>
    </row>
    <row r="3664" spans="18:22" x14ac:dyDescent="0.25">
      <c r="R3664" s="52"/>
      <c r="U3664" s="52"/>
      <c r="V3664" s="52"/>
    </row>
    <row r="3665" spans="18:22" x14ac:dyDescent="0.25">
      <c r="R3665" s="52"/>
      <c r="U3665" s="52"/>
      <c r="V3665" s="52"/>
    </row>
    <row r="3666" spans="18:22" x14ac:dyDescent="0.25">
      <c r="R3666" s="52"/>
      <c r="U3666" s="52"/>
      <c r="V3666" s="52"/>
    </row>
    <row r="3667" spans="18:22" x14ac:dyDescent="0.25">
      <c r="R3667" s="52"/>
      <c r="U3667" s="52"/>
      <c r="V3667" s="52"/>
    </row>
    <row r="3668" spans="18:22" x14ac:dyDescent="0.25">
      <c r="R3668" s="52"/>
      <c r="U3668" s="52"/>
      <c r="V3668" s="52"/>
    </row>
    <row r="3669" spans="18:22" x14ac:dyDescent="0.25">
      <c r="R3669" s="52"/>
      <c r="U3669" s="52"/>
      <c r="V3669" s="52"/>
    </row>
    <row r="3670" spans="18:22" x14ac:dyDescent="0.25">
      <c r="R3670" s="52"/>
      <c r="U3670" s="52"/>
      <c r="V3670" s="52"/>
    </row>
    <row r="3671" spans="18:22" x14ac:dyDescent="0.25">
      <c r="R3671" s="52"/>
      <c r="U3671" s="52"/>
      <c r="V3671" s="52"/>
    </row>
    <row r="3672" spans="18:22" x14ac:dyDescent="0.25">
      <c r="R3672" s="52"/>
      <c r="U3672" s="52"/>
      <c r="V3672" s="52"/>
    </row>
    <row r="3673" spans="18:22" x14ac:dyDescent="0.25">
      <c r="R3673" s="52"/>
      <c r="U3673" s="52"/>
      <c r="V3673" s="52"/>
    </row>
    <row r="3674" spans="18:22" x14ac:dyDescent="0.25">
      <c r="R3674" s="52"/>
      <c r="U3674" s="52"/>
      <c r="V3674" s="52"/>
    </row>
    <row r="3675" spans="18:22" x14ac:dyDescent="0.25">
      <c r="R3675" s="52"/>
      <c r="U3675" s="52"/>
      <c r="V3675" s="52"/>
    </row>
    <row r="3676" spans="18:22" x14ac:dyDescent="0.25">
      <c r="R3676" s="52"/>
      <c r="U3676" s="52"/>
      <c r="V3676" s="52"/>
    </row>
    <row r="3677" spans="18:22" x14ac:dyDescent="0.25">
      <c r="R3677" s="52"/>
      <c r="U3677" s="52"/>
      <c r="V3677" s="52"/>
    </row>
    <row r="3678" spans="18:22" x14ac:dyDescent="0.25">
      <c r="R3678" s="52"/>
      <c r="U3678" s="52"/>
      <c r="V3678" s="52"/>
    </row>
    <row r="3679" spans="18:22" x14ac:dyDescent="0.25">
      <c r="R3679" s="52"/>
      <c r="U3679" s="52"/>
      <c r="V3679" s="52"/>
    </row>
    <row r="3680" spans="18:22" x14ac:dyDescent="0.25">
      <c r="R3680" s="52"/>
      <c r="U3680" s="52"/>
      <c r="V3680" s="52"/>
    </row>
    <row r="3681" spans="18:22" x14ac:dyDescent="0.25">
      <c r="R3681" s="52"/>
      <c r="U3681" s="52"/>
      <c r="V3681" s="52"/>
    </row>
    <row r="3682" spans="18:22" x14ac:dyDescent="0.25">
      <c r="R3682" s="52"/>
      <c r="U3682" s="52"/>
      <c r="V3682" s="52"/>
    </row>
    <row r="3683" spans="18:22" x14ac:dyDescent="0.25">
      <c r="R3683" s="52"/>
      <c r="U3683" s="52"/>
      <c r="V3683" s="52"/>
    </row>
    <row r="3684" spans="18:22" x14ac:dyDescent="0.25">
      <c r="R3684" s="52"/>
      <c r="U3684" s="52"/>
      <c r="V3684" s="52"/>
    </row>
    <row r="3685" spans="18:22" x14ac:dyDescent="0.25">
      <c r="R3685" s="52"/>
      <c r="U3685" s="52"/>
      <c r="V3685" s="52"/>
    </row>
    <row r="3686" spans="18:22" x14ac:dyDescent="0.25">
      <c r="R3686" s="52"/>
      <c r="U3686" s="52"/>
      <c r="V3686" s="52"/>
    </row>
    <row r="3687" spans="18:22" x14ac:dyDescent="0.25">
      <c r="R3687" s="52"/>
      <c r="U3687" s="52"/>
      <c r="V3687" s="52"/>
    </row>
    <row r="3688" spans="18:22" x14ac:dyDescent="0.25">
      <c r="R3688" s="52"/>
      <c r="U3688" s="52"/>
      <c r="V3688" s="52"/>
    </row>
    <row r="3689" spans="18:22" x14ac:dyDescent="0.25">
      <c r="R3689" s="52"/>
      <c r="U3689" s="52"/>
      <c r="V3689" s="52"/>
    </row>
    <row r="3690" spans="18:22" x14ac:dyDescent="0.25">
      <c r="R3690" s="52"/>
      <c r="U3690" s="52"/>
      <c r="V3690" s="52"/>
    </row>
    <row r="3691" spans="18:22" x14ac:dyDescent="0.25">
      <c r="R3691" s="52"/>
      <c r="U3691" s="52"/>
      <c r="V3691" s="52"/>
    </row>
    <row r="3692" spans="18:22" x14ac:dyDescent="0.25">
      <c r="R3692" s="52"/>
      <c r="U3692" s="52"/>
      <c r="V3692" s="52"/>
    </row>
    <row r="3693" spans="18:22" x14ac:dyDescent="0.25">
      <c r="R3693" s="52"/>
      <c r="U3693" s="52"/>
      <c r="V3693" s="52"/>
    </row>
    <row r="3694" spans="18:22" x14ac:dyDescent="0.25">
      <c r="R3694" s="52"/>
      <c r="U3694" s="52"/>
      <c r="V3694" s="52"/>
    </row>
    <row r="3695" spans="18:22" x14ac:dyDescent="0.25">
      <c r="R3695" s="52"/>
      <c r="U3695" s="52"/>
      <c r="V3695" s="52"/>
    </row>
    <row r="3696" spans="18:22" x14ac:dyDescent="0.25">
      <c r="R3696" s="52"/>
      <c r="U3696" s="52"/>
      <c r="V3696" s="52"/>
    </row>
    <row r="3697" spans="18:22" x14ac:dyDescent="0.25">
      <c r="R3697" s="52"/>
      <c r="U3697" s="52"/>
      <c r="V3697" s="52"/>
    </row>
    <row r="3698" spans="18:22" x14ac:dyDescent="0.25">
      <c r="R3698" s="52"/>
      <c r="U3698" s="52"/>
      <c r="V3698" s="52"/>
    </row>
    <row r="3699" spans="18:22" x14ac:dyDescent="0.25">
      <c r="R3699" s="52"/>
      <c r="U3699" s="52"/>
      <c r="V3699" s="52"/>
    </row>
    <row r="3700" spans="18:22" x14ac:dyDescent="0.25">
      <c r="R3700" s="52"/>
      <c r="U3700" s="52"/>
      <c r="V3700" s="52"/>
    </row>
    <row r="3701" spans="18:22" x14ac:dyDescent="0.25">
      <c r="R3701" s="52"/>
      <c r="U3701" s="52"/>
      <c r="V3701" s="52"/>
    </row>
    <row r="3702" spans="18:22" x14ac:dyDescent="0.25">
      <c r="R3702" s="52"/>
      <c r="U3702" s="52"/>
      <c r="V3702" s="52"/>
    </row>
    <row r="3703" spans="18:22" x14ac:dyDescent="0.25">
      <c r="R3703" s="52"/>
      <c r="U3703" s="52"/>
      <c r="V3703" s="52"/>
    </row>
    <row r="3704" spans="18:22" x14ac:dyDescent="0.25">
      <c r="R3704" s="52"/>
      <c r="U3704" s="52"/>
      <c r="V3704" s="52"/>
    </row>
    <row r="3705" spans="18:22" x14ac:dyDescent="0.25">
      <c r="R3705" s="52"/>
      <c r="U3705" s="52"/>
      <c r="V3705" s="52"/>
    </row>
    <row r="3706" spans="18:22" x14ac:dyDescent="0.25">
      <c r="R3706" s="52"/>
      <c r="U3706" s="52"/>
      <c r="V3706" s="52"/>
    </row>
    <row r="3707" spans="18:22" x14ac:dyDescent="0.25">
      <c r="R3707" s="52"/>
      <c r="U3707" s="52"/>
      <c r="V3707" s="52"/>
    </row>
    <row r="3708" spans="18:22" x14ac:dyDescent="0.25">
      <c r="R3708" s="52"/>
      <c r="U3708" s="52"/>
      <c r="V3708" s="52"/>
    </row>
    <row r="3709" spans="18:22" x14ac:dyDescent="0.25">
      <c r="R3709" s="52"/>
      <c r="U3709" s="52"/>
      <c r="V3709" s="52"/>
    </row>
    <row r="3710" spans="18:22" x14ac:dyDescent="0.25">
      <c r="R3710" s="52"/>
      <c r="U3710" s="52"/>
      <c r="V3710" s="52"/>
    </row>
    <row r="3711" spans="18:22" x14ac:dyDescent="0.25">
      <c r="R3711" s="52"/>
      <c r="U3711" s="52"/>
      <c r="V3711" s="52"/>
    </row>
    <row r="3712" spans="18:22" x14ac:dyDescent="0.25">
      <c r="R3712" s="52"/>
      <c r="U3712" s="52"/>
      <c r="V3712" s="52"/>
    </row>
    <row r="3713" spans="18:22" x14ac:dyDescent="0.25">
      <c r="R3713" s="52"/>
      <c r="U3713" s="52"/>
      <c r="V3713" s="52"/>
    </row>
    <row r="3714" spans="18:22" x14ac:dyDescent="0.25">
      <c r="R3714" s="52"/>
      <c r="U3714" s="52"/>
      <c r="V3714" s="52"/>
    </row>
    <row r="3715" spans="18:22" x14ac:dyDescent="0.25">
      <c r="R3715" s="52"/>
      <c r="U3715" s="52"/>
      <c r="V3715" s="52"/>
    </row>
    <row r="3716" spans="18:22" x14ac:dyDescent="0.25">
      <c r="R3716" s="52"/>
      <c r="U3716" s="52"/>
      <c r="V3716" s="52"/>
    </row>
    <row r="3717" spans="18:22" x14ac:dyDescent="0.25">
      <c r="R3717" s="52"/>
      <c r="U3717" s="52"/>
      <c r="V3717" s="52"/>
    </row>
    <row r="3718" spans="18:22" x14ac:dyDescent="0.25">
      <c r="R3718" s="52"/>
      <c r="U3718" s="52"/>
      <c r="V3718" s="52"/>
    </row>
    <row r="3719" spans="18:22" x14ac:dyDescent="0.25">
      <c r="R3719" s="52"/>
      <c r="U3719" s="52"/>
      <c r="V3719" s="52"/>
    </row>
    <row r="3720" spans="18:22" x14ac:dyDescent="0.25">
      <c r="R3720" s="52"/>
      <c r="U3720" s="52"/>
      <c r="V3720" s="52"/>
    </row>
    <row r="3721" spans="18:22" x14ac:dyDescent="0.25">
      <c r="R3721" s="52"/>
      <c r="U3721" s="52"/>
      <c r="V3721" s="52"/>
    </row>
    <row r="3722" spans="18:22" x14ac:dyDescent="0.25">
      <c r="R3722" s="52"/>
      <c r="U3722" s="52"/>
      <c r="V3722" s="52"/>
    </row>
    <row r="3723" spans="18:22" x14ac:dyDescent="0.25">
      <c r="R3723" s="52"/>
      <c r="U3723" s="52"/>
      <c r="V3723" s="52"/>
    </row>
    <row r="3724" spans="18:22" x14ac:dyDescent="0.25">
      <c r="R3724" s="52"/>
      <c r="U3724" s="52"/>
      <c r="V3724" s="52"/>
    </row>
    <row r="3725" spans="18:22" x14ac:dyDescent="0.25">
      <c r="R3725" s="52"/>
      <c r="U3725" s="52"/>
      <c r="V3725" s="52"/>
    </row>
    <row r="3726" spans="18:22" x14ac:dyDescent="0.25">
      <c r="R3726" s="52"/>
      <c r="U3726" s="52"/>
      <c r="V3726" s="52"/>
    </row>
    <row r="3727" spans="18:22" x14ac:dyDescent="0.25">
      <c r="R3727" s="52"/>
      <c r="U3727" s="52"/>
      <c r="V3727" s="52"/>
    </row>
    <row r="3728" spans="18:22" x14ac:dyDescent="0.25">
      <c r="R3728" s="52"/>
      <c r="U3728" s="52"/>
      <c r="V3728" s="52"/>
    </row>
    <row r="3729" spans="15:22" x14ac:dyDescent="0.25">
      <c r="R3729" s="52"/>
      <c r="U3729" s="52"/>
      <c r="V3729" s="52"/>
    </row>
    <row r="3730" spans="15:22" x14ac:dyDescent="0.25">
      <c r="R3730" s="52"/>
      <c r="U3730" s="52"/>
      <c r="V3730" s="52"/>
    </row>
    <row r="3731" spans="15:22" x14ac:dyDescent="0.25">
      <c r="R3731" s="52"/>
      <c r="U3731" s="52"/>
      <c r="V3731" s="52"/>
    </row>
    <row r="3732" spans="15:22" x14ac:dyDescent="0.25">
      <c r="R3732" s="52"/>
      <c r="U3732" s="52"/>
      <c r="V3732" s="52"/>
    </row>
    <row r="3733" spans="15:22" x14ac:dyDescent="0.25">
      <c r="R3733" s="52"/>
      <c r="U3733" s="52"/>
      <c r="V3733" s="52"/>
    </row>
    <row r="3734" spans="15:22" x14ac:dyDescent="0.25">
      <c r="R3734" s="52"/>
      <c r="U3734" s="52"/>
      <c r="V3734" s="52"/>
    </row>
    <row r="3735" spans="15:22" x14ac:dyDescent="0.25">
      <c r="R3735" s="52"/>
      <c r="U3735" s="52"/>
      <c r="V3735" s="52"/>
    </row>
    <row r="3736" spans="15:22" x14ac:dyDescent="0.25">
      <c r="R3736" s="52"/>
      <c r="U3736" s="52"/>
      <c r="V3736" s="52"/>
    </row>
    <row r="3737" spans="15:22" x14ac:dyDescent="0.25">
      <c r="R3737" s="52"/>
      <c r="U3737" s="52"/>
      <c r="V3737" s="52"/>
    </row>
    <row r="3738" spans="15:22" x14ac:dyDescent="0.25">
      <c r="R3738" s="52"/>
      <c r="U3738" s="52"/>
      <c r="V3738" s="52"/>
    </row>
    <row r="3739" spans="15:22" x14ac:dyDescent="0.25">
      <c r="R3739" s="52"/>
      <c r="U3739" s="52"/>
      <c r="V3739" s="52"/>
    </row>
    <row r="3740" spans="15:22" x14ac:dyDescent="0.25">
      <c r="O3740" s="53"/>
      <c r="R3740" s="52"/>
      <c r="U3740" s="52"/>
      <c r="V3740" s="52"/>
    </row>
    <row r="3741" spans="15:22" x14ac:dyDescent="0.25">
      <c r="O3741" s="53"/>
      <c r="R3741" s="52"/>
      <c r="U3741" s="52"/>
      <c r="V3741" s="52"/>
    </row>
    <row r="3742" spans="15:22" x14ac:dyDescent="0.25">
      <c r="R3742" s="52"/>
      <c r="U3742" s="52"/>
      <c r="V3742" s="52"/>
    </row>
    <row r="3743" spans="15:22" x14ac:dyDescent="0.25">
      <c r="R3743" s="52"/>
      <c r="U3743" s="52"/>
      <c r="V3743" s="52"/>
    </row>
    <row r="3744" spans="15:22" x14ac:dyDescent="0.25">
      <c r="R3744" s="52"/>
      <c r="U3744" s="52"/>
      <c r="V3744" s="52"/>
    </row>
    <row r="3745" spans="15:22" x14ac:dyDescent="0.25">
      <c r="R3745" s="52"/>
      <c r="U3745" s="52"/>
      <c r="V3745" s="52"/>
    </row>
    <row r="3746" spans="15:22" x14ac:dyDescent="0.25">
      <c r="R3746" s="52"/>
      <c r="U3746" s="52"/>
      <c r="V3746" s="52"/>
    </row>
    <row r="3747" spans="15:22" x14ac:dyDescent="0.25">
      <c r="Q3747" s="58"/>
      <c r="R3747" s="52"/>
      <c r="U3747" s="52"/>
      <c r="V3747" s="52"/>
    </row>
    <row r="3748" spans="15:22" x14ac:dyDescent="0.25">
      <c r="R3748" s="52"/>
      <c r="U3748" s="52"/>
      <c r="V3748" s="52"/>
    </row>
    <row r="3749" spans="15:22" x14ac:dyDescent="0.25">
      <c r="R3749" s="52"/>
      <c r="U3749" s="52"/>
      <c r="V3749" s="52"/>
    </row>
    <row r="3750" spans="15:22" x14ac:dyDescent="0.25">
      <c r="R3750" s="52"/>
      <c r="U3750" s="52"/>
      <c r="V3750" s="52"/>
    </row>
    <row r="3751" spans="15:22" x14ac:dyDescent="0.25">
      <c r="R3751" s="52"/>
      <c r="U3751" s="52"/>
      <c r="V3751" s="52"/>
    </row>
    <row r="3752" spans="15:22" x14ac:dyDescent="0.25">
      <c r="O3752" s="53"/>
      <c r="R3752" s="52"/>
      <c r="U3752" s="52"/>
      <c r="V3752" s="52"/>
    </row>
    <row r="3753" spans="15:22" x14ac:dyDescent="0.25">
      <c r="R3753" s="52"/>
      <c r="U3753" s="52"/>
      <c r="V3753" s="52"/>
    </row>
    <row r="3754" spans="15:22" x14ac:dyDescent="0.25">
      <c r="R3754" s="52"/>
      <c r="U3754" s="52"/>
      <c r="V3754" s="52"/>
    </row>
    <row r="3755" spans="15:22" x14ac:dyDescent="0.25">
      <c r="R3755" s="52"/>
      <c r="U3755" s="52"/>
      <c r="V3755" s="52"/>
    </row>
    <row r="3756" spans="15:22" x14ac:dyDescent="0.25">
      <c r="R3756" s="52"/>
      <c r="U3756" s="52"/>
      <c r="V3756" s="52"/>
    </row>
    <row r="3757" spans="15:22" x14ac:dyDescent="0.25">
      <c r="R3757" s="52"/>
      <c r="U3757" s="52"/>
      <c r="V3757" s="52"/>
    </row>
    <row r="3758" spans="15:22" x14ac:dyDescent="0.25">
      <c r="R3758" s="52"/>
      <c r="U3758" s="52"/>
      <c r="V3758" s="52"/>
    </row>
    <row r="3759" spans="15:22" x14ac:dyDescent="0.25">
      <c r="R3759" s="52"/>
      <c r="U3759" s="52"/>
      <c r="V3759" s="52"/>
    </row>
    <row r="3760" spans="15:22" x14ac:dyDescent="0.25">
      <c r="R3760" s="52"/>
      <c r="U3760" s="52"/>
      <c r="V3760" s="52"/>
    </row>
    <row r="3761" spans="15:22" x14ac:dyDescent="0.25">
      <c r="R3761" s="52"/>
      <c r="U3761" s="52"/>
      <c r="V3761" s="52"/>
    </row>
    <row r="3762" spans="15:22" x14ac:dyDescent="0.25">
      <c r="R3762" s="52"/>
      <c r="U3762" s="52"/>
      <c r="V3762" s="52"/>
    </row>
    <row r="3763" spans="15:22" x14ac:dyDescent="0.25">
      <c r="R3763" s="52"/>
      <c r="U3763" s="52"/>
      <c r="V3763" s="52"/>
    </row>
    <row r="3764" spans="15:22" x14ac:dyDescent="0.25">
      <c r="R3764" s="52"/>
      <c r="U3764" s="52"/>
      <c r="V3764" s="52"/>
    </row>
    <row r="3765" spans="15:22" x14ac:dyDescent="0.25">
      <c r="R3765" s="52"/>
      <c r="U3765" s="52"/>
      <c r="V3765" s="52"/>
    </row>
    <row r="3766" spans="15:22" x14ac:dyDescent="0.25">
      <c r="R3766" s="52"/>
      <c r="U3766" s="52"/>
      <c r="V3766" s="52"/>
    </row>
    <row r="3767" spans="15:22" x14ac:dyDescent="0.25">
      <c r="R3767" s="52"/>
      <c r="U3767" s="52"/>
      <c r="V3767" s="52"/>
    </row>
    <row r="3768" spans="15:22" x14ac:dyDescent="0.25">
      <c r="O3768" s="53"/>
      <c r="R3768" s="52"/>
      <c r="U3768" s="52"/>
      <c r="V3768" s="52"/>
    </row>
    <row r="3769" spans="15:22" x14ac:dyDescent="0.25">
      <c r="O3769" s="53"/>
      <c r="R3769" s="52"/>
      <c r="U3769" s="52"/>
      <c r="V3769" s="52"/>
    </row>
    <row r="3770" spans="15:22" x14ac:dyDescent="0.25">
      <c r="O3770" s="53"/>
      <c r="R3770" s="52"/>
      <c r="U3770" s="52"/>
      <c r="V3770" s="52"/>
    </row>
    <row r="3771" spans="15:22" x14ac:dyDescent="0.25">
      <c r="O3771" s="53"/>
      <c r="R3771" s="52"/>
      <c r="U3771" s="52"/>
      <c r="V3771" s="52"/>
    </row>
    <row r="3772" spans="15:22" x14ac:dyDescent="0.25">
      <c r="R3772" s="52"/>
      <c r="U3772" s="52"/>
      <c r="V3772" s="52"/>
    </row>
    <row r="3773" spans="15:22" x14ac:dyDescent="0.25">
      <c r="R3773" s="52"/>
      <c r="U3773" s="52"/>
      <c r="V3773" s="52"/>
    </row>
    <row r="3774" spans="15:22" x14ac:dyDescent="0.25">
      <c r="R3774" s="52"/>
      <c r="U3774" s="52"/>
      <c r="V3774" s="52"/>
    </row>
    <row r="3775" spans="15:22" x14ac:dyDescent="0.25">
      <c r="R3775" s="52"/>
      <c r="U3775" s="52"/>
      <c r="V3775" s="52"/>
    </row>
    <row r="3776" spans="15:22" x14ac:dyDescent="0.25">
      <c r="R3776" s="52"/>
      <c r="U3776" s="52"/>
      <c r="V3776" s="52"/>
    </row>
    <row r="3777" spans="15:22" x14ac:dyDescent="0.25">
      <c r="R3777" s="52"/>
      <c r="U3777" s="52"/>
      <c r="V3777" s="52"/>
    </row>
    <row r="3778" spans="15:22" x14ac:dyDescent="0.25">
      <c r="R3778" s="52"/>
      <c r="U3778" s="52"/>
      <c r="V3778" s="52"/>
    </row>
    <row r="3779" spans="15:22" x14ac:dyDescent="0.25">
      <c r="R3779" s="52"/>
      <c r="U3779" s="52"/>
      <c r="V3779" s="52"/>
    </row>
    <row r="3780" spans="15:22" x14ac:dyDescent="0.25">
      <c r="R3780" s="52"/>
      <c r="U3780" s="52"/>
      <c r="V3780" s="52"/>
    </row>
    <row r="3781" spans="15:22" x14ac:dyDescent="0.25">
      <c r="R3781" s="52"/>
      <c r="U3781" s="52"/>
      <c r="V3781" s="52"/>
    </row>
    <row r="3782" spans="15:22" x14ac:dyDescent="0.25">
      <c r="R3782" s="52"/>
      <c r="U3782" s="52"/>
      <c r="V3782" s="52"/>
    </row>
    <row r="3783" spans="15:22" x14ac:dyDescent="0.25">
      <c r="R3783" s="52"/>
      <c r="U3783" s="52"/>
      <c r="V3783" s="52"/>
    </row>
    <row r="3784" spans="15:22" x14ac:dyDescent="0.25">
      <c r="O3784" s="53"/>
      <c r="R3784" s="52"/>
      <c r="U3784" s="52"/>
      <c r="V3784" s="52"/>
    </row>
    <row r="3785" spans="15:22" x14ac:dyDescent="0.25">
      <c r="O3785" s="53"/>
      <c r="R3785" s="52"/>
      <c r="U3785" s="52"/>
      <c r="V3785" s="52"/>
    </row>
    <row r="3786" spans="15:22" x14ac:dyDescent="0.25">
      <c r="O3786" s="53"/>
      <c r="R3786" s="52"/>
      <c r="U3786" s="52"/>
      <c r="V3786" s="52"/>
    </row>
    <row r="3787" spans="15:22" x14ac:dyDescent="0.25">
      <c r="O3787" s="53"/>
      <c r="R3787" s="52"/>
      <c r="U3787" s="52"/>
      <c r="V3787" s="52"/>
    </row>
    <row r="3788" spans="15:22" x14ac:dyDescent="0.25">
      <c r="O3788" s="53"/>
      <c r="R3788" s="52"/>
      <c r="U3788" s="52"/>
      <c r="V3788" s="52"/>
    </row>
    <row r="3789" spans="15:22" x14ac:dyDescent="0.25">
      <c r="O3789" s="53"/>
      <c r="R3789" s="52"/>
      <c r="U3789" s="52"/>
      <c r="V3789" s="52"/>
    </row>
    <row r="3790" spans="15:22" x14ac:dyDescent="0.25">
      <c r="R3790" s="52"/>
      <c r="U3790" s="52"/>
      <c r="V3790" s="52"/>
    </row>
    <row r="3791" spans="15:22" x14ac:dyDescent="0.25">
      <c r="R3791" s="52"/>
      <c r="U3791" s="52"/>
      <c r="V3791" s="52"/>
    </row>
    <row r="3792" spans="15:22" x14ac:dyDescent="0.25">
      <c r="O3792" s="53"/>
      <c r="R3792" s="52"/>
      <c r="U3792" s="52"/>
      <c r="V3792" s="52"/>
    </row>
    <row r="3793" spans="15:22" x14ac:dyDescent="0.25">
      <c r="O3793" s="53"/>
      <c r="R3793" s="52"/>
      <c r="U3793" s="52"/>
      <c r="V3793" s="52"/>
    </row>
    <row r="3794" spans="15:22" x14ac:dyDescent="0.25">
      <c r="O3794" s="53"/>
      <c r="R3794" s="52"/>
      <c r="U3794" s="52"/>
      <c r="V3794" s="52"/>
    </row>
    <row r="3795" spans="15:22" x14ac:dyDescent="0.25">
      <c r="O3795" s="53"/>
      <c r="R3795" s="52"/>
      <c r="U3795" s="52"/>
      <c r="V3795" s="52"/>
    </row>
    <row r="3796" spans="15:22" x14ac:dyDescent="0.25">
      <c r="R3796" s="52"/>
      <c r="U3796" s="52"/>
      <c r="V3796" s="52"/>
    </row>
    <row r="3797" spans="15:22" x14ac:dyDescent="0.25">
      <c r="R3797" s="52"/>
      <c r="U3797" s="52"/>
      <c r="V3797" s="52"/>
    </row>
    <row r="3798" spans="15:22" x14ac:dyDescent="0.25">
      <c r="R3798" s="52"/>
      <c r="U3798" s="52"/>
      <c r="V3798" s="52"/>
    </row>
    <row r="3799" spans="15:22" x14ac:dyDescent="0.25">
      <c r="R3799" s="52"/>
      <c r="U3799" s="52"/>
      <c r="V3799" s="52"/>
    </row>
    <row r="3800" spans="15:22" x14ac:dyDescent="0.25">
      <c r="R3800" s="52"/>
      <c r="U3800" s="52"/>
      <c r="V3800" s="52"/>
    </row>
    <row r="3801" spans="15:22" x14ac:dyDescent="0.25">
      <c r="R3801" s="52"/>
      <c r="U3801" s="52"/>
      <c r="V3801" s="52"/>
    </row>
    <row r="3802" spans="15:22" x14ac:dyDescent="0.25">
      <c r="R3802" s="52"/>
      <c r="U3802" s="52"/>
      <c r="V3802" s="52"/>
    </row>
    <row r="3803" spans="15:22" x14ac:dyDescent="0.25">
      <c r="R3803" s="52"/>
      <c r="U3803" s="52"/>
      <c r="V3803" s="52"/>
    </row>
    <row r="3804" spans="15:22" x14ac:dyDescent="0.25">
      <c r="R3804" s="52"/>
      <c r="U3804" s="52"/>
      <c r="V3804" s="52"/>
    </row>
    <row r="3805" spans="15:22" x14ac:dyDescent="0.25">
      <c r="R3805" s="52"/>
      <c r="U3805" s="52"/>
      <c r="V3805" s="52"/>
    </row>
    <row r="3806" spans="15:22" x14ac:dyDescent="0.25">
      <c r="O3806" s="53"/>
      <c r="R3806" s="52"/>
      <c r="U3806" s="52"/>
      <c r="V3806" s="52"/>
    </row>
    <row r="3807" spans="15:22" x14ac:dyDescent="0.25">
      <c r="O3807" s="53"/>
      <c r="R3807" s="52"/>
      <c r="U3807" s="52"/>
      <c r="V3807" s="52"/>
    </row>
    <row r="3808" spans="15:22" x14ac:dyDescent="0.25">
      <c r="O3808" s="53"/>
      <c r="R3808" s="52"/>
      <c r="U3808" s="52"/>
      <c r="V3808" s="52"/>
    </row>
    <row r="3809" spans="18:22" x14ac:dyDescent="0.25">
      <c r="R3809" s="52"/>
      <c r="U3809" s="52"/>
      <c r="V3809" s="52"/>
    </row>
    <row r="3810" spans="18:22" x14ac:dyDescent="0.25">
      <c r="R3810" s="52"/>
      <c r="U3810" s="52"/>
      <c r="V3810" s="52"/>
    </row>
    <row r="3811" spans="18:22" x14ac:dyDescent="0.25">
      <c r="R3811" s="52"/>
      <c r="U3811" s="52"/>
      <c r="V3811" s="52"/>
    </row>
    <row r="3812" spans="18:22" x14ac:dyDescent="0.25">
      <c r="R3812" s="52"/>
      <c r="U3812" s="52"/>
      <c r="V3812" s="52"/>
    </row>
    <row r="3813" spans="18:22" x14ac:dyDescent="0.25">
      <c r="R3813" s="52"/>
      <c r="U3813" s="52"/>
      <c r="V3813" s="52"/>
    </row>
    <row r="3814" spans="18:22" x14ac:dyDescent="0.25">
      <c r="R3814" s="52"/>
      <c r="U3814" s="52"/>
      <c r="V3814" s="52"/>
    </row>
    <row r="3815" spans="18:22" x14ac:dyDescent="0.25">
      <c r="R3815" s="52"/>
      <c r="U3815" s="52"/>
      <c r="V3815" s="52"/>
    </row>
    <row r="3816" spans="18:22" x14ac:dyDescent="0.25">
      <c r="R3816" s="52"/>
      <c r="U3816" s="52"/>
      <c r="V3816" s="52"/>
    </row>
    <row r="3817" spans="18:22" x14ac:dyDescent="0.25">
      <c r="R3817" s="52"/>
      <c r="U3817" s="52"/>
      <c r="V3817" s="52"/>
    </row>
    <row r="3818" spans="18:22" x14ac:dyDescent="0.25">
      <c r="R3818" s="52"/>
      <c r="U3818" s="52"/>
      <c r="V3818" s="52"/>
    </row>
    <row r="3819" spans="18:22" x14ac:dyDescent="0.25">
      <c r="R3819" s="52"/>
      <c r="U3819" s="52"/>
      <c r="V3819" s="52"/>
    </row>
    <row r="3820" spans="18:22" x14ac:dyDescent="0.25">
      <c r="R3820" s="52"/>
      <c r="U3820" s="52"/>
      <c r="V3820" s="52"/>
    </row>
    <row r="3821" spans="18:22" x14ac:dyDescent="0.25">
      <c r="R3821" s="52"/>
      <c r="U3821" s="52"/>
      <c r="V3821" s="52"/>
    </row>
    <row r="3822" spans="18:22" x14ac:dyDescent="0.25">
      <c r="R3822" s="52"/>
      <c r="U3822" s="52"/>
      <c r="V3822" s="52"/>
    </row>
    <row r="3823" spans="18:22" x14ac:dyDescent="0.25">
      <c r="R3823" s="52"/>
      <c r="U3823" s="52"/>
      <c r="V3823" s="52"/>
    </row>
    <row r="3824" spans="18:22" x14ac:dyDescent="0.25">
      <c r="R3824" s="52"/>
      <c r="U3824" s="52"/>
      <c r="V3824" s="52"/>
    </row>
    <row r="3825" spans="18:22" x14ac:dyDescent="0.25">
      <c r="R3825" s="52"/>
      <c r="U3825" s="52"/>
      <c r="V3825" s="52"/>
    </row>
    <row r="3826" spans="18:22" x14ac:dyDescent="0.25">
      <c r="R3826" s="52"/>
      <c r="U3826" s="52"/>
      <c r="V3826" s="52"/>
    </row>
    <row r="3827" spans="18:22" x14ac:dyDescent="0.25">
      <c r="R3827" s="52"/>
      <c r="U3827" s="52"/>
      <c r="V3827" s="52"/>
    </row>
    <row r="3828" spans="18:22" x14ac:dyDescent="0.25">
      <c r="R3828" s="52"/>
      <c r="U3828" s="52"/>
      <c r="V3828" s="52"/>
    </row>
    <row r="3829" spans="18:22" x14ac:dyDescent="0.25">
      <c r="R3829" s="52"/>
      <c r="U3829" s="52"/>
      <c r="V3829" s="52"/>
    </row>
    <row r="3830" spans="18:22" x14ac:dyDescent="0.25">
      <c r="R3830" s="52"/>
      <c r="U3830" s="52"/>
      <c r="V3830" s="52"/>
    </row>
    <row r="3831" spans="18:22" x14ac:dyDescent="0.25">
      <c r="R3831" s="52"/>
      <c r="U3831" s="52"/>
      <c r="V3831" s="52"/>
    </row>
    <row r="3832" spans="18:22" x14ac:dyDescent="0.25">
      <c r="R3832" s="52"/>
      <c r="U3832" s="52"/>
      <c r="V3832" s="52"/>
    </row>
    <row r="3833" spans="18:22" x14ac:dyDescent="0.25">
      <c r="R3833" s="52"/>
      <c r="U3833" s="52"/>
      <c r="V3833" s="52"/>
    </row>
    <row r="3834" spans="18:22" x14ac:dyDescent="0.25">
      <c r="R3834" s="52"/>
      <c r="U3834" s="52"/>
      <c r="V3834" s="52"/>
    </row>
    <row r="3835" spans="18:22" x14ac:dyDescent="0.25">
      <c r="R3835" s="52"/>
      <c r="U3835" s="52"/>
      <c r="V3835" s="52"/>
    </row>
    <row r="3836" spans="18:22" x14ac:dyDescent="0.25">
      <c r="R3836" s="52"/>
      <c r="U3836" s="52"/>
      <c r="V3836" s="52"/>
    </row>
    <row r="3837" spans="18:22" x14ac:dyDescent="0.25">
      <c r="R3837" s="52"/>
      <c r="U3837" s="52"/>
      <c r="V3837" s="52"/>
    </row>
    <row r="3838" spans="18:22" x14ac:dyDescent="0.25">
      <c r="R3838" s="52"/>
      <c r="U3838" s="52"/>
      <c r="V3838" s="52"/>
    </row>
    <row r="3839" spans="18:22" x14ac:dyDescent="0.25">
      <c r="R3839" s="52"/>
      <c r="U3839" s="52"/>
      <c r="V3839" s="52"/>
    </row>
    <row r="3840" spans="18:22" x14ac:dyDescent="0.25">
      <c r="R3840" s="52"/>
      <c r="U3840" s="52"/>
      <c r="V3840" s="52"/>
    </row>
    <row r="3841" spans="17:22" x14ac:dyDescent="0.25">
      <c r="R3841" s="52"/>
      <c r="U3841" s="52"/>
      <c r="V3841" s="52"/>
    </row>
    <row r="3842" spans="17:22" x14ac:dyDescent="0.25">
      <c r="R3842" s="52"/>
      <c r="U3842" s="52"/>
      <c r="V3842" s="52"/>
    </row>
    <row r="3843" spans="17:22" x14ac:dyDescent="0.25">
      <c r="R3843" s="52"/>
      <c r="U3843" s="52"/>
      <c r="V3843" s="52"/>
    </row>
    <row r="3844" spans="17:22" x14ac:dyDescent="0.25">
      <c r="R3844" s="52"/>
      <c r="U3844" s="52"/>
      <c r="V3844" s="52"/>
    </row>
    <row r="3845" spans="17:22" x14ac:dyDescent="0.25">
      <c r="R3845" s="52"/>
      <c r="U3845" s="52"/>
      <c r="V3845" s="52"/>
    </row>
    <row r="3846" spans="17:22" x14ac:dyDescent="0.25">
      <c r="Q3846" s="58"/>
      <c r="R3846" s="52"/>
      <c r="U3846" s="52"/>
      <c r="V3846" s="52"/>
    </row>
    <row r="3847" spans="17:22" x14ac:dyDescent="0.25">
      <c r="R3847" s="52"/>
      <c r="U3847" s="52"/>
      <c r="V3847" s="52"/>
    </row>
    <row r="3848" spans="17:22" x14ac:dyDescent="0.25">
      <c r="R3848" s="52"/>
      <c r="U3848" s="52"/>
      <c r="V3848" s="52"/>
    </row>
    <row r="3849" spans="17:22" x14ac:dyDescent="0.25">
      <c r="R3849" s="52"/>
      <c r="U3849" s="52"/>
      <c r="V3849" s="52"/>
    </row>
    <row r="3850" spans="17:22" x14ac:dyDescent="0.25">
      <c r="R3850" s="52"/>
      <c r="U3850" s="52"/>
      <c r="V3850" s="52"/>
    </row>
    <row r="3851" spans="17:22" x14ac:dyDescent="0.25">
      <c r="R3851" s="52"/>
      <c r="U3851" s="52"/>
      <c r="V3851" s="52"/>
    </row>
    <row r="3852" spans="17:22" x14ac:dyDescent="0.25">
      <c r="R3852" s="52"/>
      <c r="U3852" s="52"/>
      <c r="V3852" s="52"/>
    </row>
    <row r="3853" spans="17:22" x14ac:dyDescent="0.25">
      <c r="R3853" s="52"/>
      <c r="U3853" s="52"/>
      <c r="V3853" s="52"/>
    </row>
    <row r="3854" spans="17:22" x14ac:dyDescent="0.25">
      <c r="R3854" s="52"/>
      <c r="U3854" s="52"/>
      <c r="V3854" s="52"/>
    </row>
    <row r="3855" spans="17:22" x14ac:dyDescent="0.25">
      <c r="R3855" s="52"/>
      <c r="U3855" s="52"/>
      <c r="V3855" s="52"/>
    </row>
    <row r="3856" spans="17:22" x14ac:dyDescent="0.25">
      <c r="R3856" s="52"/>
      <c r="U3856" s="52"/>
      <c r="V3856" s="52"/>
    </row>
    <row r="3857" spans="17:22" x14ac:dyDescent="0.25">
      <c r="R3857" s="52"/>
      <c r="U3857" s="52"/>
      <c r="V3857" s="52"/>
    </row>
    <row r="3858" spans="17:22" x14ac:dyDescent="0.25">
      <c r="R3858" s="52"/>
      <c r="U3858" s="52"/>
      <c r="V3858" s="52"/>
    </row>
    <row r="3859" spans="17:22" x14ac:dyDescent="0.25">
      <c r="R3859" s="52"/>
      <c r="U3859" s="52"/>
      <c r="V3859" s="52"/>
    </row>
    <row r="3860" spans="17:22" x14ac:dyDescent="0.25">
      <c r="R3860" s="52"/>
      <c r="U3860" s="52"/>
      <c r="V3860" s="52"/>
    </row>
    <row r="3861" spans="17:22" x14ac:dyDescent="0.25">
      <c r="R3861" s="52"/>
      <c r="U3861" s="52"/>
      <c r="V3861" s="52"/>
    </row>
    <row r="3862" spans="17:22" x14ac:dyDescent="0.25">
      <c r="R3862" s="52"/>
      <c r="U3862" s="52"/>
      <c r="V3862" s="52"/>
    </row>
    <row r="3863" spans="17:22" x14ac:dyDescent="0.25">
      <c r="R3863" s="52"/>
      <c r="U3863" s="52"/>
      <c r="V3863" s="52"/>
    </row>
    <row r="3864" spans="17:22" x14ac:dyDescent="0.25">
      <c r="Q3864" s="58"/>
      <c r="R3864" s="52"/>
      <c r="U3864" s="52"/>
      <c r="V3864" s="52"/>
    </row>
    <row r="3865" spans="17:22" x14ac:dyDescent="0.25">
      <c r="R3865" s="52"/>
      <c r="U3865" s="52"/>
      <c r="V3865" s="52"/>
    </row>
    <row r="3866" spans="17:22" x14ac:dyDescent="0.25">
      <c r="R3866" s="52"/>
      <c r="U3866" s="52"/>
      <c r="V3866" s="52"/>
    </row>
    <row r="3867" spans="17:22" x14ac:dyDescent="0.25">
      <c r="R3867" s="52"/>
      <c r="U3867" s="52"/>
      <c r="V3867" s="52"/>
    </row>
    <row r="3868" spans="17:22" x14ac:dyDescent="0.25">
      <c r="R3868" s="52"/>
      <c r="U3868" s="52"/>
      <c r="V3868" s="52"/>
    </row>
    <row r="3869" spans="17:22" x14ac:dyDescent="0.25">
      <c r="R3869" s="52"/>
      <c r="U3869" s="52"/>
      <c r="V3869" s="52"/>
    </row>
    <row r="3870" spans="17:22" x14ac:dyDescent="0.25">
      <c r="R3870" s="52"/>
      <c r="U3870" s="52"/>
      <c r="V3870" s="52"/>
    </row>
    <row r="3871" spans="17:22" x14ac:dyDescent="0.25">
      <c r="R3871" s="52"/>
      <c r="U3871" s="52"/>
      <c r="V3871" s="52"/>
    </row>
    <row r="3872" spans="17:22" x14ac:dyDescent="0.25">
      <c r="R3872" s="52"/>
      <c r="U3872" s="52"/>
      <c r="V3872" s="52"/>
    </row>
    <row r="3873" spans="18:22" x14ac:dyDescent="0.25">
      <c r="R3873" s="52"/>
      <c r="U3873" s="52"/>
      <c r="V3873" s="52"/>
    </row>
    <row r="3874" spans="18:22" x14ac:dyDescent="0.25">
      <c r="R3874" s="52"/>
      <c r="U3874" s="52"/>
      <c r="V3874" s="52"/>
    </row>
    <row r="3875" spans="18:22" x14ac:dyDescent="0.25">
      <c r="R3875" s="52"/>
      <c r="U3875" s="52"/>
      <c r="V3875" s="52"/>
    </row>
    <row r="3876" spans="18:22" x14ac:dyDescent="0.25">
      <c r="R3876" s="52"/>
      <c r="U3876" s="52"/>
      <c r="V3876" s="52"/>
    </row>
    <row r="3877" spans="18:22" x14ac:dyDescent="0.25">
      <c r="R3877" s="52"/>
      <c r="U3877" s="52"/>
      <c r="V3877" s="52"/>
    </row>
    <row r="3878" spans="18:22" x14ac:dyDescent="0.25">
      <c r="R3878" s="52"/>
      <c r="U3878" s="52"/>
      <c r="V3878" s="52"/>
    </row>
    <row r="3879" spans="18:22" x14ac:dyDescent="0.25">
      <c r="R3879" s="52"/>
      <c r="U3879" s="52"/>
      <c r="V3879" s="52"/>
    </row>
    <row r="3880" spans="18:22" x14ac:dyDescent="0.25">
      <c r="R3880" s="52"/>
      <c r="U3880" s="52"/>
      <c r="V3880" s="52"/>
    </row>
    <row r="3881" spans="18:22" x14ac:dyDescent="0.25">
      <c r="R3881" s="52"/>
      <c r="U3881" s="52"/>
      <c r="V3881" s="52"/>
    </row>
    <row r="3882" spans="18:22" x14ac:dyDescent="0.25">
      <c r="R3882" s="52"/>
      <c r="U3882" s="52"/>
      <c r="V3882" s="52"/>
    </row>
    <row r="3883" spans="18:22" x14ac:dyDescent="0.25">
      <c r="R3883" s="52"/>
      <c r="U3883" s="52"/>
      <c r="V3883" s="52"/>
    </row>
    <row r="3884" spans="18:22" x14ac:dyDescent="0.25">
      <c r="R3884" s="52"/>
      <c r="U3884" s="52"/>
      <c r="V3884" s="52"/>
    </row>
    <row r="3885" spans="18:22" x14ac:dyDescent="0.25">
      <c r="R3885" s="52"/>
      <c r="U3885" s="52"/>
      <c r="V3885" s="52"/>
    </row>
    <row r="3886" spans="18:22" x14ac:dyDescent="0.25">
      <c r="R3886" s="52"/>
      <c r="U3886" s="52"/>
      <c r="V3886" s="52"/>
    </row>
    <row r="3887" spans="18:22" x14ac:dyDescent="0.25">
      <c r="R3887" s="52"/>
      <c r="U3887" s="52"/>
      <c r="V3887" s="52"/>
    </row>
    <row r="3888" spans="18:22" x14ac:dyDescent="0.25">
      <c r="R3888" s="52"/>
      <c r="U3888" s="52"/>
      <c r="V3888" s="52"/>
    </row>
    <row r="3889" spans="15:22" x14ac:dyDescent="0.25">
      <c r="R3889" s="52"/>
      <c r="U3889" s="52"/>
      <c r="V3889" s="52"/>
    </row>
    <row r="3890" spans="15:22" x14ac:dyDescent="0.25">
      <c r="R3890" s="52"/>
      <c r="U3890" s="52"/>
      <c r="V3890" s="52"/>
    </row>
    <row r="3891" spans="15:22" x14ac:dyDescent="0.25">
      <c r="R3891" s="52"/>
      <c r="U3891" s="52"/>
      <c r="V3891" s="52"/>
    </row>
    <row r="3892" spans="15:22" x14ac:dyDescent="0.25">
      <c r="R3892" s="52"/>
      <c r="U3892" s="52"/>
      <c r="V3892" s="52"/>
    </row>
    <row r="3893" spans="15:22" x14ac:dyDescent="0.25">
      <c r="R3893" s="52"/>
      <c r="U3893" s="52"/>
      <c r="V3893" s="52"/>
    </row>
    <row r="3894" spans="15:22" x14ac:dyDescent="0.25">
      <c r="O3894" s="53"/>
      <c r="R3894" s="52"/>
      <c r="U3894" s="52"/>
      <c r="V3894" s="52"/>
    </row>
    <row r="3895" spans="15:22" x14ac:dyDescent="0.25">
      <c r="R3895" s="52"/>
      <c r="U3895" s="52"/>
      <c r="V3895" s="52"/>
    </row>
    <row r="3896" spans="15:22" x14ac:dyDescent="0.25">
      <c r="R3896" s="52"/>
      <c r="U3896" s="52"/>
      <c r="V3896" s="52"/>
    </row>
    <row r="3897" spans="15:22" x14ac:dyDescent="0.25">
      <c r="R3897" s="52"/>
      <c r="U3897" s="52"/>
      <c r="V3897" s="52"/>
    </row>
    <row r="3898" spans="15:22" x14ac:dyDescent="0.25">
      <c r="R3898" s="52"/>
      <c r="U3898" s="52"/>
      <c r="V3898" s="52"/>
    </row>
    <row r="3899" spans="15:22" x14ac:dyDescent="0.25">
      <c r="R3899" s="52"/>
      <c r="U3899" s="52"/>
      <c r="V3899" s="52"/>
    </row>
    <row r="3900" spans="15:22" x14ac:dyDescent="0.25">
      <c r="R3900" s="52"/>
      <c r="U3900" s="52"/>
      <c r="V3900" s="52"/>
    </row>
    <row r="3901" spans="15:22" x14ac:dyDescent="0.25">
      <c r="R3901" s="52"/>
      <c r="U3901" s="52"/>
      <c r="V3901" s="52"/>
    </row>
    <row r="3902" spans="15:22" x14ac:dyDescent="0.25">
      <c r="R3902" s="52"/>
      <c r="U3902" s="52"/>
      <c r="V3902" s="52"/>
    </row>
    <row r="3903" spans="15:22" x14ac:dyDescent="0.25">
      <c r="R3903" s="52"/>
      <c r="U3903" s="52"/>
      <c r="V3903" s="52"/>
    </row>
    <row r="3904" spans="15:22" x14ac:dyDescent="0.25">
      <c r="R3904" s="52"/>
      <c r="U3904" s="52"/>
      <c r="V3904" s="52"/>
    </row>
    <row r="3905" spans="18:22" x14ac:dyDescent="0.25">
      <c r="R3905" s="52"/>
      <c r="U3905" s="52"/>
      <c r="V3905" s="52"/>
    </row>
    <row r="3906" spans="18:22" x14ac:dyDescent="0.25">
      <c r="R3906" s="52"/>
      <c r="U3906" s="52"/>
      <c r="V3906" s="52"/>
    </row>
    <row r="3907" spans="18:22" x14ac:dyDescent="0.25">
      <c r="R3907" s="52"/>
      <c r="U3907" s="52"/>
      <c r="V3907" s="52"/>
    </row>
    <row r="3908" spans="18:22" x14ac:dyDescent="0.25">
      <c r="R3908" s="52"/>
      <c r="U3908" s="52"/>
      <c r="V3908" s="52"/>
    </row>
    <row r="3909" spans="18:22" x14ac:dyDescent="0.25">
      <c r="R3909" s="52"/>
      <c r="U3909" s="52"/>
      <c r="V3909" s="52"/>
    </row>
    <row r="3910" spans="18:22" x14ac:dyDescent="0.25">
      <c r="R3910" s="52"/>
      <c r="U3910" s="52"/>
      <c r="V3910" s="52"/>
    </row>
    <row r="3911" spans="18:22" x14ac:dyDescent="0.25">
      <c r="R3911" s="52"/>
      <c r="U3911" s="52"/>
      <c r="V3911" s="52"/>
    </row>
    <row r="3912" spans="18:22" x14ac:dyDescent="0.25">
      <c r="R3912" s="52"/>
      <c r="U3912" s="52"/>
      <c r="V3912" s="52"/>
    </row>
    <row r="3913" spans="18:22" x14ac:dyDescent="0.25">
      <c r="R3913" s="52"/>
      <c r="U3913" s="52"/>
      <c r="V3913" s="52"/>
    </row>
    <row r="3914" spans="18:22" x14ac:dyDescent="0.25">
      <c r="R3914" s="52"/>
      <c r="U3914" s="52"/>
      <c r="V3914" s="52"/>
    </row>
    <row r="3915" spans="18:22" x14ac:dyDescent="0.25">
      <c r="R3915" s="52"/>
      <c r="U3915" s="52"/>
      <c r="V3915" s="52"/>
    </row>
    <row r="3916" spans="18:22" x14ac:dyDescent="0.25">
      <c r="R3916" s="52"/>
      <c r="U3916" s="52"/>
      <c r="V3916" s="52"/>
    </row>
    <row r="3917" spans="18:22" x14ac:dyDescent="0.25">
      <c r="R3917" s="52"/>
      <c r="U3917" s="52"/>
      <c r="V3917" s="52"/>
    </row>
    <row r="3918" spans="18:22" x14ac:dyDescent="0.25">
      <c r="R3918" s="52"/>
      <c r="U3918" s="52"/>
      <c r="V3918" s="52"/>
    </row>
    <row r="3919" spans="18:22" x14ac:dyDescent="0.25">
      <c r="R3919" s="52"/>
      <c r="U3919" s="52"/>
      <c r="V3919" s="52"/>
    </row>
    <row r="3920" spans="18:22" x14ac:dyDescent="0.25">
      <c r="R3920" s="52"/>
      <c r="U3920" s="52"/>
      <c r="V3920" s="52"/>
    </row>
    <row r="3921" spans="18:22" x14ac:dyDescent="0.25">
      <c r="R3921" s="52"/>
      <c r="U3921" s="52"/>
      <c r="V3921" s="52"/>
    </row>
    <row r="3922" spans="18:22" x14ac:dyDescent="0.25">
      <c r="R3922" s="52"/>
      <c r="U3922" s="52"/>
      <c r="V3922" s="52"/>
    </row>
    <row r="3923" spans="18:22" x14ac:dyDescent="0.25">
      <c r="R3923" s="52"/>
      <c r="U3923" s="52"/>
      <c r="V3923" s="52"/>
    </row>
    <row r="3924" spans="18:22" x14ac:dyDescent="0.25">
      <c r="R3924" s="52"/>
      <c r="U3924" s="52"/>
      <c r="V3924" s="52"/>
    </row>
    <row r="3925" spans="18:22" x14ac:dyDescent="0.25">
      <c r="R3925" s="52"/>
      <c r="U3925" s="52"/>
      <c r="V3925" s="52"/>
    </row>
    <row r="3926" spans="18:22" x14ac:dyDescent="0.25">
      <c r="R3926" s="52"/>
      <c r="U3926" s="52"/>
      <c r="V3926" s="52"/>
    </row>
    <row r="3927" spans="18:22" x14ac:dyDescent="0.25">
      <c r="R3927" s="52"/>
      <c r="U3927" s="52"/>
      <c r="V3927" s="52"/>
    </row>
    <row r="3928" spans="18:22" x14ac:dyDescent="0.25">
      <c r="R3928" s="52"/>
      <c r="U3928" s="52"/>
      <c r="V3928" s="52"/>
    </row>
    <row r="3929" spans="18:22" x14ac:dyDescent="0.25">
      <c r="R3929" s="52"/>
      <c r="U3929" s="52"/>
      <c r="V3929" s="52"/>
    </row>
    <row r="3930" spans="18:22" x14ac:dyDescent="0.25">
      <c r="R3930" s="52"/>
      <c r="U3930" s="52"/>
      <c r="V3930" s="52"/>
    </row>
    <row r="3931" spans="18:22" x14ac:dyDescent="0.25">
      <c r="R3931" s="52"/>
      <c r="U3931" s="52"/>
      <c r="V3931" s="52"/>
    </row>
    <row r="3932" spans="18:22" x14ac:dyDescent="0.25">
      <c r="R3932" s="52"/>
      <c r="U3932" s="52"/>
      <c r="V3932" s="52"/>
    </row>
    <row r="3933" spans="18:22" x14ac:dyDescent="0.25">
      <c r="R3933" s="52"/>
      <c r="U3933" s="52"/>
      <c r="V3933" s="52"/>
    </row>
    <row r="3934" spans="18:22" x14ac:dyDescent="0.25">
      <c r="R3934" s="52"/>
      <c r="U3934" s="52"/>
      <c r="V3934" s="52"/>
    </row>
    <row r="3935" spans="18:22" x14ac:dyDescent="0.25">
      <c r="R3935" s="52"/>
      <c r="U3935" s="52"/>
      <c r="V3935" s="52"/>
    </row>
    <row r="3936" spans="18:22" x14ac:dyDescent="0.25">
      <c r="R3936" s="52"/>
      <c r="U3936" s="52"/>
      <c r="V3936" s="52"/>
    </row>
    <row r="3937" spans="17:22" x14ac:dyDescent="0.25">
      <c r="R3937" s="52"/>
      <c r="U3937" s="52"/>
      <c r="V3937" s="52"/>
    </row>
    <row r="3938" spans="17:22" x14ac:dyDescent="0.25">
      <c r="R3938" s="52"/>
      <c r="U3938" s="52"/>
      <c r="V3938" s="52"/>
    </row>
    <row r="3939" spans="17:22" x14ac:dyDescent="0.25">
      <c r="R3939" s="52"/>
      <c r="U3939" s="52"/>
      <c r="V3939" s="52"/>
    </row>
    <row r="3940" spans="17:22" x14ac:dyDescent="0.25">
      <c r="R3940" s="52"/>
      <c r="U3940" s="52"/>
      <c r="V3940" s="52"/>
    </row>
    <row r="3941" spans="17:22" x14ac:dyDescent="0.25">
      <c r="R3941" s="52"/>
      <c r="U3941" s="52"/>
      <c r="V3941" s="52"/>
    </row>
    <row r="3942" spans="17:22" x14ac:dyDescent="0.25">
      <c r="R3942" s="52"/>
      <c r="U3942" s="52"/>
      <c r="V3942" s="52"/>
    </row>
    <row r="3943" spans="17:22" x14ac:dyDescent="0.25">
      <c r="R3943" s="52"/>
      <c r="U3943" s="52"/>
      <c r="V3943" s="52"/>
    </row>
    <row r="3944" spans="17:22" x14ac:dyDescent="0.25">
      <c r="R3944" s="52"/>
      <c r="U3944" s="52"/>
      <c r="V3944" s="52"/>
    </row>
    <row r="3945" spans="17:22" x14ac:dyDescent="0.25">
      <c r="Q3945" s="58"/>
      <c r="R3945" s="52"/>
      <c r="U3945" s="52"/>
      <c r="V3945" s="52"/>
    </row>
    <row r="3946" spans="17:22" x14ac:dyDescent="0.25">
      <c r="R3946" s="52"/>
      <c r="U3946" s="52"/>
      <c r="V3946" s="52"/>
    </row>
    <row r="3947" spans="17:22" x14ac:dyDescent="0.25">
      <c r="R3947" s="52"/>
      <c r="U3947" s="52"/>
      <c r="V3947" s="52"/>
    </row>
    <row r="3948" spans="17:22" x14ac:dyDescent="0.25">
      <c r="R3948" s="52"/>
      <c r="U3948" s="52"/>
      <c r="V3948" s="52"/>
    </row>
    <row r="3949" spans="17:22" x14ac:dyDescent="0.25">
      <c r="R3949" s="52"/>
      <c r="U3949" s="52"/>
      <c r="V3949" s="52"/>
    </row>
    <row r="3950" spans="17:22" x14ac:dyDescent="0.25">
      <c r="Q3950" s="58"/>
      <c r="R3950" s="52"/>
      <c r="U3950" s="52"/>
      <c r="V3950" s="52"/>
    </row>
    <row r="3951" spans="17:22" x14ac:dyDescent="0.25">
      <c r="R3951" s="52"/>
      <c r="U3951" s="52"/>
      <c r="V3951" s="52"/>
    </row>
    <row r="3952" spans="17:22" x14ac:dyDescent="0.25">
      <c r="R3952" s="52"/>
      <c r="U3952" s="52"/>
      <c r="V3952" s="52"/>
    </row>
    <row r="3953" spans="18:22" x14ac:dyDescent="0.25">
      <c r="R3953" s="52"/>
      <c r="U3953" s="52"/>
      <c r="V3953" s="52"/>
    </row>
    <row r="3954" spans="18:22" x14ac:dyDescent="0.25">
      <c r="R3954" s="52"/>
      <c r="U3954" s="52"/>
      <c r="V3954" s="52"/>
    </row>
    <row r="3955" spans="18:22" x14ac:dyDescent="0.25">
      <c r="R3955" s="52"/>
      <c r="U3955" s="52"/>
      <c r="V3955" s="52"/>
    </row>
    <row r="3956" spans="18:22" x14ac:dyDescent="0.25">
      <c r="R3956" s="52"/>
      <c r="U3956" s="52"/>
      <c r="V3956" s="52"/>
    </row>
    <row r="3957" spans="18:22" x14ac:dyDescent="0.25">
      <c r="R3957" s="52"/>
      <c r="U3957" s="52"/>
      <c r="V3957" s="52"/>
    </row>
    <row r="3958" spans="18:22" x14ac:dyDescent="0.25">
      <c r="R3958" s="52"/>
      <c r="U3958" s="52"/>
      <c r="V3958" s="52"/>
    </row>
    <row r="3959" spans="18:22" x14ac:dyDescent="0.25">
      <c r="R3959" s="52"/>
      <c r="U3959" s="52"/>
      <c r="V3959" s="52"/>
    </row>
    <row r="3960" spans="18:22" x14ac:dyDescent="0.25">
      <c r="R3960" s="52"/>
      <c r="U3960" s="52"/>
      <c r="V3960" s="52"/>
    </row>
    <row r="3961" spans="18:22" x14ac:dyDescent="0.25">
      <c r="R3961" s="52"/>
      <c r="U3961" s="52"/>
      <c r="V3961" s="52"/>
    </row>
    <row r="3962" spans="18:22" x14ac:dyDescent="0.25">
      <c r="R3962" s="52"/>
      <c r="U3962" s="52"/>
      <c r="V3962" s="52"/>
    </row>
    <row r="3963" spans="18:22" x14ac:dyDescent="0.25">
      <c r="R3963" s="52"/>
      <c r="U3963" s="52"/>
      <c r="V3963" s="52"/>
    </row>
    <row r="3964" spans="18:22" x14ac:dyDescent="0.25">
      <c r="R3964" s="52"/>
      <c r="U3964" s="52"/>
      <c r="V3964" s="52"/>
    </row>
    <row r="3965" spans="18:22" x14ac:dyDescent="0.25">
      <c r="R3965" s="52"/>
      <c r="U3965" s="52"/>
      <c r="V3965" s="52"/>
    </row>
    <row r="3966" spans="18:22" x14ac:dyDescent="0.25">
      <c r="R3966" s="52"/>
      <c r="U3966" s="52"/>
      <c r="V3966" s="52"/>
    </row>
    <row r="3967" spans="18:22" x14ac:dyDescent="0.25">
      <c r="R3967" s="52"/>
      <c r="U3967" s="52"/>
      <c r="V3967" s="52"/>
    </row>
    <row r="3968" spans="18:22" x14ac:dyDescent="0.25">
      <c r="R3968" s="52"/>
      <c r="U3968" s="52"/>
      <c r="V3968" s="52"/>
    </row>
    <row r="3969" spans="15:22" x14ac:dyDescent="0.25">
      <c r="R3969" s="52"/>
      <c r="U3969" s="52"/>
      <c r="V3969" s="52"/>
    </row>
    <row r="3970" spans="15:22" x14ac:dyDescent="0.25">
      <c r="R3970" s="52"/>
      <c r="U3970" s="52"/>
      <c r="V3970" s="52"/>
    </row>
    <row r="3971" spans="15:22" x14ac:dyDescent="0.25">
      <c r="R3971" s="52"/>
      <c r="U3971" s="52"/>
      <c r="V3971" s="52"/>
    </row>
    <row r="3972" spans="15:22" x14ac:dyDescent="0.25">
      <c r="R3972" s="52"/>
      <c r="U3972" s="52"/>
      <c r="V3972" s="52"/>
    </row>
    <row r="3973" spans="15:22" x14ac:dyDescent="0.25">
      <c r="O3973" s="53"/>
      <c r="R3973" s="52"/>
      <c r="U3973" s="52"/>
      <c r="V3973" s="52"/>
    </row>
    <row r="3974" spans="15:22" x14ac:dyDescent="0.25">
      <c r="R3974" s="52"/>
      <c r="U3974" s="52"/>
      <c r="V3974" s="52"/>
    </row>
    <row r="3975" spans="15:22" x14ac:dyDescent="0.25">
      <c r="R3975" s="52"/>
      <c r="U3975" s="52"/>
      <c r="V3975" s="52"/>
    </row>
    <row r="3976" spans="15:22" x14ac:dyDescent="0.25">
      <c r="R3976" s="52"/>
      <c r="U3976" s="52"/>
      <c r="V3976" s="52"/>
    </row>
    <row r="3977" spans="15:22" x14ac:dyDescent="0.25">
      <c r="R3977" s="52"/>
      <c r="U3977" s="52"/>
      <c r="V3977" s="52"/>
    </row>
    <row r="3978" spans="15:22" x14ac:dyDescent="0.25">
      <c r="R3978" s="52"/>
      <c r="U3978" s="52"/>
      <c r="V3978" s="52"/>
    </row>
    <row r="3979" spans="15:22" x14ac:dyDescent="0.25">
      <c r="R3979" s="52"/>
      <c r="U3979" s="52"/>
      <c r="V3979" s="52"/>
    </row>
    <row r="3980" spans="15:22" x14ac:dyDescent="0.25">
      <c r="R3980" s="52"/>
      <c r="U3980" s="52"/>
      <c r="V3980" s="52"/>
    </row>
    <row r="3981" spans="15:22" x14ac:dyDescent="0.25">
      <c r="R3981" s="52"/>
      <c r="U3981" s="52"/>
      <c r="V3981" s="52"/>
    </row>
    <row r="3982" spans="15:22" x14ac:dyDescent="0.25">
      <c r="R3982" s="52"/>
      <c r="U3982" s="52"/>
      <c r="V3982" s="52"/>
    </row>
    <row r="3983" spans="15:22" x14ac:dyDescent="0.25">
      <c r="R3983" s="52"/>
      <c r="U3983" s="52"/>
      <c r="V3983" s="52"/>
    </row>
    <row r="3984" spans="15:22" x14ac:dyDescent="0.25">
      <c r="R3984" s="52"/>
      <c r="U3984" s="52"/>
      <c r="V3984" s="52"/>
    </row>
    <row r="3985" spans="15:22" x14ac:dyDescent="0.25">
      <c r="R3985" s="52"/>
      <c r="U3985" s="52"/>
      <c r="V3985" s="52"/>
    </row>
    <row r="3986" spans="15:22" x14ac:dyDescent="0.25">
      <c r="R3986" s="52"/>
      <c r="U3986" s="52"/>
      <c r="V3986" s="52"/>
    </row>
    <row r="3987" spans="15:22" x14ac:dyDescent="0.25">
      <c r="R3987" s="52"/>
      <c r="U3987" s="52"/>
      <c r="V3987" s="52"/>
    </row>
    <row r="3988" spans="15:22" x14ac:dyDescent="0.25">
      <c r="R3988" s="52"/>
      <c r="U3988" s="52"/>
      <c r="V3988" s="52"/>
    </row>
    <row r="3989" spans="15:22" x14ac:dyDescent="0.25">
      <c r="R3989" s="52"/>
      <c r="U3989" s="52"/>
      <c r="V3989" s="52"/>
    </row>
    <row r="3990" spans="15:22" x14ac:dyDescent="0.25">
      <c r="R3990" s="52"/>
      <c r="U3990" s="52"/>
      <c r="V3990" s="52"/>
    </row>
    <row r="3991" spans="15:22" x14ac:dyDescent="0.25">
      <c r="R3991" s="52"/>
      <c r="U3991" s="52"/>
      <c r="V3991" s="52"/>
    </row>
    <row r="3992" spans="15:22" x14ac:dyDescent="0.25">
      <c r="O3992" s="53"/>
      <c r="R3992" s="52"/>
      <c r="U3992" s="52"/>
      <c r="V3992" s="52"/>
    </row>
    <row r="3993" spans="15:22" x14ac:dyDescent="0.25">
      <c r="R3993" s="52"/>
      <c r="U3993" s="52"/>
      <c r="V3993" s="52"/>
    </row>
    <row r="3994" spans="15:22" x14ac:dyDescent="0.25">
      <c r="R3994" s="52"/>
      <c r="U3994" s="52"/>
      <c r="V3994" s="52"/>
    </row>
    <row r="3995" spans="15:22" x14ac:dyDescent="0.25">
      <c r="R3995" s="52"/>
      <c r="U3995" s="52"/>
      <c r="V3995" s="52"/>
    </row>
    <row r="3996" spans="15:22" x14ac:dyDescent="0.25">
      <c r="R3996" s="52"/>
      <c r="U3996" s="52"/>
      <c r="V3996" s="52"/>
    </row>
    <row r="3997" spans="15:22" x14ac:dyDescent="0.25">
      <c r="R3997" s="52"/>
      <c r="U3997" s="52"/>
      <c r="V3997" s="52"/>
    </row>
    <row r="3998" spans="15:22" x14ac:dyDescent="0.25">
      <c r="R3998" s="52"/>
      <c r="U3998" s="52"/>
      <c r="V3998" s="52"/>
    </row>
    <row r="3999" spans="15:22" x14ac:dyDescent="0.25">
      <c r="R3999" s="52"/>
      <c r="U3999" s="52"/>
      <c r="V3999" s="52"/>
    </row>
    <row r="4000" spans="15:22" x14ac:dyDescent="0.25">
      <c r="R4000" s="52"/>
      <c r="U4000" s="52"/>
      <c r="V4000" s="52"/>
    </row>
    <row r="4001" spans="15:22" x14ac:dyDescent="0.25">
      <c r="R4001" s="52"/>
      <c r="U4001" s="52"/>
      <c r="V4001" s="52"/>
    </row>
    <row r="4002" spans="15:22" x14ac:dyDescent="0.25">
      <c r="R4002" s="52"/>
      <c r="U4002" s="52"/>
      <c r="V4002" s="52"/>
    </row>
    <row r="4003" spans="15:22" x14ac:dyDescent="0.25">
      <c r="R4003" s="52"/>
      <c r="U4003" s="52"/>
      <c r="V4003" s="52"/>
    </row>
    <row r="4004" spans="15:22" x14ac:dyDescent="0.25">
      <c r="R4004" s="52"/>
      <c r="U4004" s="52"/>
      <c r="V4004" s="52"/>
    </row>
    <row r="4005" spans="15:22" x14ac:dyDescent="0.25">
      <c r="O4005" s="53"/>
      <c r="R4005" s="52"/>
      <c r="U4005" s="52"/>
      <c r="V4005" s="52"/>
    </row>
    <row r="4006" spans="15:22" x14ac:dyDescent="0.25">
      <c r="R4006" s="52"/>
      <c r="U4006" s="52"/>
      <c r="V4006" s="52"/>
    </row>
    <row r="4007" spans="15:22" x14ac:dyDescent="0.25">
      <c r="O4007" s="53"/>
      <c r="R4007" s="52"/>
      <c r="U4007" s="52"/>
      <c r="V4007" s="52"/>
    </row>
    <row r="4008" spans="15:22" x14ac:dyDescent="0.25">
      <c r="O4008" s="53"/>
      <c r="R4008" s="52"/>
      <c r="U4008" s="52"/>
      <c r="V4008" s="52"/>
    </row>
    <row r="4009" spans="15:22" x14ac:dyDescent="0.25">
      <c r="R4009" s="52"/>
      <c r="U4009" s="52"/>
      <c r="V4009" s="52"/>
    </row>
    <row r="4010" spans="15:22" x14ac:dyDescent="0.25">
      <c r="O4010" s="53"/>
      <c r="R4010" s="52"/>
      <c r="U4010" s="52"/>
      <c r="V4010" s="52"/>
    </row>
    <row r="4011" spans="15:22" x14ac:dyDescent="0.25">
      <c r="Q4011" s="58"/>
      <c r="R4011" s="52"/>
      <c r="U4011" s="52"/>
      <c r="V4011" s="52"/>
    </row>
    <row r="4012" spans="15:22" x14ac:dyDescent="0.25">
      <c r="R4012" s="52"/>
      <c r="U4012" s="52"/>
      <c r="V4012" s="52"/>
    </row>
    <row r="4013" spans="15:22" x14ac:dyDescent="0.25">
      <c r="R4013" s="52"/>
      <c r="U4013" s="52"/>
      <c r="V4013" s="52"/>
    </row>
    <row r="4014" spans="15:22" x14ac:dyDescent="0.25">
      <c r="R4014" s="52"/>
      <c r="U4014" s="52"/>
      <c r="V4014" s="52"/>
    </row>
    <row r="4015" spans="15:22" x14ac:dyDescent="0.25">
      <c r="R4015" s="52"/>
      <c r="U4015" s="52"/>
      <c r="V4015" s="52"/>
    </row>
    <row r="4016" spans="15:22" x14ac:dyDescent="0.25">
      <c r="R4016" s="52"/>
      <c r="U4016" s="52"/>
      <c r="V4016" s="52"/>
    </row>
    <row r="4017" spans="17:22" x14ac:dyDescent="0.25">
      <c r="R4017" s="52"/>
      <c r="U4017" s="52"/>
      <c r="V4017" s="52"/>
    </row>
    <row r="4018" spans="17:22" x14ac:dyDescent="0.25">
      <c r="R4018" s="52"/>
      <c r="U4018" s="52"/>
      <c r="V4018" s="52"/>
    </row>
    <row r="4019" spans="17:22" x14ac:dyDescent="0.25">
      <c r="R4019" s="52"/>
      <c r="U4019" s="52"/>
      <c r="V4019" s="52"/>
    </row>
    <row r="4020" spans="17:22" x14ac:dyDescent="0.25">
      <c r="R4020" s="52"/>
      <c r="U4020" s="52"/>
      <c r="V4020" s="52"/>
    </row>
    <row r="4021" spans="17:22" x14ac:dyDescent="0.25">
      <c r="R4021" s="52"/>
      <c r="U4021" s="52"/>
      <c r="V4021" s="52"/>
    </row>
    <row r="4022" spans="17:22" x14ac:dyDescent="0.25">
      <c r="R4022" s="52"/>
      <c r="U4022" s="52"/>
      <c r="V4022" s="52"/>
    </row>
    <row r="4023" spans="17:22" x14ac:dyDescent="0.25">
      <c r="Q4023" s="58"/>
      <c r="R4023" s="52"/>
      <c r="U4023" s="52"/>
      <c r="V4023" s="52"/>
    </row>
    <row r="4024" spans="17:22" x14ac:dyDescent="0.25">
      <c r="R4024" s="52"/>
      <c r="U4024" s="52"/>
      <c r="V4024" s="52"/>
    </row>
    <row r="4025" spans="17:22" x14ac:dyDescent="0.25">
      <c r="R4025" s="52"/>
      <c r="U4025" s="52"/>
      <c r="V4025" s="52"/>
    </row>
    <row r="4026" spans="17:22" x14ac:dyDescent="0.25">
      <c r="R4026" s="52"/>
      <c r="U4026" s="52"/>
      <c r="V4026" s="52"/>
    </row>
    <row r="4027" spans="17:22" x14ac:dyDescent="0.25">
      <c r="R4027" s="52"/>
      <c r="U4027" s="52"/>
      <c r="V4027" s="52"/>
    </row>
    <row r="4028" spans="17:22" x14ac:dyDescent="0.25">
      <c r="R4028" s="52"/>
      <c r="U4028" s="52"/>
      <c r="V4028" s="52"/>
    </row>
    <row r="4029" spans="17:22" x14ac:dyDescent="0.25">
      <c r="R4029" s="52"/>
      <c r="U4029" s="52"/>
      <c r="V4029" s="52"/>
    </row>
    <row r="4030" spans="17:22" x14ac:dyDescent="0.25">
      <c r="R4030" s="52"/>
      <c r="U4030" s="52"/>
      <c r="V4030" s="52"/>
    </row>
    <row r="4031" spans="17:22" x14ac:dyDescent="0.25">
      <c r="R4031" s="52"/>
      <c r="U4031" s="52"/>
      <c r="V4031" s="52"/>
    </row>
    <row r="4032" spans="17:22" x14ac:dyDescent="0.25">
      <c r="R4032" s="52"/>
      <c r="U4032" s="52"/>
      <c r="V4032" s="52"/>
    </row>
    <row r="4033" spans="18:22" x14ac:dyDescent="0.25">
      <c r="R4033" s="52"/>
      <c r="U4033" s="52"/>
      <c r="V4033" s="52"/>
    </row>
    <row r="4034" spans="18:22" x14ac:dyDescent="0.25">
      <c r="R4034" s="52"/>
      <c r="U4034" s="52"/>
      <c r="V4034" s="52"/>
    </row>
    <row r="4035" spans="18:22" x14ac:dyDescent="0.25">
      <c r="R4035" s="52"/>
      <c r="U4035" s="52"/>
      <c r="V4035" s="52"/>
    </row>
    <row r="4036" spans="18:22" x14ac:dyDescent="0.25">
      <c r="R4036" s="52"/>
      <c r="U4036" s="52"/>
      <c r="V4036" s="52"/>
    </row>
    <row r="4037" spans="18:22" x14ac:dyDescent="0.25">
      <c r="R4037" s="52"/>
      <c r="U4037" s="52"/>
      <c r="V4037" s="52"/>
    </row>
    <row r="4038" spans="18:22" x14ac:dyDescent="0.25">
      <c r="R4038" s="52"/>
      <c r="U4038" s="52"/>
      <c r="V4038" s="52"/>
    </row>
    <row r="4039" spans="18:22" x14ac:dyDescent="0.25">
      <c r="R4039" s="52"/>
      <c r="U4039" s="52"/>
      <c r="V4039" s="52"/>
    </row>
    <row r="4040" spans="18:22" x14ac:dyDescent="0.25">
      <c r="R4040" s="52"/>
      <c r="U4040" s="52"/>
      <c r="V4040" s="52"/>
    </row>
    <row r="4041" spans="18:22" x14ac:dyDescent="0.25">
      <c r="R4041" s="52"/>
      <c r="U4041" s="52"/>
      <c r="V4041" s="52"/>
    </row>
    <row r="4042" spans="18:22" x14ac:dyDescent="0.25">
      <c r="R4042" s="52"/>
      <c r="U4042" s="52"/>
      <c r="V4042" s="52"/>
    </row>
    <row r="4043" spans="18:22" x14ac:dyDescent="0.25">
      <c r="R4043" s="52"/>
      <c r="U4043" s="52"/>
      <c r="V4043" s="52"/>
    </row>
    <row r="4044" spans="18:22" x14ac:dyDescent="0.25">
      <c r="R4044" s="52"/>
      <c r="U4044" s="52"/>
      <c r="V4044" s="52"/>
    </row>
    <row r="4045" spans="18:22" x14ac:dyDescent="0.25">
      <c r="R4045" s="52"/>
      <c r="U4045" s="52"/>
      <c r="V4045" s="52"/>
    </row>
    <row r="4046" spans="18:22" x14ac:dyDescent="0.25">
      <c r="R4046" s="52"/>
      <c r="U4046" s="52"/>
      <c r="V4046" s="52"/>
    </row>
    <row r="4047" spans="18:22" x14ac:dyDescent="0.25">
      <c r="R4047" s="52"/>
      <c r="U4047" s="52"/>
      <c r="V4047" s="52"/>
    </row>
    <row r="4048" spans="18:22" x14ac:dyDescent="0.25">
      <c r="R4048" s="52"/>
      <c r="U4048" s="52"/>
      <c r="V4048" s="52"/>
    </row>
    <row r="4049" spans="15:22" x14ac:dyDescent="0.25">
      <c r="R4049" s="52"/>
      <c r="U4049" s="52"/>
      <c r="V4049" s="52"/>
    </row>
    <row r="4050" spans="15:22" x14ac:dyDescent="0.25">
      <c r="R4050" s="52"/>
      <c r="U4050" s="52"/>
      <c r="V4050" s="52"/>
    </row>
    <row r="4051" spans="15:22" x14ac:dyDescent="0.25">
      <c r="R4051" s="52"/>
      <c r="U4051" s="52"/>
      <c r="V4051" s="52"/>
    </row>
    <row r="4052" spans="15:22" x14ac:dyDescent="0.25">
      <c r="R4052" s="52"/>
      <c r="U4052" s="52"/>
      <c r="V4052" s="52"/>
    </row>
    <row r="4053" spans="15:22" x14ac:dyDescent="0.25">
      <c r="R4053" s="52"/>
      <c r="U4053" s="52"/>
      <c r="V4053" s="52"/>
    </row>
    <row r="4054" spans="15:22" x14ac:dyDescent="0.25">
      <c r="R4054" s="52"/>
      <c r="U4054" s="52"/>
      <c r="V4054" s="52"/>
    </row>
    <row r="4055" spans="15:22" x14ac:dyDescent="0.25">
      <c r="O4055" s="53"/>
      <c r="R4055" s="52"/>
      <c r="U4055" s="52"/>
      <c r="V4055" s="52"/>
    </row>
    <row r="4056" spans="15:22" x14ac:dyDescent="0.25">
      <c r="O4056" s="53"/>
      <c r="R4056" s="52"/>
      <c r="U4056" s="52"/>
      <c r="V4056" s="52"/>
    </row>
    <row r="4057" spans="15:22" x14ac:dyDescent="0.25">
      <c r="R4057" s="52"/>
      <c r="U4057" s="52"/>
      <c r="V4057" s="52"/>
    </row>
    <row r="4058" spans="15:22" x14ac:dyDescent="0.25">
      <c r="O4058" s="53"/>
      <c r="R4058" s="52"/>
      <c r="U4058" s="52"/>
      <c r="V4058" s="52"/>
    </row>
    <row r="4059" spans="15:22" x14ac:dyDescent="0.25">
      <c r="R4059" s="52"/>
      <c r="U4059" s="52"/>
      <c r="V4059" s="52"/>
    </row>
    <row r="4060" spans="15:22" x14ac:dyDescent="0.25">
      <c r="R4060" s="52"/>
      <c r="U4060" s="52"/>
      <c r="V4060" s="52"/>
    </row>
    <row r="4061" spans="15:22" x14ac:dyDescent="0.25">
      <c r="O4061" s="53"/>
      <c r="R4061" s="52"/>
      <c r="U4061" s="52"/>
      <c r="V4061" s="52"/>
    </row>
    <row r="4062" spans="15:22" x14ac:dyDescent="0.25">
      <c r="R4062" s="52"/>
      <c r="U4062" s="52"/>
      <c r="V4062" s="52"/>
    </row>
    <row r="4063" spans="15:22" x14ac:dyDescent="0.25">
      <c r="R4063" s="52"/>
      <c r="U4063" s="52"/>
      <c r="V4063" s="52"/>
    </row>
    <row r="4064" spans="15:22" x14ac:dyDescent="0.25">
      <c r="R4064" s="52"/>
      <c r="U4064" s="52"/>
      <c r="V4064" s="52"/>
    </row>
    <row r="4065" spans="15:22" x14ac:dyDescent="0.25">
      <c r="R4065" s="52"/>
      <c r="U4065" s="52"/>
      <c r="V4065" s="52"/>
    </row>
    <row r="4066" spans="15:22" x14ac:dyDescent="0.25">
      <c r="R4066" s="52"/>
      <c r="U4066" s="52"/>
      <c r="V4066" s="52"/>
    </row>
    <row r="4067" spans="15:22" x14ac:dyDescent="0.25">
      <c r="R4067" s="52"/>
      <c r="U4067" s="52"/>
      <c r="V4067" s="52"/>
    </row>
    <row r="4068" spans="15:22" x14ac:dyDescent="0.25">
      <c r="R4068" s="52"/>
      <c r="U4068" s="52"/>
      <c r="V4068" s="52"/>
    </row>
    <row r="4069" spans="15:22" x14ac:dyDescent="0.25">
      <c r="R4069" s="52"/>
      <c r="U4069" s="52"/>
      <c r="V4069" s="52"/>
    </row>
    <row r="4070" spans="15:22" x14ac:dyDescent="0.25">
      <c r="R4070" s="52"/>
      <c r="U4070" s="52"/>
      <c r="V4070" s="52"/>
    </row>
    <row r="4071" spans="15:22" x14ac:dyDescent="0.25">
      <c r="R4071" s="52"/>
      <c r="U4071" s="52"/>
      <c r="V4071" s="52"/>
    </row>
    <row r="4072" spans="15:22" x14ac:dyDescent="0.25">
      <c r="R4072" s="52"/>
      <c r="U4072" s="52"/>
      <c r="V4072" s="52"/>
    </row>
    <row r="4073" spans="15:22" x14ac:dyDescent="0.25">
      <c r="R4073" s="52"/>
      <c r="U4073" s="52"/>
      <c r="V4073" s="52"/>
    </row>
    <row r="4074" spans="15:22" x14ac:dyDescent="0.25">
      <c r="O4074" s="53"/>
      <c r="R4074" s="52"/>
      <c r="U4074" s="52"/>
      <c r="V4074" s="52"/>
    </row>
    <row r="4075" spans="15:22" x14ac:dyDescent="0.25">
      <c r="R4075" s="52"/>
      <c r="U4075" s="52"/>
      <c r="V4075" s="52"/>
    </row>
    <row r="4076" spans="15:22" x14ac:dyDescent="0.25">
      <c r="R4076" s="52"/>
      <c r="U4076" s="52"/>
      <c r="V4076" s="52"/>
    </row>
    <row r="4077" spans="15:22" x14ac:dyDescent="0.25">
      <c r="R4077" s="52"/>
      <c r="U4077" s="52"/>
      <c r="V4077" s="52"/>
    </row>
    <row r="4078" spans="15:22" x14ac:dyDescent="0.25">
      <c r="R4078" s="52"/>
      <c r="U4078" s="52"/>
      <c r="V4078" s="52"/>
    </row>
    <row r="4079" spans="15:22" x14ac:dyDescent="0.25">
      <c r="R4079" s="52"/>
      <c r="U4079" s="52"/>
      <c r="V4079" s="52"/>
    </row>
    <row r="4080" spans="15:22" x14ac:dyDescent="0.25">
      <c r="R4080" s="52"/>
      <c r="U4080" s="52"/>
      <c r="V4080" s="52"/>
    </row>
    <row r="4081" spans="15:22" x14ac:dyDescent="0.25">
      <c r="R4081" s="52"/>
      <c r="U4081" s="52"/>
      <c r="V4081" s="52"/>
    </row>
    <row r="4082" spans="15:22" x14ac:dyDescent="0.25">
      <c r="R4082" s="52"/>
      <c r="U4082" s="52"/>
      <c r="V4082" s="52"/>
    </row>
    <row r="4083" spans="15:22" x14ac:dyDescent="0.25">
      <c r="R4083" s="52"/>
      <c r="U4083" s="52"/>
      <c r="V4083" s="52"/>
    </row>
    <row r="4084" spans="15:22" x14ac:dyDescent="0.25">
      <c r="O4084" s="53"/>
      <c r="R4084" s="52"/>
      <c r="U4084" s="52"/>
      <c r="V4084" s="52"/>
    </row>
    <row r="4085" spans="15:22" x14ac:dyDescent="0.25">
      <c r="R4085" s="52"/>
      <c r="U4085" s="52"/>
      <c r="V4085" s="52"/>
    </row>
    <row r="4086" spans="15:22" x14ac:dyDescent="0.25">
      <c r="R4086" s="52"/>
      <c r="U4086" s="52"/>
      <c r="V4086" s="52"/>
    </row>
    <row r="4087" spans="15:22" x14ac:dyDescent="0.25">
      <c r="R4087" s="52"/>
      <c r="U4087" s="52"/>
      <c r="V4087" s="52"/>
    </row>
    <row r="4088" spans="15:22" x14ac:dyDescent="0.25">
      <c r="O4088" s="53"/>
      <c r="R4088" s="52"/>
      <c r="U4088" s="52"/>
      <c r="V4088" s="52"/>
    </row>
    <row r="4089" spans="15:22" x14ac:dyDescent="0.25">
      <c r="R4089" s="52"/>
      <c r="U4089" s="52"/>
      <c r="V4089" s="52"/>
    </row>
    <row r="4090" spans="15:22" x14ac:dyDescent="0.25">
      <c r="R4090" s="52"/>
      <c r="U4090" s="52"/>
      <c r="V4090" s="52"/>
    </row>
    <row r="4091" spans="15:22" x14ac:dyDescent="0.25">
      <c r="R4091" s="52"/>
      <c r="U4091" s="52"/>
      <c r="V4091" s="52"/>
    </row>
    <row r="4092" spans="15:22" x14ac:dyDescent="0.25">
      <c r="R4092" s="52"/>
      <c r="U4092" s="52"/>
      <c r="V4092" s="52"/>
    </row>
    <row r="4093" spans="15:22" x14ac:dyDescent="0.25">
      <c r="R4093" s="52"/>
      <c r="U4093" s="52"/>
      <c r="V4093" s="52"/>
    </row>
    <row r="4094" spans="15:22" x14ac:dyDescent="0.25">
      <c r="R4094" s="52"/>
      <c r="U4094" s="52"/>
      <c r="V4094" s="52"/>
    </row>
    <row r="4095" spans="15:22" x14ac:dyDescent="0.25">
      <c r="R4095" s="52"/>
      <c r="U4095" s="52"/>
      <c r="V4095" s="52"/>
    </row>
    <row r="4096" spans="15:22" x14ac:dyDescent="0.25">
      <c r="O4096" s="53"/>
      <c r="R4096" s="52"/>
      <c r="U4096" s="52"/>
      <c r="V4096" s="52"/>
    </row>
    <row r="4097" spans="15:22" x14ac:dyDescent="0.25">
      <c r="O4097" s="53"/>
      <c r="R4097" s="52"/>
      <c r="U4097" s="52"/>
      <c r="V4097" s="52"/>
    </row>
    <row r="4098" spans="15:22" x14ac:dyDescent="0.25">
      <c r="R4098" s="52"/>
      <c r="U4098" s="52"/>
      <c r="V4098" s="52"/>
    </row>
    <row r="4099" spans="15:22" x14ac:dyDescent="0.25">
      <c r="O4099" s="53"/>
      <c r="R4099" s="52"/>
      <c r="U4099" s="52"/>
      <c r="V4099" s="52"/>
    </row>
    <row r="4100" spans="15:22" x14ac:dyDescent="0.25">
      <c r="R4100" s="52"/>
      <c r="U4100" s="52"/>
      <c r="V4100" s="52"/>
    </row>
    <row r="4101" spans="15:22" x14ac:dyDescent="0.25">
      <c r="R4101" s="52"/>
      <c r="U4101" s="52"/>
      <c r="V4101" s="52"/>
    </row>
    <row r="4102" spans="15:22" x14ac:dyDescent="0.25">
      <c r="R4102" s="52"/>
      <c r="U4102" s="52"/>
      <c r="V4102" s="52"/>
    </row>
    <row r="4103" spans="15:22" x14ac:dyDescent="0.25">
      <c r="R4103" s="52"/>
      <c r="U4103" s="52"/>
      <c r="V4103" s="52"/>
    </row>
    <row r="4104" spans="15:22" x14ac:dyDescent="0.25">
      <c r="R4104" s="52"/>
      <c r="U4104" s="52"/>
      <c r="V4104" s="52"/>
    </row>
    <row r="4105" spans="15:22" x14ac:dyDescent="0.25">
      <c r="R4105" s="52"/>
      <c r="U4105" s="52"/>
      <c r="V4105" s="52"/>
    </row>
    <row r="4106" spans="15:22" x14ac:dyDescent="0.25">
      <c r="R4106" s="52"/>
      <c r="U4106" s="52"/>
      <c r="V4106" s="52"/>
    </row>
    <row r="4107" spans="15:22" x14ac:dyDescent="0.25">
      <c r="R4107" s="52"/>
      <c r="U4107" s="52"/>
      <c r="V4107" s="52"/>
    </row>
    <row r="4108" spans="15:22" x14ac:dyDescent="0.25">
      <c r="R4108" s="52"/>
      <c r="U4108" s="52"/>
      <c r="V4108" s="52"/>
    </row>
    <row r="4109" spans="15:22" x14ac:dyDescent="0.25">
      <c r="R4109" s="52"/>
      <c r="U4109" s="52"/>
      <c r="V4109" s="52"/>
    </row>
    <row r="4110" spans="15:22" x14ac:dyDescent="0.25">
      <c r="R4110" s="52"/>
      <c r="U4110" s="52"/>
      <c r="V4110" s="52"/>
    </row>
    <row r="4111" spans="15:22" x14ac:dyDescent="0.25">
      <c r="R4111" s="52"/>
      <c r="U4111" s="52"/>
      <c r="V4111" s="52"/>
    </row>
    <row r="4112" spans="15:22" x14ac:dyDescent="0.25">
      <c r="R4112" s="52"/>
      <c r="U4112" s="52"/>
      <c r="V4112" s="52"/>
    </row>
    <row r="4113" spans="15:22" x14ac:dyDescent="0.25">
      <c r="R4113" s="52"/>
      <c r="U4113" s="52"/>
      <c r="V4113" s="52"/>
    </row>
    <row r="4114" spans="15:22" x14ac:dyDescent="0.25">
      <c r="O4114" s="53"/>
      <c r="R4114" s="52"/>
      <c r="U4114" s="52"/>
      <c r="V4114" s="52"/>
    </row>
    <row r="4115" spans="15:22" x14ac:dyDescent="0.25">
      <c r="O4115" s="53"/>
      <c r="R4115" s="52"/>
      <c r="U4115" s="52"/>
      <c r="V4115" s="52"/>
    </row>
    <row r="4116" spans="15:22" x14ac:dyDescent="0.25">
      <c r="R4116" s="52"/>
      <c r="U4116" s="52"/>
      <c r="V4116" s="52"/>
    </row>
    <row r="4117" spans="15:22" x14ac:dyDescent="0.25">
      <c r="R4117" s="52"/>
      <c r="U4117" s="52"/>
      <c r="V4117" s="52"/>
    </row>
    <row r="4118" spans="15:22" x14ac:dyDescent="0.25">
      <c r="O4118" s="53"/>
      <c r="R4118" s="52"/>
      <c r="U4118" s="52"/>
      <c r="V4118" s="52"/>
    </row>
    <row r="4119" spans="15:22" x14ac:dyDescent="0.25">
      <c r="R4119" s="52"/>
      <c r="U4119" s="52"/>
      <c r="V4119" s="52"/>
    </row>
    <row r="4120" spans="15:22" x14ac:dyDescent="0.25">
      <c r="R4120" s="52"/>
      <c r="U4120" s="52"/>
      <c r="V4120" s="52"/>
    </row>
    <row r="4121" spans="15:22" x14ac:dyDescent="0.25">
      <c r="R4121" s="52"/>
      <c r="U4121" s="52"/>
      <c r="V4121" s="52"/>
    </row>
    <row r="4122" spans="15:22" x14ac:dyDescent="0.25">
      <c r="R4122" s="52"/>
      <c r="U4122" s="52"/>
      <c r="V4122" s="52"/>
    </row>
    <row r="4123" spans="15:22" x14ac:dyDescent="0.25">
      <c r="O4123" s="53"/>
      <c r="R4123" s="52"/>
      <c r="U4123" s="52"/>
      <c r="V4123" s="52"/>
    </row>
    <row r="4124" spans="15:22" x14ac:dyDescent="0.25">
      <c r="O4124" s="53"/>
      <c r="R4124" s="52"/>
      <c r="U4124" s="52"/>
      <c r="V4124" s="52"/>
    </row>
    <row r="4125" spans="15:22" x14ac:dyDescent="0.25">
      <c r="R4125" s="52"/>
      <c r="U4125" s="52"/>
      <c r="V4125" s="52"/>
    </row>
    <row r="4126" spans="15:22" x14ac:dyDescent="0.25">
      <c r="O4126" s="53"/>
      <c r="R4126" s="52"/>
      <c r="U4126" s="52"/>
      <c r="V4126" s="52"/>
    </row>
    <row r="4127" spans="15:22" x14ac:dyDescent="0.25">
      <c r="R4127" s="52"/>
      <c r="U4127" s="52"/>
      <c r="V4127" s="52"/>
    </row>
    <row r="4128" spans="15:22" x14ac:dyDescent="0.25">
      <c r="R4128" s="52"/>
      <c r="U4128" s="52"/>
      <c r="V4128" s="52"/>
    </row>
    <row r="4129" spans="15:22" x14ac:dyDescent="0.25">
      <c r="R4129" s="52"/>
      <c r="U4129" s="52"/>
      <c r="V4129" s="52"/>
    </row>
    <row r="4130" spans="15:22" x14ac:dyDescent="0.25">
      <c r="R4130" s="52"/>
      <c r="U4130" s="52"/>
      <c r="V4130" s="52"/>
    </row>
    <row r="4131" spans="15:22" x14ac:dyDescent="0.25">
      <c r="R4131" s="52"/>
      <c r="U4131" s="52"/>
      <c r="V4131" s="52"/>
    </row>
    <row r="4132" spans="15:22" x14ac:dyDescent="0.25">
      <c r="R4132" s="52"/>
      <c r="U4132" s="52"/>
      <c r="V4132" s="52"/>
    </row>
    <row r="4133" spans="15:22" x14ac:dyDescent="0.25">
      <c r="R4133" s="52"/>
      <c r="U4133" s="52"/>
      <c r="V4133" s="52"/>
    </row>
    <row r="4134" spans="15:22" x14ac:dyDescent="0.25">
      <c r="O4134" s="53"/>
      <c r="R4134" s="52"/>
      <c r="U4134" s="52"/>
      <c r="V4134" s="52"/>
    </row>
    <row r="4135" spans="15:22" x14ac:dyDescent="0.25">
      <c r="R4135" s="52"/>
      <c r="U4135" s="52"/>
      <c r="V4135" s="52"/>
    </row>
    <row r="4136" spans="15:22" x14ac:dyDescent="0.25">
      <c r="R4136" s="52"/>
      <c r="U4136" s="52"/>
      <c r="V4136" s="52"/>
    </row>
    <row r="4137" spans="15:22" x14ac:dyDescent="0.25">
      <c r="R4137" s="52"/>
      <c r="U4137" s="52"/>
      <c r="V4137" s="52"/>
    </row>
    <row r="4138" spans="15:22" x14ac:dyDescent="0.25">
      <c r="R4138" s="52"/>
      <c r="U4138" s="52"/>
      <c r="V4138" s="52"/>
    </row>
    <row r="4139" spans="15:22" x14ac:dyDescent="0.25">
      <c r="R4139" s="52"/>
      <c r="U4139" s="52"/>
      <c r="V4139" s="52"/>
    </row>
    <row r="4140" spans="15:22" x14ac:dyDescent="0.25">
      <c r="R4140" s="52"/>
      <c r="U4140" s="52"/>
      <c r="V4140" s="52"/>
    </row>
    <row r="4141" spans="15:22" x14ac:dyDescent="0.25">
      <c r="R4141" s="52"/>
      <c r="U4141" s="52"/>
      <c r="V4141" s="52"/>
    </row>
    <row r="4142" spans="15:22" x14ac:dyDescent="0.25">
      <c r="R4142" s="52"/>
      <c r="U4142" s="52"/>
      <c r="V4142" s="52"/>
    </row>
    <row r="4143" spans="15:22" x14ac:dyDescent="0.25">
      <c r="R4143" s="52"/>
      <c r="U4143" s="52"/>
      <c r="V4143" s="52"/>
    </row>
    <row r="4144" spans="15:22" x14ac:dyDescent="0.25">
      <c r="R4144" s="52"/>
      <c r="U4144" s="52"/>
      <c r="V4144" s="52"/>
    </row>
    <row r="4145" spans="18:22" x14ac:dyDescent="0.25">
      <c r="R4145" s="52"/>
      <c r="U4145" s="52"/>
      <c r="V4145" s="52"/>
    </row>
    <row r="4146" spans="18:22" x14ac:dyDescent="0.25">
      <c r="R4146" s="52"/>
      <c r="U4146" s="52"/>
      <c r="V4146" s="52"/>
    </row>
    <row r="4147" spans="18:22" x14ac:dyDescent="0.25">
      <c r="R4147" s="52"/>
      <c r="U4147" s="52"/>
      <c r="V4147" s="52"/>
    </row>
    <row r="4148" spans="18:22" x14ac:dyDescent="0.25">
      <c r="R4148" s="52"/>
      <c r="U4148" s="52"/>
      <c r="V4148" s="52"/>
    </row>
    <row r="4149" spans="18:22" x14ac:dyDescent="0.25">
      <c r="R4149" s="52"/>
      <c r="U4149" s="52"/>
      <c r="V4149" s="52"/>
    </row>
    <row r="4150" spans="18:22" x14ac:dyDescent="0.25">
      <c r="R4150" s="52"/>
      <c r="U4150" s="52"/>
      <c r="V4150" s="52"/>
    </row>
    <row r="4151" spans="18:22" x14ac:dyDescent="0.25">
      <c r="R4151" s="52"/>
      <c r="U4151" s="52"/>
      <c r="V4151" s="52"/>
    </row>
    <row r="4152" spans="18:22" x14ac:dyDescent="0.25">
      <c r="R4152" s="52"/>
      <c r="U4152" s="52"/>
      <c r="V4152" s="52"/>
    </row>
    <row r="4153" spans="18:22" x14ac:dyDescent="0.25">
      <c r="R4153" s="52"/>
      <c r="U4153" s="52"/>
      <c r="V4153" s="52"/>
    </row>
    <row r="4154" spans="18:22" x14ac:dyDescent="0.25">
      <c r="R4154" s="52"/>
      <c r="U4154" s="52"/>
      <c r="V4154" s="52"/>
    </row>
    <row r="4155" spans="18:22" x14ac:dyDescent="0.25">
      <c r="R4155" s="52"/>
      <c r="U4155" s="52"/>
      <c r="V4155" s="52"/>
    </row>
    <row r="4156" spans="18:22" x14ac:dyDescent="0.25">
      <c r="R4156" s="52"/>
      <c r="U4156" s="52"/>
      <c r="V4156" s="52"/>
    </row>
    <row r="4157" spans="18:22" x14ac:dyDescent="0.25">
      <c r="R4157" s="52"/>
      <c r="U4157" s="52"/>
      <c r="V4157" s="52"/>
    </row>
    <row r="4158" spans="18:22" x14ac:dyDescent="0.25">
      <c r="R4158" s="52"/>
      <c r="U4158" s="52"/>
      <c r="V4158" s="52"/>
    </row>
    <row r="4159" spans="18:22" x14ac:dyDescent="0.25">
      <c r="R4159" s="52"/>
      <c r="U4159" s="52"/>
      <c r="V4159" s="52"/>
    </row>
    <row r="4160" spans="18:22" x14ac:dyDescent="0.25">
      <c r="R4160" s="52"/>
      <c r="U4160" s="52"/>
      <c r="V4160" s="52"/>
    </row>
    <row r="4161" spans="15:22" x14ac:dyDescent="0.25">
      <c r="R4161" s="52"/>
      <c r="U4161" s="52"/>
      <c r="V4161" s="52"/>
    </row>
    <row r="4162" spans="15:22" x14ac:dyDescent="0.25">
      <c r="R4162" s="52"/>
      <c r="U4162" s="52"/>
      <c r="V4162" s="52"/>
    </row>
    <row r="4163" spans="15:22" x14ac:dyDescent="0.25">
      <c r="O4163" s="53"/>
      <c r="R4163" s="52"/>
      <c r="U4163" s="52"/>
      <c r="V4163" s="52"/>
    </row>
    <row r="4164" spans="15:22" x14ac:dyDescent="0.25">
      <c r="O4164" s="53"/>
      <c r="R4164" s="52"/>
      <c r="U4164" s="52"/>
      <c r="V4164" s="52"/>
    </row>
    <row r="4165" spans="15:22" x14ac:dyDescent="0.25">
      <c r="R4165" s="52"/>
      <c r="U4165" s="52"/>
      <c r="V4165" s="52"/>
    </row>
    <row r="4166" spans="15:22" x14ac:dyDescent="0.25">
      <c r="O4166" s="53"/>
      <c r="R4166" s="52"/>
      <c r="U4166" s="52"/>
      <c r="V4166" s="52"/>
    </row>
    <row r="4167" spans="15:22" x14ac:dyDescent="0.25">
      <c r="R4167" s="52"/>
      <c r="U4167" s="52"/>
      <c r="V4167" s="52"/>
    </row>
    <row r="4168" spans="15:22" x14ac:dyDescent="0.25">
      <c r="R4168" s="52"/>
      <c r="U4168" s="52"/>
      <c r="V4168" s="52"/>
    </row>
    <row r="4169" spans="15:22" x14ac:dyDescent="0.25">
      <c r="R4169" s="52"/>
      <c r="U4169" s="52"/>
      <c r="V4169" s="52"/>
    </row>
    <row r="4170" spans="15:22" x14ac:dyDescent="0.25">
      <c r="R4170" s="52"/>
      <c r="U4170" s="52"/>
      <c r="V4170" s="52"/>
    </row>
    <row r="4171" spans="15:22" x14ac:dyDescent="0.25">
      <c r="R4171" s="52"/>
      <c r="U4171" s="52"/>
      <c r="V4171" s="52"/>
    </row>
    <row r="4172" spans="15:22" x14ac:dyDescent="0.25">
      <c r="R4172" s="52"/>
      <c r="U4172" s="52"/>
      <c r="V4172" s="52"/>
    </row>
    <row r="4173" spans="15:22" x14ac:dyDescent="0.25">
      <c r="R4173" s="52"/>
      <c r="U4173" s="52"/>
      <c r="V4173" s="52"/>
    </row>
    <row r="4174" spans="15:22" x14ac:dyDescent="0.25">
      <c r="O4174" s="53"/>
      <c r="R4174" s="52"/>
      <c r="U4174" s="52"/>
      <c r="V4174" s="52"/>
    </row>
    <row r="4175" spans="15:22" x14ac:dyDescent="0.25">
      <c r="O4175" s="53"/>
      <c r="R4175" s="52"/>
      <c r="U4175" s="52"/>
      <c r="V4175" s="52"/>
    </row>
    <row r="4176" spans="15:22" x14ac:dyDescent="0.25">
      <c r="R4176" s="52"/>
      <c r="U4176" s="52"/>
      <c r="V4176" s="52"/>
    </row>
    <row r="4177" spans="15:22" x14ac:dyDescent="0.25">
      <c r="O4177" s="53"/>
      <c r="R4177" s="52"/>
      <c r="U4177" s="52"/>
      <c r="V4177" s="52"/>
    </row>
    <row r="4178" spans="15:22" x14ac:dyDescent="0.25">
      <c r="R4178" s="52"/>
      <c r="U4178" s="52"/>
      <c r="V4178" s="52"/>
    </row>
    <row r="4179" spans="15:22" x14ac:dyDescent="0.25">
      <c r="R4179" s="52"/>
      <c r="U4179" s="52"/>
      <c r="V4179" s="52"/>
    </row>
    <row r="4180" spans="15:22" x14ac:dyDescent="0.25">
      <c r="O4180" s="53"/>
      <c r="R4180" s="52"/>
      <c r="U4180" s="52"/>
      <c r="V4180" s="52"/>
    </row>
    <row r="4181" spans="15:22" x14ac:dyDescent="0.25">
      <c r="R4181" s="52"/>
      <c r="U4181" s="52"/>
      <c r="V4181" s="52"/>
    </row>
    <row r="4182" spans="15:22" x14ac:dyDescent="0.25">
      <c r="R4182" s="52"/>
      <c r="U4182" s="52"/>
      <c r="V4182" s="52"/>
    </row>
    <row r="4183" spans="15:22" x14ac:dyDescent="0.25">
      <c r="R4183" s="52"/>
      <c r="U4183" s="52"/>
      <c r="V4183" s="52"/>
    </row>
    <row r="4184" spans="15:22" x14ac:dyDescent="0.25">
      <c r="R4184" s="52"/>
      <c r="U4184" s="52"/>
      <c r="V4184" s="52"/>
    </row>
    <row r="4185" spans="15:22" x14ac:dyDescent="0.25">
      <c r="R4185" s="52"/>
      <c r="U4185" s="52"/>
      <c r="V4185" s="52"/>
    </row>
    <row r="4186" spans="15:22" x14ac:dyDescent="0.25">
      <c r="R4186" s="52"/>
      <c r="U4186" s="52"/>
      <c r="V4186" s="52"/>
    </row>
    <row r="4187" spans="15:22" x14ac:dyDescent="0.25">
      <c r="R4187" s="52"/>
      <c r="U4187" s="52"/>
      <c r="V4187" s="52"/>
    </row>
    <row r="4188" spans="15:22" x14ac:dyDescent="0.25">
      <c r="R4188" s="52"/>
      <c r="U4188" s="52"/>
      <c r="V4188" s="52"/>
    </row>
    <row r="4189" spans="15:22" x14ac:dyDescent="0.25">
      <c r="R4189" s="52"/>
      <c r="U4189" s="52"/>
      <c r="V4189" s="52"/>
    </row>
    <row r="4190" spans="15:22" x14ac:dyDescent="0.25">
      <c r="R4190" s="52"/>
      <c r="U4190" s="52"/>
      <c r="V4190" s="52"/>
    </row>
    <row r="4191" spans="15:22" x14ac:dyDescent="0.25">
      <c r="R4191" s="52"/>
      <c r="U4191" s="52"/>
      <c r="V4191" s="52"/>
    </row>
    <row r="4192" spans="15:22" x14ac:dyDescent="0.25">
      <c r="R4192" s="52"/>
      <c r="U4192" s="52"/>
      <c r="V4192" s="52"/>
    </row>
    <row r="4193" spans="15:22" x14ac:dyDescent="0.25">
      <c r="R4193" s="52"/>
      <c r="U4193" s="52"/>
      <c r="V4193" s="52"/>
    </row>
    <row r="4194" spans="15:22" x14ac:dyDescent="0.25">
      <c r="R4194" s="52"/>
      <c r="U4194" s="52"/>
      <c r="V4194" s="52"/>
    </row>
    <row r="4195" spans="15:22" x14ac:dyDescent="0.25">
      <c r="R4195" s="52"/>
      <c r="U4195" s="52"/>
      <c r="V4195" s="52"/>
    </row>
    <row r="4196" spans="15:22" x14ac:dyDescent="0.25">
      <c r="O4196" s="53"/>
      <c r="R4196" s="52"/>
      <c r="U4196" s="52"/>
      <c r="V4196" s="52"/>
    </row>
    <row r="4197" spans="15:22" x14ac:dyDescent="0.25">
      <c r="R4197" s="52"/>
      <c r="U4197" s="52"/>
      <c r="V4197" s="52"/>
    </row>
    <row r="4198" spans="15:22" x14ac:dyDescent="0.25">
      <c r="R4198" s="52"/>
      <c r="U4198" s="52"/>
      <c r="V4198" s="52"/>
    </row>
    <row r="4199" spans="15:22" x14ac:dyDescent="0.25">
      <c r="R4199" s="52"/>
      <c r="U4199" s="52"/>
      <c r="V4199" s="52"/>
    </row>
    <row r="4200" spans="15:22" x14ac:dyDescent="0.25">
      <c r="R4200" s="52"/>
      <c r="U4200" s="52"/>
      <c r="V4200" s="52"/>
    </row>
    <row r="4201" spans="15:22" x14ac:dyDescent="0.25">
      <c r="R4201" s="52"/>
      <c r="U4201" s="52"/>
      <c r="V4201" s="52"/>
    </row>
    <row r="4202" spans="15:22" x14ac:dyDescent="0.25">
      <c r="O4202" s="53"/>
      <c r="R4202" s="52"/>
      <c r="U4202" s="52"/>
      <c r="V4202" s="52"/>
    </row>
    <row r="4203" spans="15:22" x14ac:dyDescent="0.25">
      <c r="R4203" s="52"/>
      <c r="U4203" s="52"/>
      <c r="V4203" s="52"/>
    </row>
    <row r="4204" spans="15:22" x14ac:dyDescent="0.25">
      <c r="R4204" s="52"/>
      <c r="U4204" s="52"/>
      <c r="V4204" s="52"/>
    </row>
    <row r="4205" spans="15:22" x14ac:dyDescent="0.25">
      <c r="R4205" s="52"/>
      <c r="U4205" s="52"/>
      <c r="V4205" s="52"/>
    </row>
    <row r="4206" spans="15:22" x14ac:dyDescent="0.25">
      <c r="O4206" s="53"/>
      <c r="R4206" s="52"/>
      <c r="U4206" s="52"/>
      <c r="V4206" s="52"/>
    </row>
    <row r="4207" spans="15:22" x14ac:dyDescent="0.25">
      <c r="R4207" s="52"/>
      <c r="U4207" s="52"/>
      <c r="V4207" s="52"/>
    </row>
    <row r="4208" spans="15:22" x14ac:dyDescent="0.25">
      <c r="R4208" s="52"/>
      <c r="U4208" s="52"/>
      <c r="V4208" s="52"/>
    </row>
    <row r="4209" spans="15:22" x14ac:dyDescent="0.25">
      <c r="O4209" s="53"/>
      <c r="R4209" s="52"/>
      <c r="U4209" s="52"/>
      <c r="V4209" s="52"/>
    </row>
    <row r="4210" spans="15:22" x14ac:dyDescent="0.25">
      <c r="O4210" s="53"/>
      <c r="R4210" s="52"/>
      <c r="U4210" s="52"/>
      <c r="V4210" s="52"/>
    </row>
    <row r="4211" spans="15:22" x14ac:dyDescent="0.25">
      <c r="R4211" s="52"/>
      <c r="U4211" s="52"/>
      <c r="V4211" s="52"/>
    </row>
    <row r="4212" spans="15:22" x14ac:dyDescent="0.25">
      <c r="R4212" s="52"/>
      <c r="U4212" s="52"/>
      <c r="V4212" s="52"/>
    </row>
    <row r="4213" spans="15:22" x14ac:dyDescent="0.25">
      <c r="O4213" s="53"/>
      <c r="R4213" s="52"/>
      <c r="U4213" s="52"/>
      <c r="V4213" s="52"/>
    </row>
    <row r="4214" spans="15:22" x14ac:dyDescent="0.25">
      <c r="R4214" s="52"/>
      <c r="U4214" s="52"/>
      <c r="V4214" s="52"/>
    </row>
    <row r="4215" spans="15:22" x14ac:dyDescent="0.25">
      <c r="R4215" s="52"/>
      <c r="U4215" s="52"/>
      <c r="V4215" s="52"/>
    </row>
    <row r="4216" spans="15:22" x14ac:dyDescent="0.25">
      <c r="R4216" s="52"/>
      <c r="U4216" s="52"/>
      <c r="V4216" s="52"/>
    </row>
    <row r="4217" spans="15:22" x14ac:dyDescent="0.25">
      <c r="R4217" s="52"/>
      <c r="U4217" s="52"/>
      <c r="V4217" s="52"/>
    </row>
    <row r="4218" spans="15:22" x14ac:dyDescent="0.25">
      <c r="R4218" s="52"/>
      <c r="U4218" s="52"/>
      <c r="V4218" s="52"/>
    </row>
    <row r="4219" spans="15:22" x14ac:dyDescent="0.25">
      <c r="R4219" s="52"/>
      <c r="U4219" s="52"/>
      <c r="V4219" s="52"/>
    </row>
    <row r="4220" spans="15:22" x14ac:dyDescent="0.25">
      <c r="R4220" s="52"/>
      <c r="U4220" s="52"/>
      <c r="V4220" s="52"/>
    </row>
    <row r="4221" spans="15:22" x14ac:dyDescent="0.25">
      <c r="O4221" s="53"/>
      <c r="R4221" s="52"/>
      <c r="U4221" s="52"/>
      <c r="V4221" s="52"/>
    </row>
    <row r="4222" spans="15:22" x14ac:dyDescent="0.25">
      <c r="R4222" s="52"/>
      <c r="U4222" s="52"/>
      <c r="V4222" s="52"/>
    </row>
    <row r="4223" spans="15:22" x14ac:dyDescent="0.25">
      <c r="R4223" s="52"/>
      <c r="U4223" s="52"/>
      <c r="V4223" s="52"/>
    </row>
    <row r="4224" spans="15:22" x14ac:dyDescent="0.25">
      <c r="R4224" s="52"/>
      <c r="U4224" s="52"/>
      <c r="V4224" s="52"/>
    </row>
    <row r="4225" spans="15:22" x14ac:dyDescent="0.25">
      <c r="R4225" s="52"/>
      <c r="U4225" s="52"/>
      <c r="V4225" s="52"/>
    </row>
    <row r="4226" spans="15:22" x14ac:dyDescent="0.25">
      <c r="O4226" s="53"/>
      <c r="R4226" s="52"/>
      <c r="U4226" s="52"/>
      <c r="V4226" s="52"/>
    </row>
    <row r="4227" spans="15:22" x14ac:dyDescent="0.25">
      <c r="R4227" s="52"/>
      <c r="U4227" s="52"/>
      <c r="V4227" s="52"/>
    </row>
    <row r="4228" spans="15:22" x14ac:dyDescent="0.25">
      <c r="R4228" s="52"/>
      <c r="U4228" s="52"/>
      <c r="V4228" s="52"/>
    </row>
    <row r="4229" spans="15:22" x14ac:dyDescent="0.25">
      <c r="R4229" s="52"/>
      <c r="U4229" s="52"/>
      <c r="V4229" s="52"/>
    </row>
    <row r="4230" spans="15:22" x14ac:dyDescent="0.25">
      <c r="R4230" s="52"/>
      <c r="U4230" s="52"/>
      <c r="V4230" s="52"/>
    </row>
    <row r="4231" spans="15:22" x14ac:dyDescent="0.25">
      <c r="R4231" s="52"/>
      <c r="U4231" s="52"/>
      <c r="V4231" s="52"/>
    </row>
    <row r="4232" spans="15:22" x14ac:dyDescent="0.25">
      <c r="R4232" s="52"/>
      <c r="U4232" s="52"/>
      <c r="V4232" s="52"/>
    </row>
    <row r="4233" spans="15:22" x14ac:dyDescent="0.25">
      <c r="R4233" s="52"/>
      <c r="U4233" s="52"/>
      <c r="V4233" s="52"/>
    </row>
    <row r="4234" spans="15:22" x14ac:dyDescent="0.25">
      <c r="R4234" s="52"/>
      <c r="U4234" s="52"/>
      <c r="V4234" s="52"/>
    </row>
    <row r="4235" spans="15:22" x14ac:dyDescent="0.25">
      <c r="R4235" s="52"/>
      <c r="U4235" s="52"/>
      <c r="V4235" s="52"/>
    </row>
    <row r="4236" spans="15:22" x14ac:dyDescent="0.25">
      <c r="R4236" s="52"/>
      <c r="U4236" s="52"/>
      <c r="V4236" s="52"/>
    </row>
    <row r="4237" spans="15:22" x14ac:dyDescent="0.25">
      <c r="R4237" s="52"/>
      <c r="U4237" s="52"/>
      <c r="V4237" s="52"/>
    </row>
    <row r="4238" spans="15:22" x14ac:dyDescent="0.25">
      <c r="R4238" s="52"/>
      <c r="U4238" s="52"/>
      <c r="V4238" s="52"/>
    </row>
    <row r="4239" spans="15:22" x14ac:dyDescent="0.25">
      <c r="R4239" s="52"/>
      <c r="U4239" s="52"/>
      <c r="V4239" s="52"/>
    </row>
    <row r="4240" spans="15:22" x14ac:dyDescent="0.25">
      <c r="R4240" s="52"/>
      <c r="U4240" s="52"/>
      <c r="V4240" s="52"/>
    </row>
    <row r="4241" spans="15:22" x14ac:dyDescent="0.25">
      <c r="R4241" s="52"/>
      <c r="U4241" s="52"/>
      <c r="V4241" s="52"/>
    </row>
    <row r="4242" spans="15:22" x14ac:dyDescent="0.25">
      <c r="R4242" s="52"/>
      <c r="U4242" s="52"/>
      <c r="V4242" s="52"/>
    </row>
    <row r="4243" spans="15:22" x14ac:dyDescent="0.25">
      <c r="R4243" s="52"/>
      <c r="U4243" s="52"/>
      <c r="V4243" s="52"/>
    </row>
    <row r="4244" spans="15:22" x14ac:dyDescent="0.25">
      <c r="R4244" s="52"/>
      <c r="U4244" s="52"/>
      <c r="V4244" s="52"/>
    </row>
    <row r="4245" spans="15:22" x14ac:dyDescent="0.25">
      <c r="R4245" s="52"/>
      <c r="U4245" s="52"/>
      <c r="V4245" s="52"/>
    </row>
    <row r="4246" spans="15:22" x14ac:dyDescent="0.25">
      <c r="R4246" s="52"/>
      <c r="U4246" s="52"/>
      <c r="V4246" s="52"/>
    </row>
    <row r="4247" spans="15:22" x14ac:dyDescent="0.25">
      <c r="R4247" s="52"/>
      <c r="U4247" s="52"/>
      <c r="V4247" s="52"/>
    </row>
    <row r="4248" spans="15:22" x14ac:dyDescent="0.25">
      <c r="R4248" s="52"/>
      <c r="U4248" s="52"/>
      <c r="V4248" s="52"/>
    </row>
    <row r="4249" spans="15:22" x14ac:dyDescent="0.25">
      <c r="R4249" s="52"/>
      <c r="U4249" s="52"/>
      <c r="V4249" s="52"/>
    </row>
    <row r="4250" spans="15:22" x14ac:dyDescent="0.25">
      <c r="R4250" s="52"/>
      <c r="U4250" s="52"/>
      <c r="V4250" s="52"/>
    </row>
    <row r="4251" spans="15:22" x14ac:dyDescent="0.25">
      <c r="R4251" s="52"/>
      <c r="U4251" s="52"/>
      <c r="V4251" s="52"/>
    </row>
    <row r="4252" spans="15:22" x14ac:dyDescent="0.25">
      <c r="R4252" s="52"/>
      <c r="U4252" s="52"/>
      <c r="V4252" s="52"/>
    </row>
    <row r="4253" spans="15:22" x14ac:dyDescent="0.25">
      <c r="R4253" s="52"/>
      <c r="U4253" s="52"/>
      <c r="V4253" s="52"/>
    </row>
    <row r="4254" spans="15:22" x14ac:dyDescent="0.25">
      <c r="R4254" s="52"/>
      <c r="U4254" s="52"/>
      <c r="V4254" s="52"/>
    </row>
    <row r="4255" spans="15:22" x14ac:dyDescent="0.25">
      <c r="O4255" s="53"/>
      <c r="R4255" s="52"/>
      <c r="U4255" s="52"/>
      <c r="V4255" s="52"/>
    </row>
    <row r="4256" spans="15:22" x14ac:dyDescent="0.25">
      <c r="R4256" s="52"/>
      <c r="U4256" s="52"/>
      <c r="V4256" s="52"/>
    </row>
    <row r="4257" spans="15:22" x14ac:dyDescent="0.25">
      <c r="R4257" s="52"/>
      <c r="U4257" s="52"/>
      <c r="V4257" s="52"/>
    </row>
    <row r="4258" spans="15:22" x14ac:dyDescent="0.25">
      <c r="R4258" s="52"/>
      <c r="U4258" s="52"/>
      <c r="V4258" s="52"/>
    </row>
    <row r="4259" spans="15:22" x14ac:dyDescent="0.25">
      <c r="O4259" s="53"/>
      <c r="R4259" s="52"/>
      <c r="U4259" s="52"/>
      <c r="V4259" s="52"/>
    </row>
    <row r="4260" spans="15:22" x14ac:dyDescent="0.25">
      <c r="O4260" s="53"/>
      <c r="R4260" s="52"/>
      <c r="U4260" s="52"/>
      <c r="V4260" s="52"/>
    </row>
    <row r="4261" spans="15:22" x14ac:dyDescent="0.25">
      <c r="R4261" s="52"/>
      <c r="U4261" s="52"/>
      <c r="V4261" s="52"/>
    </row>
    <row r="4262" spans="15:22" x14ac:dyDescent="0.25">
      <c r="R4262" s="52"/>
      <c r="U4262" s="52"/>
      <c r="V4262" s="52"/>
    </row>
    <row r="4263" spans="15:22" x14ac:dyDescent="0.25">
      <c r="R4263" s="52"/>
      <c r="U4263" s="52"/>
      <c r="V4263" s="52"/>
    </row>
    <row r="4264" spans="15:22" x14ac:dyDescent="0.25">
      <c r="R4264" s="52"/>
      <c r="U4264" s="52"/>
      <c r="V4264" s="52"/>
    </row>
    <row r="4265" spans="15:22" x14ac:dyDescent="0.25">
      <c r="O4265" s="53"/>
      <c r="R4265" s="52"/>
      <c r="U4265" s="52"/>
      <c r="V4265" s="52"/>
    </row>
    <row r="4266" spans="15:22" x14ac:dyDescent="0.25">
      <c r="R4266" s="52"/>
      <c r="U4266" s="52"/>
      <c r="V4266" s="52"/>
    </row>
    <row r="4267" spans="15:22" x14ac:dyDescent="0.25">
      <c r="R4267" s="52"/>
      <c r="U4267" s="52"/>
      <c r="V4267" s="52"/>
    </row>
    <row r="4268" spans="15:22" x14ac:dyDescent="0.25">
      <c r="R4268" s="52"/>
      <c r="U4268" s="52"/>
      <c r="V4268" s="52"/>
    </row>
    <row r="4269" spans="15:22" x14ac:dyDescent="0.25">
      <c r="R4269" s="52"/>
      <c r="U4269" s="52"/>
      <c r="V4269" s="52"/>
    </row>
    <row r="4270" spans="15:22" x14ac:dyDescent="0.25">
      <c r="R4270" s="52"/>
      <c r="U4270" s="52"/>
      <c r="V4270" s="52"/>
    </row>
    <row r="4271" spans="15:22" x14ac:dyDescent="0.25">
      <c r="R4271" s="52"/>
      <c r="U4271" s="52"/>
      <c r="V4271" s="52"/>
    </row>
    <row r="4272" spans="15:22" x14ac:dyDescent="0.25">
      <c r="R4272" s="52"/>
      <c r="U4272" s="52"/>
      <c r="V4272" s="52"/>
    </row>
    <row r="4273" spans="15:22" x14ac:dyDescent="0.25">
      <c r="R4273" s="52"/>
      <c r="U4273" s="52"/>
      <c r="V4273" s="52"/>
    </row>
    <row r="4274" spans="15:22" x14ac:dyDescent="0.25">
      <c r="R4274" s="52"/>
      <c r="U4274" s="52"/>
      <c r="V4274" s="52"/>
    </row>
    <row r="4275" spans="15:22" x14ac:dyDescent="0.25">
      <c r="R4275" s="52"/>
      <c r="U4275" s="52"/>
      <c r="V4275" s="52"/>
    </row>
    <row r="4276" spans="15:22" x14ac:dyDescent="0.25">
      <c r="R4276" s="52"/>
      <c r="U4276" s="52"/>
      <c r="V4276" s="52"/>
    </row>
    <row r="4277" spans="15:22" x14ac:dyDescent="0.25">
      <c r="R4277" s="52"/>
      <c r="U4277" s="52"/>
      <c r="V4277" s="52"/>
    </row>
    <row r="4278" spans="15:22" x14ac:dyDescent="0.25">
      <c r="R4278" s="52"/>
      <c r="U4278" s="52"/>
      <c r="V4278" s="52"/>
    </row>
    <row r="4279" spans="15:22" x14ac:dyDescent="0.25">
      <c r="O4279" s="53"/>
      <c r="R4279" s="52"/>
      <c r="U4279" s="52"/>
      <c r="V4279" s="52"/>
    </row>
    <row r="4280" spans="15:22" x14ac:dyDescent="0.25">
      <c r="R4280" s="52"/>
      <c r="U4280" s="52"/>
      <c r="V4280" s="52"/>
    </row>
    <row r="4281" spans="15:22" x14ac:dyDescent="0.25">
      <c r="R4281" s="52"/>
      <c r="U4281" s="52"/>
      <c r="V4281" s="52"/>
    </row>
    <row r="4282" spans="15:22" x14ac:dyDescent="0.25">
      <c r="R4282" s="52"/>
      <c r="U4282" s="52"/>
      <c r="V4282" s="52"/>
    </row>
    <row r="4283" spans="15:22" x14ac:dyDescent="0.25">
      <c r="R4283" s="52"/>
      <c r="U4283" s="52"/>
      <c r="V4283" s="52"/>
    </row>
    <row r="4284" spans="15:22" x14ac:dyDescent="0.25">
      <c r="R4284" s="52"/>
      <c r="U4284" s="52"/>
      <c r="V4284" s="52"/>
    </row>
    <row r="4285" spans="15:22" x14ac:dyDescent="0.25">
      <c r="R4285" s="52"/>
      <c r="U4285" s="52"/>
      <c r="V4285" s="52"/>
    </row>
    <row r="4286" spans="15:22" x14ac:dyDescent="0.25">
      <c r="R4286" s="52"/>
      <c r="U4286" s="52"/>
      <c r="V4286" s="52"/>
    </row>
    <row r="4287" spans="15:22" x14ac:dyDescent="0.25">
      <c r="O4287" s="53"/>
      <c r="R4287" s="52"/>
      <c r="U4287" s="52"/>
      <c r="V4287" s="52"/>
    </row>
    <row r="4288" spans="15:22" x14ac:dyDescent="0.25">
      <c r="R4288" s="52"/>
      <c r="U4288" s="52"/>
      <c r="V4288" s="52"/>
    </row>
    <row r="4289" spans="15:22" x14ac:dyDescent="0.25">
      <c r="R4289" s="52"/>
      <c r="U4289" s="52"/>
      <c r="V4289" s="52"/>
    </row>
    <row r="4290" spans="15:22" x14ac:dyDescent="0.25">
      <c r="R4290" s="52"/>
      <c r="U4290" s="52"/>
      <c r="V4290" s="52"/>
    </row>
    <row r="4291" spans="15:22" x14ac:dyDescent="0.25">
      <c r="R4291" s="52"/>
      <c r="U4291" s="52"/>
      <c r="V4291" s="52"/>
    </row>
    <row r="4292" spans="15:22" x14ac:dyDescent="0.25">
      <c r="O4292" s="53"/>
      <c r="R4292" s="52"/>
      <c r="U4292" s="52"/>
      <c r="V4292" s="52"/>
    </row>
    <row r="4293" spans="15:22" x14ac:dyDescent="0.25">
      <c r="O4293" s="53"/>
      <c r="R4293" s="52"/>
      <c r="U4293" s="52"/>
      <c r="V4293" s="52"/>
    </row>
    <row r="4294" spans="15:22" x14ac:dyDescent="0.25">
      <c r="R4294" s="52"/>
      <c r="U4294" s="52"/>
      <c r="V4294" s="52"/>
    </row>
    <row r="4295" spans="15:22" x14ac:dyDescent="0.25">
      <c r="R4295" s="52"/>
      <c r="U4295" s="52"/>
      <c r="V4295" s="52"/>
    </row>
    <row r="4296" spans="15:22" x14ac:dyDescent="0.25">
      <c r="R4296" s="52"/>
      <c r="U4296" s="52"/>
      <c r="V4296" s="52"/>
    </row>
    <row r="4297" spans="15:22" x14ac:dyDescent="0.25">
      <c r="R4297" s="52"/>
      <c r="U4297" s="52"/>
      <c r="V4297" s="52"/>
    </row>
    <row r="4298" spans="15:22" x14ac:dyDescent="0.25">
      <c r="R4298" s="52"/>
      <c r="U4298" s="52"/>
      <c r="V4298" s="52"/>
    </row>
    <row r="4299" spans="15:22" x14ac:dyDescent="0.25">
      <c r="R4299" s="52"/>
      <c r="U4299" s="52"/>
      <c r="V4299" s="52"/>
    </row>
    <row r="4300" spans="15:22" x14ac:dyDescent="0.25">
      <c r="R4300" s="52"/>
      <c r="U4300" s="52"/>
      <c r="V4300" s="52"/>
    </row>
    <row r="4301" spans="15:22" x14ac:dyDescent="0.25">
      <c r="R4301" s="52"/>
      <c r="U4301" s="52"/>
      <c r="V4301" s="52"/>
    </row>
    <row r="4302" spans="15:22" x14ac:dyDescent="0.25">
      <c r="R4302" s="52"/>
      <c r="U4302" s="52"/>
      <c r="V4302" s="52"/>
    </row>
    <row r="4303" spans="15:22" x14ac:dyDescent="0.25">
      <c r="R4303" s="52"/>
      <c r="U4303" s="52"/>
      <c r="V4303" s="52"/>
    </row>
    <row r="4304" spans="15:22" x14ac:dyDescent="0.25">
      <c r="R4304" s="52"/>
      <c r="U4304" s="52"/>
      <c r="V4304" s="52"/>
    </row>
    <row r="4305" spans="15:22" x14ac:dyDescent="0.25">
      <c r="R4305" s="52"/>
      <c r="U4305" s="52"/>
      <c r="V4305" s="52"/>
    </row>
    <row r="4306" spans="15:22" x14ac:dyDescent="0.25">
      <c r="R4306" s="52"/>
      <c r="U4306" s="52"/>
      <c r="V4306" s="52"/>
    </row>
    <row r="4307" spans="15:22" x14ac:dyDescent="0.25">
      <c r="R4307" s="52"/>
      <c r="U4307" s="52"/>
      <c r="V4307" s="52"/>
    </row>
    <row r="4308" spans="15:22" x14ac:dyDescent="0.25">
      <c r="O4308" s="53"/>
      <c r="R4308" s="52"/>
      <c r="U4308" s="52"/>
      <c r="V4308" s="52"/>
    </row>
    <row r="4309" spans="15:22" x14ac:dyDescent="0.25">
      <c r="R4309" s="52"/>
      <c r="U4309" s="52"/>
      <c r="V4309" s="52"/>
    </row>
    <row r="4310" spans="15:22" x14ac:dyDescent="0.25">
      <c r="O4310" s="53"/>
      <c r="R4310" s="52"/>
      <c r="U4310" s="52"/>
      <c r="V4310" s="52"/>
    </row>
    <row r="4311" spans="15:22" x14ac:dyDescent="0.25">
      <c r="R4311" s="52"/>
      <c r="U4311" s="52"/>
      <c r="V4311" s="52"/>
    </row>
    <row r="4312" spans="15:22" x14ac:dyDescent="0.25">
      <c r="R4312" s="52"/>
      <c r="U4312" s="52"/>
      <c r="V4312" s="52"/>
    </row>
    <row r="4313" spans="15:22" x14ac:dyDescent="0.25">
      <c r="O4313" s="53"/>
      <c r="R4313" s="52"/>
      <c r="U4313" s="52"/>
      <c r="V4313" s="52"/>
    </row>
    <row r="4314" spans="15:22" x14ac:dyDescent="0.25">
      <c r="R4314" s="52"/>
      <c r="U4314" s="52"/>
      <c r="V4314" s="52"/>
    </row>
    <row r="4315" spans="15:22" x14ac:dyDescent="0.25">
      <c r="R4315" s="52"/>
      <c r="U4315" s="52"/>
      <c r="V4315" s="52"/>
    </row>
    <row r="4316" spans="15:22" x14ac:dyDescent="0.25">
      <c r="O4316" s="53"/>
      <c r="R4316" s="52"/>
      <c r="U4316" s="52"/>
      <c r="V4316" s="52"/>
    </row>
    <row r="4317" spans="15:22" x14ac:dyDescent="0.25">
      <c r="R4317" s="52"/>
      <c r="U4317" s="52"/>
      <c r="V4317" s="52"/>
    </row>
    <row r="4318" spans="15:22" x14ac:dyDescent="0.25">
      <c r="R4318" s="52"/>
      <c r="U4318" s="52"/>
      <c r="V4318" s="52"/>
    </row>
    <row r="4319" spans="15:22" x14ac:dyDescent="0.25">
      <c r="R4319" s="52"/>
      <c r="U4319" s="52"/>
      <c r="V4319" s="52"/>
    </row>
    <row r="4320" spans="15:22" x14ac:dyDescent="0.25">
      <c r="R4320" s="52"/>
      <c r="U4320" s="52"/>
      <c r="V4320" s="52"/>
    </row>
    <row r="4321" spans="18:22" x14ac:dyDescent="0.25">
      <c r="R4321" s="52"/>
      <c r="U4321" s="52"/>
      <c r="V4321" s="52"/>
    </row>
    <row r="4322" spans="18:22" x14ac:dyDescent="0.25">
      <c r="R4322" s="52"/>
      <c r="U4322" s="52"/>
      <c r="V4322" s="52"/>
    </row>
    <row r="4323" spans="18:22" x14ac:dyDescent="0.25">
      <c r="R4323" s="52"/>
      <c r="U4323" s="52"/>
      <c r="V4323" s="52"/>
    </row>
    <row r="4324" spans="18:22" x14ac:dyDescent="0.25">
      <c r="R4324" s="52"/>
      <c r="U4324" s="52"/>
      <c r="V4324" s="52"/>
    </row>
    <row r="4325" spans="18:22" x14ac:dyDescent="0.25">
      <c r="R4325" s="52"/>
      <c r="U4325" s="52"/>
      <c r="V4325" s="52"/>
    </row>
    <row r="4326" spans="18:22" x14ac:dyDescent="0.25">
      <c r="R4326" s="52"/>
      <c r="U4326" s="52"/>
      <c r="V4326" s="52"/>
    </row>
    <row r="4327" spans="18:22" x14ac:dyDescent="0.25">
      <c r="R4327" s="52"/>
      <c r="U4327" s="52"/>
      <c r="V4327" s="52"/>
    </row>
    <row r="4328" spans="18:22" x14ac:dyDescent="0.25">
      <c r="R4328" s="52"/>
      <c r="U4328" s="52"/>
      <c r="V4328" s="52"/>
    </row>
    <row r="4329" spans="18:22" x14ac:dyDescent="0.25">
      <c r="R4329" s="52"/>
      <c r="U4329" s="52"/>
      <c r="V4329" s="52"/>
    </row>
    <row r="4330" spans="18:22" x14ac:dyDescent="0.25">
      <c r="R4330" s="52"/>
      <c r="U4330" s="52"/>
      <c r="V4330" s="52"/>
    </row>
    <row r="4331" spans="18:22" x14ac:dyDescent="0.25">
      <c r="R4331" s="52"/>
      <c r="U4331" s="52"/>
      <c r="V4331" s="52"/>
    </row>
    <row r="4332" spans="18:22" x14ac:dyDescent="0.25">
      <c r="R4332" s="52"/>
      <c r="U4332" s="52"/>
      <c r="V4332" s="52"/>
    </row>
    <row r="4333" spans="18:22" x14ac:dyDescent="0.25">
      <c r="R4333" s="52"/>
      <c r="U4333" s="52"/>
      <c r="V4333" s="52"/>
    </row>
    <row r="4334" spans="18:22" x14ac:dyDescent="0.25">
      <c r="R4334" s="52"/>
      <c r="U4334" s="52"/>
      <c r="V4334" s="52"/>
    </row>
    <row r="4335" spans="18:22" x14ac:dyDescent="0.25">
      <c r="R4335" s="52"/>
      <c r="U4335" s="52"/>
      <c r="V4335" s="52"/>
    </row>
    <row r="4336" spans="18:22" x14ac:dyDescent="0.25">
      <c r="R4336" s="52"/>
      <c r="U4336" s="52"/>
      <c r="V4336" s="52"/>
    </row>
    <row r="4337" spans="18:22" x14ac:dyDescent="0.25">
      <c r="R4337" s="52"/>
      <c r="U4337" s="52"/>
      <c r="V4337" s="52"/>
    </row>
    <row r="4338" spans="18:22" x14ac:dyDescent="0.25">
      <c r="R4338" s="52"/>
      <c r="U4338" s="52"/>
      <c r="V4338" s="52"/>
    </row>
    <row r="4339" spans="18:22" x14ac:dyDescent="0.25">
      <c r="R4339" s="52"/>
      <c r="U4339" s="52"/>
      <c r="V4339" s="52"/>
    </row>
    <row r="4340" spans="18:22" x14ac:dyDescent="0.25">
      <c r="R4340" s="52"/>
      <c r="U4340" s="52"/>
      <c r="V4340" s="52"/>
    </row>
    <row r="4341" spans="18:22" x14ac:dyDescent="0.25">
      <c r="R4341" s="52"/>
      <c r="U4341" s="52"/>
      <c r="V4341" s="52"/>
    </row>
    <row r="4342" spans="18:22" x14ac:dyDescent="0.25">
      <c r="R4342" s="52"/>
      <c r="U4342" s="52"/>
      <c r="V4342" s="52"/>
    </row>
    <row r="4343" spans="18:22" x14ac:dyDescent="0.25">
      <c r="R4343" s="52"/>
      <c r="U4343" s="52"/>
      <c r="V4343" s="52"/>
    </row>
    <row r="4344" spans="18:22" x14ac:dyDescent="0.25">
      <c r="R4344" s="52"/>
      <c r="U4344" s="52"/>
      <c r="V4344" s="52"/>
    </row>
    <row r="4345" spans="18:22" x14ac:dyDescent="0.25">
      <c r="R4345" s="52"/>
      <c r="U4345" s="52"/>
      <c r="V4345" s="52"/>
    </row>
    <row r="4346" spans="18:22" x14ac:dyDescent="0.25">
      <c r="R4346" s="52"/>
      <c r="U4346" s="52"/>
      <c r="V4346" s="52"/>
    </row>
    <row r="4347" spans="18:22" x14ac:dyDescent="0.25">
      <c r="R4347" s="52"/>
      <c r="U4347" s="52"/>
      <c r="V4347" s="52"/>
    </row>
    <row r="4348" spans="18:22" x14ac:dyDescent="0.25">
      <c r="R4348" s="52"/>
      <c r="U4348" s="52"/>
      <c r="V4348" s="52"/>
    </row>
    <row r="4349" spans="18:22" x14ac:dyDescent="0.25">
      <c r="R4349" s="52"/>
      <c r="U4349" s="52"/>
      <c r="V4349" s="52"/>
    </row>
    <row r="4350" spans="18:22" x14ac:dyDescent="0.25">
      <c r="R4350" s="52"/>
      <c r="U4350" s="52"/>
      <c r="V4350" s="52"/>
    </row>
    <row r="4351" spans="18:22" x14ac:dyDescent="0.25">
      <c r="R4351" s="52"/>
      <c r="U4351" s="52"/>
      <c r="V4351" s="52"/>
    </row>
    <row r="4352" spans="18:22" x14ac:dyDescent="0.25">
      <c r="R4352" s="52"/>
      <c r="U4352" s="52"/>
      <c r="V4352" s="52"/>
    </row>
    <row r="4353" spans="18:22" x14ac:dyDescent="0.25">
      <c r="R4353" s="52"/>
      <c r="U4353" s="52"/>
      <c r="V4353" s="52"/>
    </row>
    <row r="4354" spans="18:22" x14ac:dyDescent="0.25">
      <c r="R4354" s="52"/>
      <c r="U4354" s="52"/>
      <c r="V4354" s="52"/>
    </row>
    <row r="4355" spans="18:22" x14ac:dyDescent="0.25">
      <c r="R4355" s="52"/>
      <c r="U4355" s="52"/>
      <c r="V4355" s="52"/>
    </row>
    <row r="4356" spans="18:22" x14ac:dyDescent="0.25">
      <c r="R4356" s="52"/>
      <c r="U4356" s="52"/>
      <c r="V4356" s="52"/>
    </row>
    <row r="4357" spans="18:22" x14ac:dyDescent="0.25">
      <c r="R4357" s="52"/>
      <c r="U4357" s="52"/>
      <c r="V4357" s="52"/>
    </row>
    <row r="4358" spans="18:22" x14ac:dyDescent="0.25">
      <c r="R4358" s="52"/>
      <c r="U4358" s="52"/>
      <c r="V4358" s="52"/>
    </row>
    <row r="4359" spans="18:22" x14ac:dyDescent="0.25">
      <c r="R4359" s="52"/>
      <c r="U4359" s="52"/>
      <c r="V4359" s="52"/>
    </row>
    <row r="4360" spans="18:22" x14ac:dyDescent="0.25">
      <c r="R4360" s="52"/>
      <c r="U4360" s="52"/>
      <c r="V4360" s="52"/>
    </row>
    <row r="4361" spans="18:22" x14ac:dyDescent="0.25">
      <c r="R4361" s="52"/>
      <c r="U4361" s="52"/>
      <c r="V4361" s="52"/>
    </row>
    <row r="4362" spans="18:22" x14ac:dyDescent="0.25">
      <c r="R4362" s="52"/>
      <c r="U4362" s="52"/>
      <c r="V4362" s="52"/>
    </row>
    <row r="4363" spans="18:22" x14ac:dyDescent="0.25">
      <c r="R4363" s="52"/>
      <c r="U4363" s="52"/>
      <c r="V4363" s="52"/>
    </row>
    <row r="4364" spans="18:22" x14ac:dyDescent="0.25">
      <c r="R4364" s="52"/>
      <c r="U4364" s="52"/>
      <c r="V4364" s="52"/>
    </row>
    <row r="4365" spans="18:22" x14ac:dyDescent="0.25">
      <c r="R4365" s="52"/>
      <c r="U4365" s="52"/>
      <c r="V4365" s="52"/>
    </row>
    <row r="4366" spans="18:22" x14ac:dyDescent="0.25">
      <c r="R4366" s="52"/>
      <c r="U4366" s="52"/>
      <c r="V4366" s="52"/>
    </row>
    <row r="4367" spans="18:22" x14ac:dyDescent="0.25">
      <c r="R4367" s="52"/>
      <c r="U4367" s="52"/>
      <c r="V4367" s="52"/>
    </row>
    <row r="4368" spans="18:22" x14ac:dyDescent="0.25">
      <c r="R4368" s="52"/>
      <c r="U4368" s="52"/>
      <c r="V4368" s="52"/>
    </row>
    <row r="4369" spans="15:22" x14ac:dyDescent="0.25">
      <c r="R4369" s="52"/>
      <c r="U4369" s="52"/>
      <c r="V4369" s="52"/>
    </row>
    <row r="4370" spans="15:22" x14ac:dyDescent="0.25">
      <c r="R4370" s="52"/>
      <c r="U4370" s="52"/>
      <c r="V4370" s="52"/>
    </row>
    <row r="4371" spans="15:22" x14ac:dyDescent="0.25">
      <c r="R4371" s="52"/>
      <c r="U4371" s="52"/>
      <c r="V4371" s="52"/>
    </row>
    <row r="4372" spans="15:22" x14ac:dyDescent="0.25">
      <c r="R4372" s="52"/>
      <c r="U4372" s="52"/>
      <c r="V4372" s="52"/>
    </row>
    <row r="4373" spans="15:22" x14ac:dyDescent="0.25">
      <c r="R4373" s="52"/>
      <c r="U4373" s="52"/>
      <c r="V4373" s="52"/>
    </row>
    <row r="4374" spans="15:22" x14ac:dyDescent="0.25">
      <c r="R4374" s="52"/>
      <c r="U4374" s="52"/>
      <c r="V4374" s="52"/>
    </row>
    <row r="4375" spans="15:22" x14ac:dyDescent="0.25">
      <c r="R4375" s="52"/>
      <c r="U4375" s="52"/>
      <c r="V4375" s="52"/>
    </row>
    <row r="4376" spans="15:22" x14ac:dyDescent="0.25">
      <c r="R4376" s="52"/>
      <c r="U4376" s="52"/>
      <c r="V4376" s="52"/>
    </row>
    <row r="4377" spans="15:22" x14ac:dyDescent="0.25">
      <c r="R4377" s="52"/>
      <c r="U4377" s="52"/>
      <c r="V4377" s="52"/>
    </row>
    <row r="4378" spans="15:22" x14ac:dyDescent="0.25">
      <c r="O4378" s="53"/>
      <c r="R4378" s="52"/>
      <c r="U4378" s="52"/>
      <c r="V4378" s="52"/>
    </row>
    <row r="4379" spans="15:22" x14ac:dyDescent="0.25">
      <c r="R4379" s="52"/>
      <c r="U4379" s="52"/>
      <c r="V4379" s="52"/>
    </row>
    <row r="4380" spans="15:22" x14ac:dyDescent="0.25">
      <c r="R4380" s="52"/>
      <c r="U4380" s="52"/>
      <c r="V4380" s="52"/>
    </row>
    <row r="4381" spans="15:22" x14ac:dyDescent="0.25">
      <c r="O4381" s="53"/>
      <c r="R4381" s="52"/>
      <c r="U4381" s="52"/>
      <c r="V4381" s="52"/>
    </row>
    <row r="4382" spans="15:22" x14ac:dyDescent="0.25">
      <c r="R4382" s="52"/>
      <c r="U4382" s="52"/>
      <c r="V4382" s="52"/>
    </row>
    <row r="4383" spans="15:22" x14ac:dyDescent="0.25">
      <c r="R4383" s="52"/>
      <c r="U4383" s="52"/>
      <c r="V4383" s="52"/>
    </row>
    <row r="4384" spans="15:22" x14ac:dyDescent="0.25">
      <c r="O4384" s="53"/>
      <c r="R4384" s="52"/>
      <c r="U4384" s="52"/>
      <c r="V4384" s="52"/>
    </row>
    <row r="4385" spans="18:22" x14ac:dyDescent="0.25">
      <c r="R4385" s="52"/>
      <c r="U4385" s="52"/>
      <c r="V4385" s="52"/>
    </row>
    <row r="4386" spans="18:22" x14ac:dyDescent="0.25">
      <c r="R4386" s="52"/>
      <c r="U4386" s="52"/>
      <c r="V4386" s="52"/>
    </row>
    <row r="4387" spans="18:22" x14ac:dyDescent="0.25">
      <c r="R4387" s="52"/>
      <c r="U4387" s="52"/>
      <c r="V4387" s="52"/>
    </row>
    <row r="4388" spans="18:22" x14ac:dyDescent="0.25">
      <c r="R4388" s="52"/>
      <c r="U4388" s="52"/>
      <c r="V4388" s="52"/>
    </row>
    <row r="4389" spans="18:22" x14ac:dyDescent="0.25">
      <c r="R4389" s="52"/>
      <c r="U4389" s="52"/>
      <c r="V4389" s="52"/>
    </row>
    <row r="4390" spans="18:22" x14ac:dyDescent="0.25">
      <c r="R4390" s="52"/>
      <c r="U4390" s="52"/>
      <c r="V4390" s="52"/>
    </row>
    <row r="4391" spans="18:22" x14ac:dyDescent="0.25">
      <c r="R4391" s="52"/>
      <c r="U4391" s="52"/>
      <c r="V4391" s="52"/>
    </row>
    <row r="4392" spans="18:22" x14ac:dyDescent="0.25">
      <c r="R4392" s="52"/>
      <c r="U4392" s="52"/>
      <c r="V4392" s="52"/>
    </row>
    <row r="4393" spans="18:22" x14ac:dyDescent="0.25">
      <c r="R4393" s="52"/>
      <c r="U4393" s="52"/>
      <c r="V4393" s="52"/>
    </row>
    <row r="4394" spans="18:22" x14ac:dyDescent="0.25">
      <c r="R4394" s="52"/>
      <c r="U4394" s="52"/>
      <c r="V4394" s="52"/>
    </row>
    <row r="4395" spans="18:22" x14ac:dyDescent="0.25">
      <c r="R4395" s="52"/>
      <c r="U4395" s="52"/>
      <c r="V4395" s="52"/>
    </row>
    <row r="4396" spans="18:22" x14ac:dyDescent="0.25">
      <c r="R4396" s="52"/>
      <c r="U4396" s="52"/>
      <c r="V4396" s="52"/>
    </row>
    <row r="4397" spans="18:22" x14ac:dyDescent="0.25">
      <c r="R4397" s="52"/>
      <c r="U4397" s="52"/>
      <c r="V4397" s="52"/>
    </row>
    <row r="4398" spans="18:22" x14ac:dyDescent="0.25">
      <c r="R4398" s="52"/>
      <c r="U4398" s="52"/>
      <c r="V4398" s="52"/>
    </row>
    <row r="4399" spans="18:22" x14ac:dyDescent="0.25">
      <c r="R4399" s="52"/>
      <c r="U4399" s="52"/>
      <c r="V4399" s="52"/>
    </row>
    <row r="4400" spans="18:22" x14ac:dyDescent="0.25">
      <c r="R4400" s="52"/>
      <c r="U4400" s="52"/>
      <c r="V4400" s="52"/>
    </row>
    <row r="4401" spans="18:22" x14ac:dyDescent="0.25">
      <c r="R4401" s="52"/>
      <c r="U4401" s="52"/>
      <c r="V4401" s="52"/>
    </row>
    <row r="4402" spans="18:22" x14ac:dyDescent="0.25">
      <c r="R4402" s="52"/>
      <c r="U4402" s="52"/>
      <c r="V4402" s="52"/>
    </row>
    <row r="4403" spans="18:22" x14ac:dyDescent="0.25">
      <c r="R4403" s="52"/>
      <c r="U4403" s="52"/>
      <c r="V4403" s="52"/>
    </row>
    <row r="4404" spans="18:22" x14ac:dyDescent="0.25">
      <c r="R4404" s="52"/>
      <c r="U4404" s="52"/>
      <c r="V4404" s="52"/>
    </row>
    <row r="4405" spans="18:22" x14ac:dyDescent="0.25">
      <c r="R4405" s="52"/>
      <c r="U4405" s="52"/>
      <c r="V4405" s="52"/>
    </row>
    <row r="4406" spans="18:22" x14ac:dyDescent="0.25">
      <c r="R4406" s="52"/>
      <c r="U4406" s="52"/>
      <c r="V4406" s="52"/>
    </row>
    <row r="4407" spans="18:22" x14ac:dyDescent="0.25">
      <c r="R4407" s="52"/>
      <c r="U4407" s="52"/>
      <c r="V4407" s="52"/>
    </row>
    <row r="4408" spans="18:22" x14ac:dyDescent="0.25">
      <c r="R4408" s="52"/>
      <c r="U4408" s="52"/>
      <c r="V4408" s="52"/>
    </row>
    <row r="4409" spans="18:22" x14ac:dyDescent="0.25">
      <c r="R4409" s="52"/>
      <c r="U4409" s="52"/>
      <c r="V4409" s="52"/>
    </row>
    <row r="4410" spans="18:22" x14ac:dyDescent="0.25">
      <c r="R4410" s="52"/>
      <c r="U4410" s="52"/>
      <c r="V4410" s="52"/>
    </row>
    <row r="4411" spans="18:22" x14ac:dyDescent="0.25">
      <c r="R4411" s="52"/>
      <c r="U4411" s="52"/>
      <c r="V4411" s="52"/>
    </row>
    <row r="4412" spans="18:22" x14ac:dyDescent="0.25">
      <c r="R4412" s="52"/>
      <c r="U4412" s="52"/>
      <c r="V4412" s="52"/>
    </row>
    <row r="4413" spans="18:22" x14ac:dyDescent="0.25">
      <c r="R4413" s="52"/>
      <c r="U4413" s="52"/>
      <c r="V4413" s="52"/>
    </row>
    <row r="4414" spans="18:22" x14ac:dyDescent="0.25">
      <c r="R4414" s="52"/>
      <c r="U4414" s="52"/>
      <c r="V4414" s="52"/>
    </row>
    <row r="4415" spans="18:22" x14ac:dyDescent="0.25">
      <c r="R4415" s="52"/>
      <c r="U4415" s="52"/>
      <c r="V4415" s="52"/>
    </row>
    <row r="4416" spans="18:22" x14ac:dyDescent="0.25">
      <c r="R4416" s="52"/>
      <c r="U4416" s="52"/>
      <c r="V4416" s="52"/>
    </row>
    <row r="4417" spans="18:22" x14ac:dyDescent="0.25">
      <c r="R4417" s="52"/>
      <c r="U4417" s="52"/>
      <c r="V4417" s="52"/>
    </row>
    <row r="4418" spans="18:22" x14ac:dyDescent="0.25">
      <c r="R4418" s="52"/>
      <c r="U4418" s="52"/>
      <c r="V4418" s="52"/>
    </row>
    <row r="4419" spans="18:22" x14ac:dyDescent="0.25">
      <c r="R4419" s="52"/>
      <c r="U4419" s="52"/>
      <c r="V4419" s="52"/>
    </row>
    <row r="4420" spans="18:22" x14ac:dyDescent="0.25">
      <c r="R4420" s="52"/>
      <c r="U4420" s="52"/>
      <c r="V4420" s="52"/>
    </row>
    <row r="4421" spans="18:22" x14ac:dyDescent="0.25">
      <c r="R4421" s="52"/>
      <c r="U4421" s="52"/>
      <c r="V4421" s="52"/>
    </row>
    <row r="4422" spans="18:22" x14ac:dyDescent="0.25">
      <c r="R4422" s="52"/>
      <c r="U4422" s="52"/>
      <c r="V4422" s="52"/>
    </row>
    <row r="4423" spans="18:22" x14ac:dyDescent="0.25">
      <c r="R4423" s="52"/>
      <c r="U4423" s="52"/>
      <c r="V4423" s="52"/>
    </row>
    <row r="4424" spans="18:22" x14ac:dyDescent="0.25">
      <c r="R4424" s="52"/>
      <c r="U4424" s="52"/>
      <c r="V4424" s="52"/>
    </row>
    <row r="4425" spans="18:22" x14ac:dyDescent="0.25">
      <c r="R4425" s="52"/>
      <c r="U4425" s="52"/>
      <c r="V4425" s="52"/>
    </row>
    <row r="4426" spans="18:22" x14ac:dyDescent="0.25">
      <c r="R4426" s="52"/>
      <c r="U4426" s="52"/>
      <c r="V4426" s="52"/>
    </row>
    <row r="4427" spans="18:22" x14ac:dyDescent="0.25">
      <c r="R4427" s="52"/>
      <c r="U4427" s="52"/>
      <c r="V4427" s="52"/>
    </row>
    <row r="4428" spans="18:22" x14ac:dyDescent="0.25">
      <c r="R4428" s="52"/>
      <c r="U4428" s="52"/>
      <c r="V4428" s="52"/>
    </row>
    <row r="4429" spans="18:22" x14ac:dyDescent="0.25">
      <c r="R4429" s="52"/>
      <c r="U4429" s="52"/>
      <c r="V4429" s="52"/>
    </row>
    <row r="4430" spans="18:22" x14ac:dyDescent="0.25">
      <c r="R4430" s="52"/>
      <c r="U4430" s="52"/>
      <c r="V4430" s="52"/>
    </row>
    <row r="4431" spans="18:22" x14ac:dyDescent="0.25">
      <c r="R4431" s="52"/>
      <c r="U4431" s="52"/>
      <c r="V4431" s="52"/>
    </row>
    <row r="4432" spans="18:22" x14ac:dyDescent="0.25">
      <c r="R4432" s="52"/>
      <c r="U4432" s="52"/>
      <c r="V4432" s="52"/>
    </row>
    <row r="4433" spans="15:22" x14ac:dyDescent="0.25">
      <c r="R4433" s="52"/>
      <c r="U4433" s="52"/>
      <c r="V4433" s="52"/>
    </row>
    <row r="4434" spans="15:22" x14ac:dyDescent="0.25">
      <c r="R4434" s="52"/>
      <c r="U4434" s="52"/>
      <c r="V4434" s="52"/>
    </row>
    <row r="4435" spans="15:22" x14ac:dyDescent="0.25">
      <c r="R4435" s="52"/>
      <c r="U4435" s="52"/>
      <c r="V4435" s="52"/>
    </row>
    <row r="4436" spans="15:22" x14ac:dyDescent="0.25">
      <c r="R4436" s="52"/>
      <c r="U4436" s="52"/>
      <c r="V4436" s="52"/>
    </row>
    <row r="4437" spans="15:22" x14ac:dyDescent="0.25">
      <c r="R4437" s="52"/>
      <c r="U4437" s="52"/>
      <c r="V4437" s="52"/>
    </row>
    <row r="4438" spans="15:22" x14ac:dyDescent="0.25">
      <c r="R4438" s="52"/>
      <c r="U4438" s="52"/>
      <c r="V4438" s="52"/>
    </row>
    <row r="4439" spans="15:22" x14ac:dyDescent="0.25">
      <c r="R4439" s="52"/>
      <c r="U4439" s="52"/>
      <c r="V4439" s="52"/>
    </row>
    <row r="4440" spans="15:22" x14ac:dyDescent="0.25">
      <c r="R4440" s="52"/>
      <c r="U4440" s="52"/>
      <c r="V4440" s="52"/>
    </row>
    <row r="4441" spans="15:22" x14ac:dyDescent="0.25">
      <c r="R4441" s="52"/>
      <c r="U4441" s="52"/>
      <c r="V4441" s="52"/>
    </row>
    <row r="4442" spans="15:22" x14ac:dyDescent="0.25">
      <c r="R4442" s="52"/>
      <c r="U4442" s="52"/>
      <c r="V4442" s="52"/>
    </row>
    <row r="4443" spans="15:22" x14ac:dyDescent="0.25">
      <c r="R4443" s="52"/>
      <c r="U4443" s="52"/>
      <c r="V4443" s="52"/>
    </row>
    <row r="4444" spans="15:22" x14ac:dyDescent="0.25">
      <c r="R4444" s="52"/>
      <c r="U4444" s="52"/>
      <c r="V4444" s="52"/>
    </row>
    <row r="4445" spans="15:22" x14ac:dyDescent="0.25">
      <c r="O4445" s="53"/>
      <c r="R4445" s="52"/>
      <c r="U4445" s="52"/>
      <c r="V4445" s="52"/>
    </row>
    <row r="4446" spans="15:22" x14ac:dyDescent="0.25">
      <c r="R4446" s="52"/>
      <c r="U4446" s="52"/>
      <c r="V4446" s="52"/>
    </row>
    <row r="4447" spans="15:22" x14ac:dyDescent="0.25">
      <c r="R4447" s="52"/>
      <c r="U4447" s="52"/>
      <c r="V4447" s="52"/>
    </row>
    <row r="4448" spans="15:22" x14ac:dyDescent="0.25">
      <c r="R4448" s="52"/>
      <c r="U4448" s="52"/>
      <c r="V4448" s="52"/>
    </row>
    <row r="4449" spans="15:22" x14ac:dyDescent="0.25">
      <c r="R4449" s="52"/>
      <c r="U4449" s="52"/>
      <c r="V4449" s="52"/>
    </row>
    <row r="4450" spans="15:22" x14ac:dyDescent="0.25">
      <c r="R4450" s="52"/>
      <c r="U4450" s="52"/>
      <c r="V4450" s="52"/>
    </row>
    <row r="4451" spans="15:22" x14ac:dyDescent="0.25">
      <c r="R4451" s="52"/>
      <c r="U4451" s="52"/>
      <c r="V4451" s="52"/>
    </row>
    <row r="4452" spans="15:22" x14ac:dyDescent="0.25">
      <c r="R4452" s="52"/>
      <c r="U4452" s="52"/>
      <c r="V4452" s="52"/>
    </row>
    <row r="4453" spans="15:22" x14ac:dyDescent="0.25">
      <c r="R4453" s="52"/>
      <c r="U4453" s="52"/>
      <c r="V4453" s="52"/>
    </row>
    <row r="4454" spans="15:22" x14ac:dyDescent="0.25">
      <c r="R4454" s="52"/>
      <c r="U4454" s="52"/>
      <c r="V4454" s="52"/>
    </row>
    <row r="4455" spans="15:22" x14ac:dyDescent="0.25">
      <c r="R4455" s="52"/>
      <c r="U4455" s="52"/>
      <c r="V4455" s="52"/>
    </row>
    <row r="4456" spans="15:22" x14ac:dyDescent="0.25">
      <c r="R4456" s="52"/>
      <c r="U4456" s="52"/>
      <c r="V4456" s="52"/>
    </row>
    <row r="4457" spans="15:22" x14ac:dyDescent="0.25">
      <c r="R4457" s="52"/>
      <c r="U4457" s="52"/>
      <c r="V4457" s="52"/>
    </row>
    <row r="4458" spans="15:22" x14ac:dyDescent="0.25">
      <c r="O4458" s="53"/>
      <c r="R4458" s="52"/>
      <c r="U4458" s="52"/>
      <c r="V4458" s="52"/>
    </row>
    <row r="4459" spans="15:22" x14ac:dyDescent="0.25">
      <c r="R4459" s="52"/>
      <c r="U4459" s="52"/>
      <c r="V4459" s="52"/>
    </row>
    <row r="4460" spans="15:22" x14ac:dyDescent="0.25">
      <c r="R4460" s="52"/>
      <c r="U4460" s="52"/>
      <c r="V4460" s="52"/>
    </row>
    <row r="4461" spans="15:22" x14ac:dyDescent="0.25">
      <c r="R4461" s="52"/>
      <c r="U4461" s="52"/>
      <c r="V4461" s="52"/>
    </row>
    <row r="4462" spans="15:22" x14ac:dyDescent="0.25">
      <c r="R4462" s="52"/>
      <c r="U4462" s="52"/>
      <c r="V4462" s="52"/>
    </row>
    <row r="4463" spans="15:22" x14ac:dyDescent="0.25">
      <c r="R4463" s="52"/>
      <c r="U4463" s="52"/>
      <c r="V4463" s="52"/>
    </row>
    <row r="4464" spans="15:22" x14ac:dyDescent="0.25">
      <c r="R4464" s="52"/>
      <c r="U4464" s="52"/>
      <c r="V4464" s="52"/>
    </row>
    <row r="4465" spans="18:22" x14ac:dyDescent="0.25">
      <c r="R4465" s="52"/>
      <c r="U4465" s="52"/>
      <c r="V4465" s="52"/>
    </row>
    <row r="4466" spans="18:22" x14ac:dyDescent="0.25">
      <c r="R4466" s="52"/>
      <c r="U4466" s="52"/>
      <c r="V4466" s="52"/>
    </row>
    <row r="4467" spans="18:22" x14ac:dyDescent="0.25">
      <c r="R4467" s="52"/>
      <c r="U4467" s="52"/>
      <c r="V4467" s="52"/>
    </row>
    <row r="4468" spans="18:22" x14ac:dyDescent="0.25">
      <c r="R4468" s="52"/>
      <c r="U4468" s="52"/>
      <c r="V4468" s="52"/>
    </row>
    <row r="4469" spans="18:22" x14ac:dyDescent="0.25">
      <c r="R4469" s="52"/>
      <c r="U4469" s="52"/>
      <c r="V4469" s="52"/>
    </row>
    <row r="4470" spans="18:22" x14ac:dyDescent="0.25">
      <c r="R4470" s="52"/>
      <c r="U4470" s="52"/>
      <c r="V4470" s="52"/>
    </row>
    <row r="4471" spans="18:22" x14ac:dyDescent="0.25">
      <c r="R4471" s="52"/>
      <c r="U4471" s="52"/>
      <c r="V4471" s="52"/>
    </row>
    <row r="4472" spans="18:22" x14ac:dyDescent="0.25">
      <c r="R4472" s="52"/>
      <c r="U4472" s="52"/>
      <c r="V4472" s="52"/>
    </row>
    <row r="4473" spans="18:22" x14ac:dyDescent="0.25">
      <c r="R4473" s="52"/>
      <c r="U4473" s="52"/>
      <c r="V4473" s="52"/>
    </row>
    <row r="4474" spans="18:22" x14ac:dyDescent="0.25">
      <c r="R4474" s="52"/>
      <c r="U4474" s="52"/>
      <c r="V4474" s="52"/>
    </row>
    <row r="4475" spans="18:22" x14ac:dyDescent="0.25">
      <c r="R4475" s="52"/>
      <c r="U4475" s="52"/>
      <c r="V4475" s="52"/>
    </row>
    <row r="4476" spans="18:22" x14ac:dyDescent="0.25">
      <c r="R4476" s="52"/>
      <c r="U4476" s="52"/>
      <c r="V4476" s="52"/>
    </row>
    <row r="4477" spans="18:22" x14ac:dyDescent="0.25">
      <c r="R4477" s="52"/>
      <c r="U4477" s="52"/>
      <c r="V4477" s="52"/>
    </row>
    <row r="4478" spans="18:22" x14ac:dyDescent="0.25">
      <c r="R4478" s="52"/>
      <c r="U4478" s="52"/>
      <c r="V4478" s="52"/>
    </row>
    <row r="4479" spans="18:22" x14ac:dyDescent="0.25">
      <c r="R4479" s="52"/>
      <c r="U4479" s="52"/>
      <c r="V4479" s="52"/>
    </row>
    <row r="4480" spans="18:22" x14ac:dyDescent="0.25">
      <c r="R4480" s="52"/>
      <c r="U4480" s="52"/>
      <c r="V4480" s="52"/>
    </row>
    <row r="4481" spans="18:22" x14ac:dyDescent="0.25">
      <c r="R4481" s="52"/>
      <c r="U4481" s="52"/>
      <c r="V4481" s="52"/>
    </row>
    <row r="4482" spans="18:22" x14ac:dyDescent="0.25">
      <c r="R4482" s="52"/>
      <c r="U4482" s="52"/>
      <c r="V4482" s="52"/>
    </row>
    <row r="4483" spans="18:22" x14ac:dyDescent="0.25">
      <c r="R4483" s="52"/>
      <c r="U4483" s="52"/>
      <c r="V4483" s="52"/>
    </row>
    <row r="4484" spans="18:22" x14ac:dyDescent="0.25">
      <c r="R4484" s="52"/>
      <c r="U4484" s="52"/>
      <c r="V4484" s="52"/>
    </row>
    <row r="4485" spans="18:22" x14ac:dyDescent="0.25">
      <c r="R4485" s="52"/>
      <c r="U4485" s="52"/>
      <c r="V4485" s="52"/>
    </row>
    <row r="4486" spans="18:22" x14ac:dyDescent="0.25">
      <c r="R4486" s="52"/>
      <c r="U4486" s="52"/>
      <c r="V4486" s="52"/>
    </row>
    <row r="4487" spans="18:22" x14ac:dyDescent="0.25">
      <c r="R4487" s="52"/>
      <c r="U4487" s="52"/>
      <c r="V4487" s="52"/>
    </row>
    <row r="4488" spans="18:22" x14ac:dyDescent="0.25">
      <c r="R4488" s="52"/>
      <c r="U4488" s="52"/>
      <c r="V4488" s="52"/>
    </row>
    <row r="4489" spans="18:22" x14ac:dyDescent="0.25">
      <c r="R4489" s="52"/>
      <c r="U4489" s="52"/>
      <c r="V4489" s="52"/>
    </row>
    <row r="4490" spans="18:22" x14ac:dyDescent="0.25">
      <c r="R4490" s="52"/>
      <c r="U4490" s="52"/>
      <c r="V4490" s="52"/>
    </row>
    <row r="4491" spans="18:22" x14ac:dyDescent="0.25">
      <c r="R4491" s="52"/>
      <c r="U4491" s="52"/>
      <c r="V4491" s="52"/>
    </row>
    <row r="4492" spans="18:22" x14ac:dyDescent="0.25">
      <c r="R4492" s="52"/>
      <c r="U4492" s="52"/>
      <c r="V4492" s="52"/>
    </row>
    <row r="4493" spans="18:22" x14ac:dyDescent="0.25">
      <c r="R4493" s="52"/>
      <c r="U4493" s="52"/>
      <c r="V4493" s="52"/>
    </row>
    <row r="4494" spans="18:22" x14ac:dyDescent="0.25">
      <c r="R4494" s="52"/>
      <c r="U4494" s="52"/>
      <c r="V4494" s="52"/>
    </row>
    <row r="4495" spans="18:22" x14ac:dyDescent="0.25">
      <c r="R4495" s="52"/>
      <c r="U4495" s="52"/>
      <c r="V4495" s="52"/>
    </row>
    <row r="4496" spans="18:22" x14ac:dyDescent="0.25">
      <c r="R4496" s="52"/>
      <c r="U4496" s="52"/>
      <c r="V4496" s="52"/>
    </row>
    <row r="4497" spans="18:22" x14ac:dyDescent="0.25">
      <c r="R4497" s="52"/>
      <c r="U4497" s="52"/>
      <c r="V4497" s="52"/>
    </row>
    <row r="4498" spans="18:22" x14ac:dyDescent="0.25">
      <c r="R4498" s="52"/>
      <c r="U4498" s="52"/>
      <c r="V4498" s="52"/>
    </row>
    <row r="4499" spans="18:22" x14ac:dyDescent="0.25">
      <c r="R4499" s="52"/>
      <c r="U4499" s="52"/>
      <c r="V4499" s="52"/>
    </row>
    <row r="4500" spans="18:22" x14ac:dyDescent="0.25">
      <c r="R4500" s="52"/>
      <c r="U4500" s="52"/>
      <c r="V4500" s="52"/>
    </row>
    <row r="4501" spans="18:22" x14ac:dyDescent="0.25">
      <c r="R4501" s="52"/>
      <c r="U4501" s="52"/>
      <c r="V4501" s="52"/>
    </row>
    <row r="4502" spans="18:22" x14ac:dyDescent="0.25">
      <c r="R4502" s="52"/>
      <c r="U4502" s="52"/>
      <c r="V4502" s="52"/>
    </row>
    <row r="4503" spans="18:22" x14ac:dyDescent="0.25">
      <c r="R4503" s="52"/>
      <c r="U4503" s="52"/>
      <c r="V4503" s="52"/>
    </row>
    <row r="4504" spans="18:22" x14ac:dyDescent="0.25">
      <c r="R4504" s="52"/>
      <c r="U4504" s="52"/>
      <c r="V4504" s="52"/>
    </row>
    <row r="4505" spans="18:22" x14ac:dyDescent="0.25">
      <c r="R4505" s="52"/>
      <c r="U4505" s="52"/>
      <c r="V4505" s="52"/>
    </row>
    <row r="4506" spans="18:22" x14ac:dyDescent="0.25">
      <c r="R4506" s="52"/>
      <c r="U4506" s="52"/>
      <c r="V4506" s="52"/>
    </row>
    <row r="4507" spans="18:22" x14ac:dyDescent="0.25">
      <c r="R4507" s="52"/>
      <c r="U4507" s="52"/>
      <c r="V4507" s="52"/>
    </row>
    <row r="4508" spans="18:22" x14ac:dyDescent="0.25">
      <c r="R4508" s="52"/>
      <c r="U4508" s="52"/>
      <c r="V4508" s="52"/>
    </row>
    <row r="4509" spans="18:22" x14ac:dyDescent="0.25">
      <c r="R4509" s="52"/>
      <c r="U4509" s="52"/>
      <c r="V4509" s="52"/>
    </row>
    <row r="4510" spans="18:22" x14ac:dyDescent="0.25">
      <c r="R4510" s="52"/>
      <c r="U4510" s="52"/>
      <c r="V4510" s="52"/>
    </row>
    <row r="4511" spans="18:22" x14ac:dyDescent="0.25">
      <c r="R4511" s="52"/>
      <c r="U4511" s="52"/>
      <c r="V4511" s="52"/>
    </row>
    <row r="4512" spans="18:22" x14ac:dyDescent="0.25">
      <c r="R4512" s="52"/>
      <c r="U4512" s="52"/>
      <c r="V4512" s="52"/>
    </row>
    <row r="4513" spans="18:22" x14ac:dyDescent="0.25">
      <c r="R4513" s="52"/>
      <c r="U4513" s="52"/>
      <c r="V4513" s="52"/>
    </row>
    <row r="4514" spans="18:22" x14ac:dyDescent="0.25">
      <c r="R4514" s="52"/>
      <c r="U4514" s="52"/>
      <c r="V4514" s="52"/>
    </row>
    <row r="4515" spans="18:22" x14ac:dyDescent="0.25">
      <c r="R4515" s="52"/>
      <c r="U4515" s="52"/>
      <c r="V4515" s="52"/>
    </row>
    <row r="4516" spans="18:22" x14ac:dyDescent="0.25">
      <c r="R4516" s="52"/>
      <c r="U4516" s="52"/>
      <c r="V4516" s="52"/>
    </row>
    <row r="4517" spans="18:22" x14ac:dyDescent="0.25">
      <c r="R4517" s="52"/>
      <c r="U4517" s="52"/>
      <c r="V4517" s="52"/>
    </row>
    <row r="4518" spans="18:22" x14ac:dyDescent="0.25">
      <c r="R4518" s="52"/>
      <c r="U4518" s="52"/>
      <c r="V4518" s="52"/>
    </row>
    <row r="4519" spans="18:22" x14ac:dyDescent="0.25">
      <c r="R4519" s="52"/>
      <c r="U4519" s="52"/>
      <c r="V4519" s="52"/>
    </row>
    <row r="4520" spans="18:22" x14ac:dyDescent="0.25">
      <c r="R4520" s="52"/>
      <c r="U4520" s="52"/>
      <c r="V4520" s="52"/>
    </row>
    <row r="4521" spans="18:22" x14ac:dyDescent="0.25">
      <c r="R4521" s="52"/>
      <c r="U4521" s="52"/>
      <c r="V4521" s="52"/>
    </row>
    <row r="4522" spans="18:22" x14ac:dyDescent="0.25">
      <c r="R4522" s="52"/>
      <c r="U4522" s="52"/>
      <c r="V4522" s="52"/>
    </row>
    <row r="4523" spans="18:22" x14ac:dyDescent="0.25">
      <c r="R4523" s="52"/>
      <c r="U4523" s="52"/>
      <c r="V4523" s="52"/>
    </row>
    <row r="4524" spans="18:22" x14ac:dyDescent="0.25">
      <c r="R4524" s="52"/>
      <c r="U4524" s="52"/>
      <c r="V4524" s="52"/>
    </row>
    <row r="4525" spans="18:22" x14ac:dyDescent="0.25">
      <c r="R4525" s="52"/>
      <c r="U4525" s="52"/>
      <c r="V4525" s="52"/>
    </row>
    <row r="4526" spans="18:22" x14ac:dyDescent="0.25">
      <c r="R4526" s="52"/>
      <c r="U4526" s="52"/>
      <c r="V4526" s="52"/>
    </row>
    <row r="4527" spans="18:22" x14ac:dyDescent="0.25">
      <c r="R4527" s="52"/>
      <c r="U4527" s="52"/>
      <c r="V4527" s="52"/>
    </row>
    <row r="4528" spans="18:22" x14ac:dyDescent="0.25">
      <c r="R4528" s="52"/>
      <c r="U4528" s="52"/>
      <c r="V4528" s="52"/>
    </row>
    <row r="4529" spans="15:22" x14ac:dyDescent="0.25">
      <c r="R4529" s="52"/>
      <c r="U4529" s="52"/>
      <c r="V4529" s="52"/>
    </row>
    <row r="4530" spans="15:22" x14ac:dyDescent="0.25">
      <c r="R4530" s="52"/>
      <c r="U4530" s="52"/>
      <c r="V4530" s="52"/>
    </row>
    <row r="4531" spans="15:22" x14ac:dyDescent="0.25">
      <c r="R4531" s="52"/>
      <c r="U4531" s="52"/>
      <c r="V4531" s="52"/>
    </row>
    <row r="4532" spans="15:22" x14ac:dyDescent="0.25">
      <c r="O4532" s="53"/>
      <c r="R4532" s="52"/>
      <c r="U4532" s="52"/>
      <c r="V4532" s="52"/>
    </row>
    <row r="4533" spans="15:22" x14ac:dyDescent="0.25">
      <c r="R4533" s="52"/>
      <c r="U4533" s="52"/>
      <c r="V4533" s="52"/>
    </row>
    <row r="4534" spans="15:22" x14ac:dyDescent="0.25">
      <c r="R4534" s="52"/>
      <c r="U4534" s="52"/>
      <c r="V4534" s="52"/>
    </row>
    <row r="4535" spans="15:22" x14ac:dyDescent="0.25">
      <c r="R4535" s="52"/>
      <c r="U4535" s="52"/>
      <c r="V4535" s="52"/>
    </row>
    <row r="4536" spans="15:22" x14ac:dyDescent="0.25">
      <c r="R4536" s="52"/>
      <c r="U4536" s="52"/>
      <c r="V4536" s="52"/>
    </row>
    <row r="4537" spans="15:22" x14ac:dyDescent="0.25">
      <c r="R4537" s="52"/>
      <c r="U4537" s="52"/>
      <c r="V4537" s="52"/>
    </row>
    <row r="4538" spans="15:22" x14ac:dyDescent="0.25">
      <c r="R4538" s="52"/>
      <c r="U4538" s="52"/>
      <c r="V4538" s="52"/>
    </row>
    <row r="4539" spans="15:22" x14ac:dyDescent="0.25">
      <c r="R4539" s="52"/>
      <c r="U4539" s="52"/>
      <c r="V4539" s="52"/>
    </row>
    <row r="4540" spans="15:22" x14ac:dyDescent="0.25">
      <c r="R4540" s="52"/>
      <c r="U4540" s="52"/>
      <c r="V4540" s="52"/>
    </row>
    <row r="4541" spans="15:22" x14ac:dyDescent="0.25">
      <c r="R4541" s="52"/>
      <c r="U4541" s="52"/>
      <c r="V4541" s="52"/>
    </row>
    <row r="4542" spans="15:22" x14ac:dyDescent="0.25">
      <c r="R4542" s="52"/>
      <c r="U4542" s="52"/>
      <c r="V4542" s="52"/>
    </row>
    <row r="4543" spans="15:22" x14ac:dyDescent="0.25">
      <c r="R4543" s="52"/>
      <c r="U4543" s="52"/>
      <c r="V4543" s="52"/>
    </row>
    <row r="4544" spans="15:22" x14ac:dyDescent="0.25">
      <c r="R4544" s="52"/>
      <c r="U4544" s="52"/>
      <c r="V4544" s="52"/>
    </row>
    <row r="4545" spans="18:22" x14ac:dyDescent="0.25">
      <c r="R4545" s="52"/>
      <c r="U4545" s="52"/>
      <c r="V4545" s="52"/>
    </row>
    <row r="4546" spans="18:22" x14ac:dyDescent="0.25">
      <c r="R4546" s="52"/>
      <c r="U4546" s="52"/>
      <c r="V4546" s="52"/>
    </row>
    <row r="4547" spans="18:22" x14ac:dyDescent="0.25">
      <c r="R4547" s="52"/>
      <c r="U4547" s="52"/>
      <c r="V4547" s="52"/>
    </row>
    <row r="4548" spans="18:22" x14ac:dyDescent="0.25">
      <c r="R4548" s="52"/>
      <c r="U4548" s="52"/>
      <c r="V4548" s="52"/>
    </row>
    <row r="4549" spans="18:22" x14ac:dyDescent="0.25">
      <c r="R4549" s="52"/>
      <c r="U4549" s="52"/>
      <c r="V4549" s="52"/>
    </row>
    <row r="4550" spans="18:22" x14ac:dyDescent="0.25">
      <c r="R4550" s="52"/>
      <c r="U4550" s="52"/>
      <c r="V4550" s="52"/>
    </row>
    <row r="4551" spans="18:22" x14ac:dyDescent="0.25">
      <c r="R4551" s="52"/>
      <c r="U4551" s="52"/>
      <c r="V4551" s="52"/>
    </row>
    <row r="4552" spans="18:22" x14ac:dyDescent="0.25">
      <c r="R4552" s="52"/>
      <c r="U4552" s="52"/>
      <c r="V4552" s="52"/>
    </row>
    <row r="4553" spans="18:22" x14ac:dyDescent="0.25">
      <c r="R4553" s="52"/>
      <c r="U4553" s="52"/>
      <c r="V4553" s="52"/>
    </row>
    <row r="4554" spans="18:22" x14ac:dyDescent="0.25">
      <c r="R4554" s="52"/>
      <c r="U4554" s="52"/>
      <c r="V4554" s="52"/>
    </row>
    <row r="4555" spans="18:22" x14ac:dyDescent="0.25">
      <c r="R4555" s="52"/>
      <c r="U4555" s="52"/>
      <c r="V4555" s="52"/>
    </row>
    <row r="4556" spans="18:22" x14ac:dyDescent="0.25">
      <c r="R4556" s="52"/>
      <c r="U4556" s="52"/>
      <c r="V4556" s="52"/>
    </row>
    <row r="4557" spans="18:22" x14ac:dyDescent="0.25">
      <c r="R4557" s="52"/>
      <c r="U4557" s="52"/>
      <c r="V4557" s="52"/>
    </row>
    <row r="4558" spans="18:22" x14ac:dyDescent="0.25">
      <c r="R4558" s="52"/>
      <c r="U4558" s="52"/>
      <c r="V4558" s="52"/>
    </row>
    <row r="4559" spans="18:22" x14ac:dyDescent="0.25">
      <c r="R4559" s="52"/>
      <c r="U4559" s="52"/>
      <c r="V4559" s="52"/>
    </row>
    <row r="4560" spans="18:22" x14ac:dyDescent="0.25">
      <c r="R4560" s="52"/>
      <c r="U4560" s="52"/>
      <c r="V4560" s="52"/>
    </row>
    <row r="4561" spans="18:22" x14ac:dyDescent="0.25">
      <c r="R4561" s="52"/>
      <c r="U4561" s="52"/>
      <c r="V4561" s="52"/>
    </row>
    <row r="4562" spans="18:22" x14ac:dyDescent="0.25">
      <c r="R4562" s="52"/>
      <c r="U4562" s="52"/>
      <c r="V4562" s="52"/>
    </row>
    <row r="4563" spans="18:22" x14ac:dyDescent="0.25">
      <c r="R4563" s="52"/>
      <c r="U4563" s="52"/>
      <c r="V4563" s="52"/>
    </row>
    <row r="4564" spans="18:22" x14ac:dyDescent="0.25">
      <c r="R4564" s="52"/>
      <c r="U4564" s="52"/>
      <c r="V4564" s="52"/>
    </row>
    <row r="4565" spans="18:22" x14ac:dyDescent="0.25">
      <c r="R4565" s="52"/>
      <c r="U4565" s="52"/>
      <c r="V4565" s="52"/>
    </row>
    <row r="4566" spans="18:22" x14ac:dyDescent="0.25">
      <c r="R4566" s="52"/>
      <c r="U4566" s="52"/>
      <c r="V4566" s="52"/>
    </row>
    <row r="4567" spans="18:22" x14ac:dyDescent="0.25">
      <c r="R4567" s="52"/>
      <c r="U4567" s="52"/>
      <c r="V4567" s="52"/>
    </row>
    <row r="4568" spans="18:22" x14ac:dyDescent="0.25">
      <c r="R4568" s="52"/>
      <c r="U4568" s="52"/>
      <c r="V4568" s="52"/>
    </row>
    <row r="4569" spans="18:22" x14ac:dyDescent="0.25">
      <c r="R4569" s="52"/>
      <c r="U4569" s="52"/>
      <c r="V4569" s="52"/>
    </row>
    <row r="4570" spans="18:22" x14ac:dyDescent="0.25">
      <c r="R4570" s="52"/>
      <c r="U4570" s="52"/>
      <c r="V4570" s="52"/>
    </row>
    <row r="4571" spans="18:22" x14ac:dyDescent="0.25">
      <c r="R4571" s="52"/>
      <c r="U4571" s="52"/>
      <c r="V4571" s="52"/>
    </row>
    <row r="4572" spans="18:22" x14ac:dyDescent="0.25">
      <c r="R4572" s="52"/>
      <c r="U4572" s="52"/>
      <c r="V4572" s="52"/>
    </row>
    <row r="4573" spans="18:22" x14ac:dyDescent="0.25">
      <c r="R4573" s="52"/>
      <c r="U4573" s="52"/>
      <c r="V4573" s="52"/>
    </row>
    <row r="4574" spans="18:22" x14ac:dyDescent="0.25">
      <c r="R4574" s="52"/>
      <c r="U4574" s="52"/>
      <c r="V4574" s="52"/>
    </row>
    <row r="4575" spans="18:22" x14ac:dyDescent="0.25">
      <c r="R4575" s="52"/>
      <c r="U4575" s="52"/>
      <c r="V4575" s="52"/>
    </row>
    <row r="4576" spans="18:22" x14ac:dyDescent="0.25">
      <c r="R4576" s="52"/>
      <c r="U4576" s="52"/>
      <c r="V4576" s="52"/>
    </row>
    <row r="4577" spans="18:22" x14ac:dyDescent="0.25">
      <c r="R4577" s="52"/>
      <c r="U4577" s="52"/>
      <c r="V4577" s="52"/>
    </row>
    <row r="4578" spans="18:22" x14ac:dyDescent="0.25">
      <c r="R4578" s="52"/>
      <c r="U4578" s="52"/>
      <c r="V4578" s="52"/>
    </row>
    <row r="4579" spans="18:22" x14ac:dyDescent="0.25">
      <c r="R4579" s="52"/>
      <c r="U4579" s="52"/>
      <c r="V4579" s="52"/>
    </row>
    <row r="4580" spans="18:22" x14ac:dyDescent="0.25">
      <c r="R4580" s="52"/>
      <c r="U4580" s="52"/>
      <c r="V4580" s="52"/>
    </row>
    <row r="4581" spans="18:22" x14ac:dyDescent="0.25">
      <c r="R4581" s="52"/>
      <c r="U4581" s="52"/>
      <c r="V4581" s="52"/>
    </row>
    <row r="4582" spans="18:22" x14ac:dyDescent="0.25">
      <c r="R4582" s="52"/>
      <c r="U4582" s="52"/>
      <c r="V4582" s="52"/>
    </row>
    <row r="4583" spans="18:22" x14ac:dyDescent="0.25">
      <c r="R4583" s="52"/>
      <c r="U4583" s="52"/>
      <c r="V4583" s="52"/>
    </row>
    <row r="4584" spans="18:22" x14ac:dyDescent="0.25">
      <c r="R4584" s="52"/>
      <c r="U4584" s="52"/>
      <c r="V4584" s="52"/>
    </row>
    <row r="4585" spans="18:22" x14ac:dyDescent="0.25">
      <c r="R4585" s="52"/>
      <c r="U4585" s="52"/>
      <c r="V4585" s="52"/>
    </row>
    <row r="4586" spans="18:22" x14ac:dyDescent="0.25">
      <c r="R4586" s="52"/>
      <c r="U4586" s="52"/>
      <c r="V4586" s="52"/>
    </row>
    <row r="4587" spans="18:22" x14ac:dyDescent="0.25">
      <c r="R4587" s="52"/>
      <c r="U4587" s="52"/>
      <c r="V4587" s="52"/>
    </row>
    <row r="4588" spans="18:22" x14ac:dyDescent="0.25">
      <c r="R4588" s="52"/>
      <c r="U4588" s="52"/>
      <c r="V4588" s="52"/>
    </row>
    <row r="4589" spans="18:22" x14ac:dyDescent="0.25">
      <c r="R4589" s="52"/>
      <c r="U4589" s="52"/>
      <c r="V4589" s="52"/>
    </row>
    <row r="4590" spans="18:22" x14ac:dyDescent="0.25">
      <c r="R4590" s="52"/>
      <c r="U4590" s="52"/>
      <c r="V4590" s="52"/>
    </row>
    <row r="4591" spans="18:22" x14ac:dyDescent="0.25">
      <c r="R4591" s="52"/>
      <c r="U4591" s="52"/>
      <c r="V4591" s="52"/>
    </row>
    <row r="4592" spans="18:22" x14ac:dyDescent="0.25">
      <c r="R4592" s="52"/>
      <c r="U4592" s="52"/>
      <c r="V4592" s="52"/>
    </row>
    <row r="4593" spans="15:22" x14ac:dyDescent="0.25">
      <c r="R4593" s="52"/>
      <c r="U4593" s="52"/>
      <c r="V4593" s="52"/>
    </row>
    <row r="4594" spans="15:22" x14ac:dyDescent="0.25">
      <c r="R4594" s="52"/>
      <c r="U4594" s="52"/>
      <c r="V4594" s="52"/>
    </row>
    <row r="4595" spans="15:22" x14ac:dyDescent="0.25">
      <c r="R4595" s="52"/>
      <c r="U4595" s="52"/>
      <c r="V4595" s="52"/>
    </row>
    <row r="4596" spans="15:22" x14ac:dyDescent="0.25">
      <c r="R4596" s="52"/>
      <c r="U4596" s="52"/>
      <c r="V4596" s="52"/>
    </row>
    <row r="4597" spans="15:22" x14ac:dyDescent="0.25">
      <c r="R4597" s="52"/>
      <c r="U4597" s="52"/>
      <c r="V4597" s="52"/>
    </row>
    <row r="4598" spans="15:22" x14ac:dyDescent="0.25">
      <c r="R4598" s="52"/>
      <c r="U4598" s="52"/>
      <c r="V4598" s="52"/>
    </row>
    <row r="4599" spans="15:22" x14ac:dyDescent="0.25">
      <c r="O4599" s="53"/>
      <c r="R4599" s="52"/>
      <c r="U4599" s="52"/>
      <c r="V4599" s="52"/>
    </row>
    <row r="4600" spans="15:22" x14ac:dyDescent="0.25">
      <c r="R4600" s="52"/>
      <c r="U4600" s="52"/>
      <c r="V4600" s="52"/>
    </row>
    <row r="4601" spans="15:22" x14ac:dyDescent="0.25">
      <c r="R4601" s="52"/>
      <c r="U4601" s="52"/>
      <c r="V4601" s="52"/>
    </row>
    <row r="4602" spans="15:22" x14ac:dyDescent="0.25">
      <c r="R4602" s="52"/>
      <c r="U4602" s="52"/>
      <c r="V4602" s="52"/>
    </row>
    <row r="4603" spans="15:22" x14ac:dyDescent="0.25">
      <c r="R4603" s="52"/>
      <c r="U4603" s="52"/>
      <c r="V4603" s="52"/>
    </row>
    <row r="4604" spans="15:22" x14ac:dyDescent="0.25">
      <c r="R4604" s="52"/>
      <c r="U4604" s="52"/>
      <c r="V4604" s="52"/>
    </row>
    <row r="4605" spans="15:22" x14ac:dyDescent="0.25">
      <c r="R4605" s="52"/>
      <c r="U4605" s="52"/>
      <c r="V4605" s="52"/>
    </row>
    <row r="4606" spans="15:22" x14ac:dyDescent="0.25">
      <c r="R4606" s="52"/>
      <c r="U4606" s="52"/>
      <c r="V4606" s="52"/>
    </row>
    <row r="4607" spans="15:22" x14ac:dyDescent="0.25">
      <c r="R4607" s="52"/>
      <c r="U4607" s="52"/>
      <c r="V4607" s="52"/>
    </row>
    <row r="4608" spans="15:22" x14ac:dyDescent="0.25">
      <c r="R4608" s="52"/>
      <c r="U4608" s="52"/>
      <c r="V4608" s="52"/>
    </row>
    <row r="4609" spans="18:22" x14ac:dyDescent="0.25">
      <c r="R4609" s="52"/>
      <c r="U4609" s="52"/>
      <c r="V4609" s="52"/>
    </row>
    <row r="4610" spans="18:22" x14ac:dyDescent="0.25">
      <c r="R4610" s="52"/>
      <c r="U4610" s="52"/>
      <c r="V4610" s="52"/>
    </row>
    <row r="4611" spans="18:22" x14ac:dyDescent="0.25">
      <c r="R4611" s="52"/>
      <c r="U4611" s="52"/>
      <c r="V4611" s="52"/>
    </row>
    <row r="4612" spans="18:22" x14ac:dyDescent="0.25">
      <c r="R4612" s="52"/>
      <c r="U4612" s="52"/>
      <c r="V4612" s="52"/>
    </row>
    <row r="4613" spans="18:22" x14ac:dyDescent="0.25">
      <c r="R4613" s="52"/>
      <c r="U4613" s="52"/>
      <c r="V4613" s="52"/>
    </row>
    <row r="4614" spans="18:22" x14ac:dyDescent="0.25">
      <c r="R4614" s="52"/>
      <c r="U4614" s="52"/>
      <c r="V4614" s="52"/>
    </row>
    <row r="4615" spans="18:22" x14ac:dyDescent="0.25">
      <c r="R4615" s="52"/>
      <c r="U4615" s="52"/>
      <c r="V4615" s="52"/>
    </row>
    <row r="4616" spans="18:22" x14ac:dyDescent="0.25">
      <c r="R4616" s="52"/>
      <c r="U4616" s="52"/>
      <c r="V4616" s="52"/>
    </row>
    <row r="4617" spans="18:22" x14ac:dyDescent="0.25">
      <c r="R4617" s="52"/>
      <c r="U4617" s="52"/>
      <c r="V4617" s="52"/>
    </row>
    <row r="4618" spans="18:22" x14ac:dyDescent="0.25">
      <c r="R4618" s="52"/>
      <c r="U4618" s="52"/>
      <c r="V4618" s="52"/>
    </row>
    <row r="4619" spans="18:22" x14ac:dyDescent="0.25">
      <c r="R4619" s="52"/>
      <c r="U4619" s="52"/>
      <c r="V4619" s="52"/>
    </row>
    <row r="4620" spans="18:22" x14ac:dyDescent="0.25">
      <c r="R4620" s="52"/>
      <c r="U4620" s="52"/>
      <c r="V4620" s="52"/>
    </row>
    <row r="4621" spans="18:22" x14ac:dyDescent="0.25">
      <c r="R4621" s="52"/>
      <c r="U4621" s="52"/>
      <c r="V4621" s="52"/>
    </row>
    <row r="4622" spans="18:22" x14ac:dyDescent="0.25">
      <c r="R4622" s="52"/>
      <c r="U4622" s="52"/>
      <c r="V4622" s="52"/>
    </row>
    <row r="4623" spans="18:22" x14ac:dyDescent="0.25">
      <c r="R4623" s="52"/>
      <c r="U4623" s="52"/>
      <c r="V4623" s="52"/>
    </row>
    <row r="4624" spans="18:22" x14ac:dyDescent="0.25">
      <c r="R4624" s="52"/>
      <c r="U4624" s="52"/>
      <c r="V4624" s="52"/>
    </row>
    <row r="4625" spans="18:22" x14ac:dyDescent="0.25">
      <c r="R4625" s="52"/>
      <c r="U4625" s="52"/>
      <c r="V4625" s="52"/>
    </row>
    <row r="4626" spans="18:22" x14ac:dyDescent="0.25">
      <c r="R4626" s="52"/>
      <c r="U4626" s="52"/>
      <c r="V4626" s="52"/>
    </row>
    <row r="4627" spans="18:22" x14ac:dyDescent="0.25">
      <c r="R4627" s="52"/>
      <c r="U4627" s="52"/>
      <c r="V4627" s="52"/>
    </row>
    <row r="4628" spans="18:22" x14ac:dyDescent="0.25">
      <c r="R4628" s="52"/>
      <c r="U4628" s="52"/>
      <c r="V4628" s="52"/>
    </row>
    <row r="4629" spans="18:22" x14ac:dyDescent="0.25">
      <c r="R4629" s="52"/>
      <c r="U4629" s="52"/>
      <c r="V4629" s="52"/>
    </row>
    <row r="4630" spans="18:22" x14ac:dyDescent="0.25">
      <c r="R4630" s="52"/>
      <c r="U4630" s="52"/>
      <c r="V4630" s="52"/>
    </row>
    <row r="4631" spans="18:22" x14ac:dyDescent="0.25">
      <c r="R4631" s="52"/>
      <c r="U4631" s="52"/>
      <c r="V4631" s="52"/>
    </row>
    <row r="4632" spans="18:22" x14ac:dyDescent="0.25">
      <c r="R4632" s="52"/>
      <c r="U4632" s="52"/>
      <c r="V4632" s="52"/>
    </row>
    <row r="4633" spans="18:22" x14ac:dyDescent="0.25">
      <c r="R4633" s="52"/>
      <c r="U4633" s="52"/>
      <c r="V4633" s="52"/>
    </row>
    <row r="4634" spans="18:22" x14ac:dyDescent="0.25">
      <c r="R4634" s="52"/>
      <c r="U4634" s="52"/>
      <c r="V4634" s="52"/>
    </row>
    <row r="4635" spans="18:22" x14ac:dyDescent="0.25">
      <c r="R4635" s="52"/>
      <c r="U4635" s="52"/>
      <c r="V4635" s="52"/>
    </row>
    <row r="4636" spans="18:22" x14ac:dyDescent="0.25">
      <c r="R4636" s="52"/>
      <c r="U4636" s="52"/>
      <c r="V4636" s="52"/>
    </row>
    <row r="4637" spans="18:22" x14ac:dyDescent="0.25">
      <c r="R4637" s="52"/>
      <c r="U4637" s="52"/>
      <c r="V4637" s="52"/>
    </row>
    <row r="4638" spans="18:22" x14ac:dyDescent="0.25">
      <c r="R4638" s="52"/>
      <c r="U4638" s="52"/>
      <c r="V4638" s="52"/>
    </row>
    <row r="4639" spans="18:22" x14ac:dyDescent="0.25">
      <c r="R4639" s="52"/>
      <c r="U4639" s="52"/>
      <c r="V4639" s="52"/>
    </row>
    <row r="4640" spans="18:22" x14ac:dyDescent="0.25">
      <c r="R4640" s="52"/>
      <c r="U4640" s="52"/>
      <c r="V4640" s="52"/>
    </row>
    <row r="4641" spans="18:22" x14ac:dyDescent="0.25">
      <c r="R4641" s="52"/>
      <c r="U4641" s="52"/>
      <c r="V4641" s="52"/>
    </row>
    <row r="4642" spans="18:22" x14ac:dyDescent="0.25">
      <c r="R4642" s="52"/>
      <c r="U4642" s="52"/>
      <c r="V4642" s="52"/>
    </row>
    <row r="4643" spans="18:22" x14ac:dyDescent="0.25">
      <c r="R4643" s="52"/>
      <c r="U4643" s="52"/>
      <c r="V4643" s="52"/>
    </row>
    <row r="4644" spans="18:22" x14ac:dyDescent="0.25">
      <c r="R4644" s="52"/>
      <c r="U4644" s="52"/>
      <c r="V4644" s="52"/>
    </row>
    <row r="4645" spans="18:22" x14ac:dyDescent="0.25">
      <c r="R4645" s="52"/>
      <c r="U4645" s="52"/>
      <c r="V4645" s="52"/>
    </row>
    <row r="4646" spans="18:22" x14ac:dyDescent="0.25">
      <c r="R4646" s="52"/>
      <c r="U4646" s="52"/>
      <c r="V4646" s="52"/>
    </row>
    <row r="4647" spans="18:22" x14ac:dyDescent="0.25">
      <c r="R4647" s="52"/>
      <c r="U4647" s="52"/>
      <c r="V4647" s="52"/>
    </row>
    <row r="4648" spans="18:22" x14ac:dyDescent="0.25">
      <c r="R4648" s="52"/>
      <c r="U4648" s="52"/>
      <c r="V4648" s="52"/>
    </row>
    <row r="4649" spans="18:22" x14ac:dyDescent="0.25">
      <c r="R4649" s="52"/>
      <c r="U4649" s="52"/>
      <c r="V4649" s="52"/>
    </row>
    <row r="4650" spans="18:22" x14ac:dyDescent="0.25">
      <c r="R4650" s="52"/>
      <c r="U4650" s="52"/>
      <c r="V4650" s="52"/>
    </row>
    <row r="4651" spans="18:22" x14ac:dyDescent="0.25">
      <c r="R4651" s="52"/>
      <c r="U4651" s="52"/>
      <c r="V4651" s="52"/>
    </row>
    <row r="4652" spans="18:22" x14ac:dyDescent="0.25">
      <c r="R4652" s="52"/>
      <c r="U4652" s="52"/>
      <c r="V4652" s="52"/>
    </row>
    <row r="4653" spans="18:22" x14ac:dyDescent="0.25">
      <c r="R4653" s="52"/>
      <c r="U4653" s="52"/>
      <c r="V4653" s="52"/>
    </row>
    <row r="4654" spans="18:22" x14ac:dyDescent="0.25">
      <c r="R4654" s="52"/>
      <c r="U4654" s="52"/>
      <c r="V4654" s="52"/>
    </row>
    <row r="4655" spans="18:22" x14ac:dyDescent="0.25">
      <c r="R4655" s="52"/>
      <c r="U4655" s="52"/>
      <c r="V4655" s="52"/>
    </row>
    <row r="4656" spans="18:22" x14ac:dyDescent="0.25">
      <c r="R4656" s="52"/>
      <c r="U4656" s="52"/>
      <c r="V4656" s="52"/>
    </row>
    <row r="4657" spans="18:22" x14ac:dyDescent="0.25">
      <c r="R4657" s="52"/>
      <c r="U4657" s="52"/>
      <c r="V4657" s="52"/>
    </row>
    <row r="4658" spans="18:22" x14ac:dyDescent="0.25">
      <c r="R4658" s="52"/>
      <c r="U4658" s="52"/>
      <c r="V4658" s="52"/>
    </row>
    <row r="4659" spans="18:22" x14ac:dyDescent="0.25">
      <c r="R4659" s="52"/>
      <c r="U4659" s="52"/>
      <c r="V4659" s="52"/>
    </row>
    <row r="4660" spans="18:22" x14ac:dyDescent="0.25">
      <c r="R4660" s="52"/>
      <c r="U4660" s="52"/>
      <c r="V4660" s="52"/>
    </row>
    <row r="4661" spans="18:22" x14ac:dyDescent="0.25">
      <c r="R4661" s="52"/>
      <c r="U4661" s="52"/>
      <c r="V4661" s="52"/>
    </row>
    <row r="4662" spans="18:22" x14ac:dyDescent="0.25">
      <c r="R4662" s="52"/>
      <c r="U4662" s="52"/>
      <c r="V4662" s="52"/>
    </row>
    <row r="4663" spans="18:22" x14ac:dyDescent="0.25">
      <c r="R4663" s="52"/>
      <c r="U4663" s="52"/>
      <c r="V4663" s="52"/>
    </row>
    <row r="4664" spans="18:22" x14ac:dyDescent="0.25">
      <c r="R4664" s="52"/>
      <c r="U4664" s="52"/>
      <c r="V4664" s="52"/>
    </row>
    <row r="4665" spans="18:22" x14ac:dyDescent="0.25">
      <c r="R4665" s="52"/>
      <c r="U4665" s="52"/>
      <c r="V4665" s="52"/>
    </row>
    <row r="4666" spans="18:22" x14ac:dyDescent="0.25">
      <c r="R4666" s="52"/>
      <c r="U4666" s="52"/>
      <c r="V4666" s="52"/>
    </row>
    <row r="4667" spans="18:22" x14ac:dyDescent="0.25">
      <c r="R4667" s="52"/>
      <c r="U4667" s="52"/>
      <c r="V4667" s="52"/>
    </row>
    <row r="4668" spans="18:22" x14ac:dyDescent="0.25">
      <c r="R4668" s="52"/>
      <c r="U4668" s="52"/>
      <c r="V4668" s="52"/>
    </row>
    <row r="4669" spans="18:22" x14ac:dyDescent="0.25">
      <c r="R4669" s="52"/>
      <c r="U4669" s="52"/>
      <c r="V4669" s="52"/>
    </row>
    <row r="4670" spans="18:22" x14ac:dyDescent="0.25">
      <c r="R4670" s="52"/>
      <c r="U4670" s="52"/>
      <c r="V4670" s="52"/>
    </row>
    <row r="4671" spans="18:22" x14ac:dyDescent="0.25">
      <c r="R4671" s="52"/>
      <c r="U4671" s="52"/>
      <c r="V4671" s="52"/>
    </row>
    <row r="4672" spans="18:22" x14ac:dyDescent="0.25">
      <c r="R4672" s="52"/>
      <c r="U4672" s="52"/>
      <c r="V4672" s="52"/>
    </row>
    <row r="4673" spans="15:22" x14ac:dyDescent="0.25">
      <c r="R4673" s="52"/>
      <c r="U4673" s="52"/>
      <c r="V4673" s="52"/>
    </row>
    <row r="4674" spans="15:22" x14ac:dyDescent="0.25">
      <c r="R4674" s="52"/>
      <c r="U4674" s="52"/>
      <c r="V4674" s="52"/>
    </row>
    <row r="4675" spans="15:22" x14ac:dyDescent="0.25">
      <c r="R4675" s="52"/>
      <c r="U4675" s="52"/>
      <c r="V4675" s="52"/>
    </row>
    <row r="4676" spans="15:22" x14ac:dyDescent="0.25">
      <c r="R4676" s="52"/>
      <c r="U4676" s="52"/>
      <c r="V4676" s="52"/>
    </row>
    <row r="4677" spans="15:22" x14ac:dyDescent="0.25">
      <c r="O4677" s="53"/>
      <c r="R4677" s="52"/>
      <c r="U4677" s="52"/>
      <c r="V4677" s="52"/>
    </row>
    <row r="4678" spans="15:22" x14ac:dyDescent="0.25">
      <c r="R4678" s="52"/>
      <c r="U4678" s="52"/>
      <c r="V4678" s="52"/>
    </row>
    <row r="4679" spans="15:22" x14ac:dyDescent="0.25">
      <c r="R4679" s="52"/>
      <c r="U4679" s="52"/>
      <c r="V4679" s="52"/>
    </row>
    <row r="4680" spans="15:22" x14ac:dyDescent="0.25">
      <c r="R4680" s="52"/>
      <c r="U4680" s="52"/>
      <c r="V4680" s="52"/>
    </row>
    <row r="4681" spans="15:22" x14ac:dyDescent="0.25">
      <c r="R4681" s="52"/>
      <c r="U4681" s="52"/>
      <c r="V4681" s="52"/>
    </row>
    <row r="4682" spans="15:22" x14ac:dyDescent="0.25">
      <c r="R4682" s="52"/>
      <c r="U4682" s="52"/>
      <c r="V4682" s="52"/>
    </row>
    <row r="4683" spans="15:22" x14ac:dyDescent="0.25">
      <c r="R4683" s="52"/>
      <c r="U4683" s="52"/>
      <c r="V4683" s="52"/>
    </row>
    <row r="4684" spans="15:22" x14ac:dyDescent="0.25">
      <c r="R4684" s="52"/>
      <c r="U4684" s="52"/>
      <c r="V4684" s="52"/>
    </row>
    <row r="4685" spans="15:22" x14ac:dyDescent="0.25">
      <c r="R4685" s="52"/>
      <c r="U4685" s="52"/>
      <c r="V4685" s="52"/>
    </row>
    <row r="4686" spans="15:22" x14ac:dyDescent="0.25">
      <c r="R4686" s="52"/>
      <c r="U4686" s="52"/>
      <c r="V4686" s="52"/>
    </row>
    <row r="4687" spans="15:22" x14ac:dyDescent="0.25">
      <c r="R4687" s="52"/>
      <c r="U4687" s="52"/>
      <c r="V4687" s="52"/>
    </row>
    <row r="4688" spans="15:22" x14ac:dyDescent="0.25">
      <c r="R4688" s="52"/>
      <c r="U4688" s="52"/>
      <c r="V4688" s="52"/>
    </row>
    <row r="4689" spans="15:22" x14ac:dyDescent="0.25">
      <c r="R4689" s="52"/>
      <c r="U4689" s="52"/>
      <c r="V4689" s="52"/>
    </row>
    <row r="4690" spans="15:22" x14ac:dyDescent="0.25">
      <c r="O4690" s="53"/>
      <c r="R4690" s="52"/>
      <c r="U4690" s="52"/>
      <c r="V4690" s="52"/>
    </row>
    <row r="4691" spans="15:22" x14ac:dyDescent="0.25">
      <c r="R4691" s="52"/>
      <c r="U4691" s="52"/>
      <c r="V4691" s="52"/>
    </row>
    <row r="4692" spans="15:22" x14ac:dyDescent="0.25">
      <c r="R4692" s="52"/>
      <c r="U4692" s="52"/>
      <c r="V4692" s="52"/>
    </row>
    <row r="4693" spans="15:22" x14ac:dyDescent="0.25">
      <c r="R4693" s="52"/>
      <c r="U4693" s="52"/>
      <c r="V4693" s="52"/>
    </row>
    <row r="4694" spans="15:22" x14ac:dyDescent="0.25">
      <c r="R4694" s="52"/>
      <c r="U4694" s="52"/>
      <c r="V4694" s="52"/>
    </row>
    <row r="4695" spans="15:22" x14ac:dyDescent="0.25">
      <c r="R4695" s="52"/>
      <c r="U4695" s="52"/>
      <c r="V4695" s="52"/>
    </row>
    <row r="4696" spans="15:22" x14ac:dyDescent="0.25">
      <c r="R4696" s="52"/>
      <c r="U4696" s="52"/>
      <c r="V4696" s="52"/>
    </row>
    <row r="4697" spans="15:22" x14ac:dyDescent="0.25">
      <c r="R4697" s="52"/>
      <c r="U4697" s="52"/>
      <c r="V4697" s="52"/>
    </row>
    <row r="4698" spans="15:22" x14ac:dyDescent="0.25">
      <c r="R4698" s="52"/>
      <c r="U4698" s="52"/>
      <c r="V4698" s="52"/>
    </row>
    <row r="4699" spans="15:22" x14ac:dyDescent="0.25">
      <c r="R4699" s="52"/>
      <c r="U4699" s="52"/>
      <c r="V4699" s="52"/>
    </row>
    <row r="4700" spans="15:22" x14ac:dyDescent="0.25">
      <c r="R4700" s="52"/>
      <c r="U4700" s="52"/>
      <c r="V4700" s="52"/>
    </row>
    <row r="4701" spans="15:22" x14ac:dyDescent="0.25">
      <c r="R4701" s="52"/>
      <c r="U4701" s="52"/>
      <c r="V4701" s="52"/>
    </row>
    <row r="4702" spans="15:22" x14ac:dyDescent="0.25">
      <c r="R4702" s="52"/>
      <c r="U4702" s="52"/>
      <c r="V4702" s="52"/>
    </row>
    <row r="4703" spans="15:22" x14ac:dyDescent="0.25">
      <c r="R4703" s="52"/>
      <c r="U4703" s="52"/>
      <c r="V4703" s="52"/>
    </row>
    <row r="4704" spans="15:22" x14ac:dyDescent="0.25">
      <c r="R4704" s="52"/>
      <c r="U4704" s="52"/>
      <c r="V4704" s="52"/>
    </row>
    <row r="4705" spans="18:22" x14ac:dyDescent="0.25">
      <c r="R4705" s="52"/>
      <c r="U4705" s="52"/>
      <c r="V4705" s="52"/>
    </row>
    <row r="4706" spans="18:22" x14ac:dyDescent="0.25">
      <c r="R4706" s="52"/>
      <c r="U4706" s="52"/>
      <c r="V4706" s="52"/>
    </row>
    <row r="4707" spans="18:22" x14ac:dyDescent="0.25">
      <c r="R4707" s="52"/>
      <c r="U4707" s="52"/>
      <c r="V4707" s="52"/>
    </row>
    <row r="4708" spans="18:22" x14ac:dyDescent="0.25">
      <c r="R4708" s="52"/>
      <c r="U4708" s="52"/>
      <c r="V4708" s="52"/>
    </row>
    <row r="4709" spans="18:22" x14ac:dyDescent="0.25">
      <c r="R4709" s="52"/>
      <c r="U4709" s="52"/>
      <c r="V4709" s="52"/>
    </row>
    <row r="4710" spans="18:22" x14ac:dyDescent="0.25">
      <c r="R4710" s="52"/>
      <c r="U4710" s="52"/>
      <c r="V4710" s="52"/>
    </row>
    <row r="4711" spans="18:22" x14ac:dyDescent="0.25">
      <c r="R4711" s="52"/>
      <c r="U4711" s="52"/>
      <c r="V4711" s="52"/>
    </row>
    <row r="4712" spans="18:22" x14ac:dyDescent="0.25">
      <c r="R4712" s="52"/>
      <c r="U4712" s="52"/>
      <c r="V4712" s="52"/>
    </row>
    <row r="4713" spans="18:22" x14ac:dyDescent="0.25">
      <c r="R4713" s="52"/>
      <c r="U4713" s="52"/>
      <c r="V4713" s="52"/>
    </row>
    <row r="4714" spans="18:22" x14ac:dyDescent="0.25">
      <c r="R4714" s="52"/>
      <c r="U4714" s="52"/>
      <c r="V4714" s="52"/>
    </row>
    <row r="4715" spans="18:22" x14ac:dyDescent="0.25">
      <c r="R4715" s="52"/>
      <c r="U4715" s="52"/>
      <c r="V4715" s="52"/>
    </row>
    <row r="4716" spans="18:22" x14ac:dyDescent="0.25">
      <c r="R4716" s="52"/>
      <c r="U4716" s="52"/>
      <c r="V4716" s="52"/>
    </row>
    <row r="4717" spans="18:22" x14ac:dyDescent="0.25">
      <c r="R4717" s="52"/>
      <c r="U4717" s="52"/>
      <c r="V4717" s="52"/>
    </row>
    <row r="4718" spans="18:22" x14ac:dyDescent="0.25">
      <c r="R4718" s="52"/>
      <c r="U4718" s="52"/>
      <c r="V4718" s="52"/>
    </row>
    <row r="4719" spans="18:22" x14ac:dyDescent="0.25">
      <c r="R4719" s="52"/>
      <c r="U4719" s="52"/>
      <c r="V4719" s="52"/>
    </row>
    <row r="4720" spans="18:22" x14ac:dyDescent="0.25">
      <c r="R4720" s="52"/>
      <c r="U4720" s="52"/>
      <c r="V4720" s="52"/>
    </row>
    <row r="4721" spans="18:22" x14ac:dyDescent="0.25">
      <c r="R4721" s="52"/>
      <c r="U4721" s="52"/>
      <c r="V4721" s="52"/>
    </row>
    <row r="4722" spans="18:22" x14ac:dyDescent="0.25">
      <c r="R4722" s="52"/>
      <c r="U4722" s="52"/>
      <c r="V4722" s="52"/>
    </row>
    <row r="4723" spans="18:22" x14ac:dyDescent="0.25">
      <c r="R4723" s="52"/>
      <c r="U4723" s="52"/>
      <c r="V4723" s="52"/>
    </row>
    <row r="4724" spans="18:22" x14ac:dyDescent="0.25">
      <c r="R4724" s="52"/>
      <c r="U4724" s="52"/>
      <c r="V4724" s="52"/>
    </row>
    <row r="4725" spans="18:22" x14ac:dyDescent="0.25">
      <c r="R4725" s="52"/>
      <c r="U4725" s="52"/>
      <c r="V4725" s="52"/>
    </row>
    <row r="4726" spans="18:22" x14ac:dyDescent="0.25">
      <c r="R4726" s="52"/>
      <c r="U4726" s="52"/>
      <c r="V4726" s="52"/>
    </row>
    <row r="4727" spans="18:22" x14ac:dyDescent="0.25">
      <c r="R4727" s="52"/>
      <c r="U4727" s="52"/>
      <c r="V4727" s="52"/>
    </row>
    <row r="4728" spans="18:22" x14ac:dyDescent="0.25">
      <c r="R4728" s="52"/>
      <c r="U4728" s="52"/>
      <c r="V4728" s="52"/>
    </row>
    <row r="4729" spans="18:22" x14ac:dyDescent="0.25">
      <c r="R4729" s="52"/>
      <c r="U4729" s="52"/>
      <c r="V4729" s="52"/>
    </row>
    <row r="4730" spans="18:22" x14ac:dyDescent="0.25">
      <c r="R4730" s="52"/>
      <c r="U4730" s="52"/>
      <c r="V4730" s="52"/>
    </row>
    <row r="4731" spans="18:22" x14ac:dyDescent="0.25">
      <c r="R4731" s="52"/>
      <c r="U4731" s="52"/>
      <c r="V4731" s="52"/>
    </row>
    <row r="4732" spans="18:22" x14ac:dyDescent="0.25">
      <c r="R4732" s="52"/>
      <c r="U4732" s="52"/>
      <c r="V4732" s="52"/>
    </row>
    <row r="4733" spans="18:22" x14ac:dyDescent="0.25">
      <c r="R4733" s="52"/>
      <c r="U4733" s="52"/>
      <c r="V4733" s="52"/>
    </row>
    <row r="4734" spans="18:22" x14ac:dyDescent="0.25">
      <c r="R4734" s="52"/>
      <c r="U4734" s="52"/>
      <c r="V4734" s="52"/>
    </row>
    <row r="4735" spans="18:22" x14ac:dyDescent="0.25">
      <c r="R4735" s="52"/>
      <c r="U4735" s="52"/>
      <c r="V4735" s="52"/>
    </row>
    <row r="4736" spans="18:22" x14ac:dyDescent="0.25">
      <c r="R4736" s="52"/>
      <c r="U4736" s="52"/>
      <c r="V4736" s="52"/>
    </row>
    <row r="4737" spans="18:22" x14ac:dyDescent="0.25">
      <c r="R4737" s="52"/>
      <c r="U4737" s="52"/>
      <c r="V4737" s="52"/>
    </row>
    <row r="4738" spans="18:22" x14ac:dyDescent="0.25">
      <c r="R4738" s="52"/>
      <c r="U4738" s="52"/>
      <c r="V4738" s="52"/>
    </row>
    <row r="4739" spans="18:22" x14ac:dyDescent="0.25">
      <c r="R4739" s="52"/>
      <c r="U4739" s="52"/>
      <c r="V4739" s="52"/>
    </row>
    <row r="4740" spans="18:22" x14ac:dyDescent="0.25">
      <c r="R4740" s="52"/>
      <c r="U4740" s="52"/>
      <c r="V4740" s="52"/>
    </row>
    <row r="4741" spans="18:22" x14ac:dyDescent="0.25">
      <c r="R4741" s="52"/>
      <c r="U4741" s="52"/>
      <c r="V4741" s="52"/>
    </row>
    <row r="4742" spans="18:22" x14ac:dyDescent="0.25">
      <c r="R4742" s="52"/>
      <c r="U4742" s="52"/>
      <c r="V4742" s="52"/>
    </row>
    <row r="4743" spans="18:22" x14ac:dyDescent="0.25">
      <c r="R4743" s="52"/>
      <c r="U4743" s="52"/>
      <c r="V4743" s="52"/>
    </row>
    <row r="4744" spans="18:22" x14ac:dyDescent="0.25">
      <c r="R4744" s="52"/>
      <c r="U4744" s="52"/>
      <c r="V4744" s="52"/>
    </row>
    <row r="4745" spans="18:22" x14ac:dyDescent="0.25">
      <c r="R4745" s="52"/>
      <c r="U4745" s="52"/>
      <c r="V4745" s="52"/>
    </row>
    <row r="4746" spans="18:22" x14ac:dyDescent="0.25">
      <c r="R4746" s="52"/>
      <c r="U4746" s="52"/>
      <c r="V4746" s="52"/>
    </row>
    <row r="4747" spans="18:22" x14ac:dyDescent="0.25">
      <c r="R4747" s="52"/>
      <c r="U4747" s="52"/>
      <c r="V4747" s="52"/>
    </row>
    <row r="4748" spans="18:22" x14ac:dyDescent="0.25">
      <c r="R4748" s="52"/>
      <c r="U4748" s="52"/>
      <c r="V4748" s="52"/>
    </row>
    <row r="4749" spans="18:22" x14ac:dyDescent="0.25">
      <c r="R4749" s="52"/>
      <c r="U4749" s="52"/>
      <c r="V4749" s="52"/>
    </row>
    <row r="4750" spans="18:22" x14ac:dyDescent="0.25">
      <c r="R4750" s="52"/>
      <c r="U4750" s="52"/>
      <c r="V4750" s="52"/>
    </row>
    <row r="4751" spans="18:22" x14ac:dyDescent="0.25">
      <c r="R4751" s="52"/>
      <c r="U4751" s="52"/>
      <c r="V4751" s="52"/>
    </row>
    <row r="4752" spans="18:22" x14ac:dyDescent="0.25">
      <c r="R4752" s="52"/>
      <c r="U4752" s="52"/>
      <c r="V4752" s="52"/>
    </row>
    <row r="4753" spans="18:22" x14ac:dyDescent="0.25">
      <c r="R4753" s="52"/>
      <c r="U4753" s="52"/>
      <c r="V4753" s="52"/>
    </row>
    <row r="4754" spans="18:22" x14ac:dyDescent="0.25">
      <c r="R4754" s="52"/>
      <c r="U4754" s="52"/>
      <c r="V4754" s="52"/>
    </row>
    <row r="4755" spans="18:22" x14ac:dyDescent="0.25">
      <c r="R4755" s="52"/>
      <c r="U4755" s="52"/>
      <c r="V4755" s="52"/>
    </row>
    <row r="4756" spans="18:22" x14ac:dyDescent="0.25">
      <c r="R4756" s="52"/>
      <c r="U4756" s="52"/>
      <c r="V4756" s="52"/>
    </row>
    <row r="4757" spans="18:22" x14ac:dyDescent="0.25">
      <c r="R4757" s="52"/>
      <c r="U4757" s="52"/>
      <c r="V4757" s="52"/>
    </row>
    <row r="4758" spans="18:22" x14ac:dyDescent="0.25">
      <c r="R4758" s="52"/>
      <c r="U4758" s="52"/>
      <c r="V4758" s="52"/>
    </row>
    <row r="4759" spans="18:22" x14ac:dyDescent="0.25">
      <c r="R4759" s="52"/>
      <c r="U4759" s="52"/>
      <c r="V4759" s="52"/>
    </row>
    <row r="4760" spans="18:22" x14ac:dyDescent="0.25">
      <c r="R4760" s="52"/>
      <c r="U4760" s="52"/>
      <c r="V4760" s="52"/>
    </row>
    <row r="4761" spans="18:22" x14ac:dyDescent="0.25">
      <c r="R4761" s="52"/>
      <c r="U4761" s="52"/>
      <c r="V4761" s="52"/>
    </row>
    <row r="4762" spans="18:22" x14ac:dyDescent="0.25">
      <c r="R4762" s="52"/>
      <c r="U4762" s="52"/>
      <c r="V4762" s="52"/>
    </row>
    <row r="4763" spans="18:22" x14ac:dyDescent="0.25">
      <c r="R4763" s="52"/>
      <c r="U4763" s="52"/>
      <c r="V4763" s="52"/>
    </row>
    <row r="4764" spans="18:22" x14ac:dyDescent="0.25">
      <c r="R4764" s="52"/>
      <c r="U4764" s="52"/>
      <c r="V4764" s="52"/>
    </row>
    <row r="4765" spans="18:22" x14ac:dyDescent="0.25">
      <c r="R4765" s="52"/>
      <c r="U4765" s="52"/>
      <c r="V4765" s="52"/>
    </row>
    <row r="4766" spans="18:22" x14ac:dyDescent="0.25">
      <c r="R4766" s="52"/>
      <c r="U4766" s="52"/>
      <c r="V4766" s="52"/>
    </row>
    <row r="4767" spans="18:22" x14ac:dyDescent="0.25">
      <c r="R4767" s="52"/>
      <c r="U4767" s="52"/>
      <c r="V4767" s="52"/>
    </row>
    <row r="4768" spans="18:22" x14ac:dyDescent="0.25">
      <c r="R4768" s="52"/>
      <c r="U4768" s="52"/>
      <c r="V4768" s="52"/>
    </row>
    <row r="4769" spans="15:22" x14ac:dyDescent="0.25">
      <c r="R4769" s="52"/>
      <c r="U4769" s="52"/>
      <c r="V4769" s="52"/>
    </row>
    <row r="4770" spans="15:22" x14ac:dyDescent="0.25">
      <c r="R4770" s="52"/>
      <c r="U4770" s="52"/>
      <c r="V4770" s="52"/>
    </row>
    <row r="4771" spans="15:22" x14ac:dyDescent="0.25">
      <c r="R4771" s="52"/>
      <c r="U4771" s="52"/>
      <c r="V4771" s="52"/>
    </row>
    <row r="4772" spans="15:22" x14ac:dyDescent="0.25">
      <c r="R4772" s="52"/>
      <c r="U4772" s="52"/>
      <c r="V4772" s="52"/>
    </row>
    <row r="4773" spans="15:22" x14ac:dyDescent="0.25">
      <c r="R4773" s="52"/>
      <c r="U4773" s="52"/>
      <c r="V4773" s="52"/>
    </row>
    <row r="4774" spans="15:22" x14ac:dyDescent="0.25">
      <c r="R4774" s="52"/>
      <c r="U4774" s="52"/>
      <c r="V4774" s="52"/>
    </row>
    <row r="4775" spans="15:22" x14ac:dyDescent="0.25">
      <c r="O4775" s="53"/>
      <c r="R4775" s="52"/>
      <c r="U4775" s="52"/>
      <c r="V4775" s="52"/>
    </row>
    <row r="4776" spans="15:22" x14ac:dyDescent="0.25">
      <c r="R4776" s="52"/>
      <c r="U4776" s="52"/>
      <c r="V4776" s="52"/>
    </row>
    <row r="4777" spans="15:22" x14ac:dyDescent="0.25">
      <c r="R4777" s="52"/>
      <c r="U4777" s="52"/>
      <c r="V4777" s="52"/>
    </row>
    <row r="4778" spans="15:22" x14ac:dyDescent="0.25">
      <c r="R4778" s="52"/>
      <c r="U4778" s="52"/>
      <c r="V4778" s="52"/>
    </row>
    <row r="4779" spans="15:22" x14ac:dyDescent="0.25">
      <c r="R4779" s="52"/>
      <c r="U4779" s="52"/>
      <c r="V4779" s="52"/>
    </row>
    <row r="4780" spans="15:22" x14ac:dyDescent="0.25">
      <c r="R4780" s="52"/>
      <c r="U4780" s="52"/>
      <c r="V4780" s="52"/>
    </row>
    <row r="4781" spans="15:22" x14ac:dyDescent="0.25">
      <c r="R4781" s="52"/>
      <c r="U4781" s="52"/>
      <c r="V4781" s="52"/>
    </row>
    <row r="4782" spans="15:22" x14ac:dyDescent="0.25">
      <c r="R4782" s="52"/>
      <c r="U4782" s="52"/>
      <c r="V4782" s="52"/>
    </row>
    <row r="4783" spans="15:22" x14ac:dyDescent="0.25">
      <c r="R4783" s="52"/>
      <c r="U4783" s="52"/>
      <c r="V4783" s="52"/>
    </row>
    <row r="4784" spans="15:22" x14ac:dyDescent="0.25">
      <c r="R4784" s="52"/>
      <c r="U4784" s="52"/>
      <c r="V4784" s="52"/>
    </row>
    <row r="4785" spans="18:22" x14ac:dyDescent="0.25">
      <c r="R4785" s="52"/>
      <c r="U4785" s="52"/>
      <c r="V4785" s="52"/>
    </row>
    <row r="4786" spans="18:22" x14ac:dyDescent="0.25">
      <c r="R4786" s="52"/>
      <c r="U4786" s="52"/>
      <c r="V4786" s="52"/>
    </row>
    <row r="4787" spans="18:22" x14ac:dyDescent="0.25">
      <c r="R4787" s="52"/>
      <c r="U4787" s="52"/>
      <c r="V4787" s="52"/>
    </row>
    <row r="4788" spans="18:22" x14ac:dyDescent="0.25">
      <c r="R4788" s="52"/>
      <c r="U4788" s="52"/>
      <c r="V4788" s="52"/>
    </row>
    <row r="4789" spans="18:22" x14ac:dyDescent="0.25">
      <c r="R4789" s="52"/>
      <c r="U4789" s="52"/>
      <c r="V4789" s="52"/>
    </row>
    <row r="4790" spans="18:22" x14ac:dyDescent="0.25">
      <c r="R4790" s="52"/>
      <c r="U4790" s="52"/>
      <c r="V4790" s="52"/>
    </row>
    <row r="4791" spans="18:22" x14ac:dyDescent="0.25">
      <c r="R4791" s="52"/>
      <c r="U4791" s="52"/>
      <c r="V4791" s="52"/>
    </row>
    <row r="4792" spans="18:22" x14ac:dyDescent="0.25">
      <c r="R4792" s="52"/>
      <c r="U4792" s="52"/>
      <c r="V4792" s="52"/>
    </row>
    <row r="4793" spans="18:22" x14ac:dyDescent="0.25">
      <c r="R4793" s="52"/>
      <c r="U4793" s="52"/>
      <c r="V4793" s="52"/>
    </row>
    <row r="4794" spans="18:22" x14ac:dyDescent="0.25">
      <c r="R4794" s="52"/>
      <c r="U4794" s="52"/>
      <c r="V4794" s="52"/>
    </row>
    <row r="4795" spans="18:22" x14ac:dyDescent="0.25">
      <c r="R4795" s="52"/>
      <c r="U4795" s="52"/>
      <c r="V4795" s="52"/>
    </row>
    <row r="4796" spans="18:22" x14ac:dyDescent="0.25">
      <c r="R4796" s="52"/>
      <c r="U4796" s="52"/>
      <c r="V4796" s="52"/>
    </row>
    <row r="4797" spans="18:22" x14ac:dyDescent="0.25">
      <c r="R4797" s="52"/>
      <c r="U4797" s="52"/>
      <c r="V4797" s="52"/>
    </row>
    <row r="4798" spans="18:22" x14ac:dyDescent="0.25">
      <c r="R4798" s="52"/>
      <c r="U4798" s="52"/>
      <c r="V4798" s="52"/>
    </row>
    <row r="4799" spans="18:22" x14ac:dyDescent="0.25">
      <c r="R4799" s="52"/>
      <c r="U4799" s="52"/>
      <c r="V4799" s="52"/>
    </row>
    <row r="4800" spans="18:22" x14ac:dyDescent="0.25">
      <c r="R4800" s="52"/>
      <c r="U4800" s="52"/>
      <c r="V4800" s="52"/>
    </row>
    <row r="4801" spans="18:22" x14ac:dyDescent="0.25">
      <c r="R4801" s="52"/>
      <c r="U4801" s="52"/>
      <c r="V4801" s="52"/>
    </row>
    <row r="4802" spans="18:22" x14ac:dyDescent="0.25">
      <c r="R4802" s="52"/>
      <c r="U4802" s="52"/>
      <c r="V4802" s="52"/>
    </row>
    <row r="4803" spans="18:22" x14ac:dyDescent="0.25">
      <c r="R4803" s="52"/>
      <c r="U4803" s="52"/>
      <c r="V4803" s="52"/>
    </row>
    <row r="4804" spans="18:22" x14ac:dyDescent="0.25">
      <c r="R4804" s="52"/>
      <c r="U4804" s="52"/>
      <c r="V4804" s="52"/>
    </row>
    <row r="4805" spans="18:22" x14ac:dyDescent="0.25">
      <c r="R4805" s="52"/>
      <c r="U4805" s="52"/>
      <c r="V4805" s="52"/>
    </row>
    <row r="4806" spans="18:22" x14ac:dyDescent="0.25">
      <c r="R4806" s="52"/>
      <c r="U4806" s="52"/>
      <c r="V4806" s="52"/>
    </row>
    <row r="4807" spans="18:22" x14ac:dyDescent="0.25">
      <c r="R4807" s="52"/>
      <c r="U4807" s="52"/>
      <c r="V4807" s="52"/>
    </row>
    <row r="4808" spans="18:22" x14ac:dyDescent="0.25">
      <c r="R4808" s="52"/>
      <c r="U4808" s="52"/>
      <c r="V4808" s="52"/>
    </row>
    <row r="4809" spans="18:22" x14ac:dyDescent="0.25">
      <c r="R4809" s="52"/>
      <c r="U4809" s="52"/>
      <c r="V4809" s="52"/>
    </row>
    <row r="4810" spans="18:22" x14ac:dyDescent="0.25">
      <c r="R4810" s="52"/>
      <c r="U4810" s="52"/>
      <c r="V4810" s="52"/>
    </row>
    <row r="4811" spans="18:22" x14ac:dyDescent="0.25">
      <c r="R4811" s="52"/>
      <c r="U4811" s="52"/>
      <c r="V4811" s="52"/>
    </row>
    <row r="4812" spans="18:22" x14ac:dyDescent="0.25">
      <c r="R4812" s="52"/>
      <c r="U4812" s="52"/>
      <c r="V4812" s="52"/>
    </row>
    <row r="4813" spans="18:22" x14ac:dyDescent="0.25">
      <c r="R4813" s="52"/>
      <c r="U4813" s="52"/>
      <c r="V4813" s="52"/>
    </row>
    <row r="4814" spans="18:22" x14ac:dyDescent="0.25">
      <c r="R4814" s="52"/>
      <c r="U4814" s="52"/>
      <c r="V4814" s="52"/>
    </row>
    <row r="4815" spans="18:22" x14ac:dyDescent="0.25">
      <c r="R4815" s="52"/>
      <c r="U4815" s="52"/>
      <c r="V4815" s="52"/>
    </row>
    <row r="4816" spans="18:22" x14ac:dyDescent="0.25">
      <c r="R4816" s="52"/>
      <c r="U4816" s="52"/>
      <c r="V4816" s="52"/>
    </row>
    <row r="4817" spans="18:22" x14ac:dyDescent="0.25">
      <c r="R4817" s="52"/>
      <c r="U4817" s="52"/>
      <c r="V4817" s="52"/>
    </row>
    <row r="4818" spans="18:22" x14ac:dyDescent="0.25">
      <c r="R4818" s="52"/>
      <c r="U4818" s="52"/>
      <c r="V4818" s="52"/>
    </row>
    <row r="4819" spans="18:22" x14ac:dyDescent="0.25">
      <c r="R4819" s="52"/>
      <c r="U4819" s="52"/>
      <c r="V4819" s="52"/>
    </row>
    <row r="4820" spans="18:22" x14ac:dyDescent="0.25">
      <c r="R4820" s="52"/>
      <c r="U4820" s="52"/>
      <c r="V4820" s="52"/>
    </row>
    <row r="4821" spans="18:22" x14ac:dyDescent="0.25">
      <c r="R4821" s="52"/>
      <c r="U4821" s="52"/>
      <c r="V4821" s="52"/>
    </row>
    <row r="4822" spans="18:22" x14ac:dyDescent="0.25">
      <c r="R4822" s="52"/>
      <c r="U4822" s="52"/>
      <c r="V4822" s="52"/>
    </row>
    <row r="4823" spans="18:22" x14ac:dyDescent="0.25">
      <c r="R4823" s="52"/>
      <c r="U4823" s="52"/>
      <c r="V4823" s="52"/>
    </row>
    <row r="4824" spans="18:22" x14ac:dyDescent="0.25">
      <c r="R4824" s="52"/>
      <c r="U4824" s="52"/>
      <c r="V4824" s="52"/>
    </row>
    <row r="4825" spans="18:22" x14ac:dyDescent="0.25">
      <c r="R4825" s="52"/>
      <c r="U4825" s="52"/>
      <c r="V4825" s="52"/>
    </row>
    <row r="4826" spans="18:22" x14ac:dyDescent="0.25">
      <c r="R4826" s="52"/>
      <c r="U4826" s="52"/>
      <c r="V4826" s="52"/>
    </row>
    <row r="4827" spans="18:22" x14ac:dyDescent="0.25">
      <c r="R4827" s="52"/>
      <c r="U4827" s="52"/>
      <c r="V4827" s="52"/>
    </row>
    <row r="4828" spans="18:22" x14ac:dyDescent="0.25">
      <c r="R4828" s="52"/>
      <c r="U4828" s="52"/>
      <c r="V4828" s="52"/>
    </row>
    <row r="4829" spans="18:22" x14ac:dyDescent="0.25">
      <c r="R4829" s="52"/>
      <c r="U4829" s="52"/>
      <c r="V4829" s="52"/>
    </row>
    <row r="4830" spans="18:22" x14ac:dyDescent="0.25">
      <c r="R4830" s="52"/>
      <c r="U4830" s="52"/>
      <c r="V4830" s="52"/>
    </row>
    <row r="4831" spans="18:22" x14ac:dyDescent="0.25">
      <c r="R4831" s="52"/>
      <c r="U4831" s="52"/>
      <c r="V4831" s="52"/>
    </row>
    <row r="4832" spans="18:22" x14ac:dyDescent="0.25">
      <c r="R4832" s="52"/>
      <c r="U4832" s="52"/>
      <c r="V4832" s="52"/>
    </row>
    <row r="4833" spans="18:22" x14ac:dyDescent="0.25">
      <c r="R4833" s="52"/>
      <c r="U4833" s="52"/>
      <c r="V4833" s="52"/>
    </row>
    <row r="4834" spans="18:22" x14ac:dyDescent="0.25">
      <c r="R4834" s="52"/>
      <c r="U4834" s="52"/>
      <c r="V4834" s="52"/>
    </row>
    <row r="4835" spans="18:22" x14ac:dyDescent="0.25">
      <c r="R4835" s="52"/>
      <c r="U4835" s="52"/>
      <c r="V4835" s="52"/>
    </row>
    <row r="4836" spans="18:22" x14ac:dyDescent="0.25">
      <c r="R4836" s="52"/>
      <c r="U4836" s="52"/>
      <c r="V4836" s="52"/>
    </row>
    <row r="4837" spans="18:22" x14ac:dyDescent="0.25">
      <c r="R4837" s="52"/>
      <c r="U4837" s="52"/>
      <c r="V4837" s="52"/>
    </row>
    <row r="4838" spans="18:22" x14ac:dyDescent="0.25">
      <c r="R4838" s="52"/>
      <c r="U4838" s="52"/>
      <c r="V4838" s="52"/>
    </row>
    <row r="4839" spans="18:22" x14ac:dyDescent="0.25">
      <c r="R4839" s="52"/>
      <c r="U4839" s="52"/>
      <c r="V4839" s="52"/>
    </row>
    <row r="4840" spans="18:22" x14ac:dyDescent="0.25">
      <c r="R4840" s="52"/>
      <c r="U4840" s="52"/>
      <c r="V4840" s="52"/>
    </row>
    <row r="4841" spans="18:22" x14ac:dyDescent="0.25">
      <c r="R4841" s="52"/>
      <c r="U4841" s="52"/>
      <c r="V4841" s="52"/>
    </row>
    <row r="4842" spans="18:22" x14ac:dyDescent="0.25">
      <c r="R4842" s="52"/>
      <c r="U4842" s="52"/>
      <c r="V4842" s="52"/>
    </row>
    <row r="4843" spans="18:22" x14ac:dyDescent="0.25">
      <c r="R4843" s="52"/>
      <c r="U4843" s="52"/>
      <c r="V4843" s="52"/>
    </row>
    <row r="4844" spans="18:22" x14ac:dyDescent="0.25">
      <c r="R4844" s="52"/>
      <c r="U4844" s="52"/>
      <c r="V4844" s="52"/>
    </row>
    <row r="4845" spans="18:22" x14ac:dyDescent="0.25">
      <c r="R4845" s="52"/>
      <c r="U4845" s="52"/>
      <c r="V4845" s="52"/>
    </row>
    <row r="4846" spans="18:22" x14ac:dyDescent="0.25">
      <c r="R4846" s="52"/>
      <c r="U4846" s="52"/>
      <c r="V4846" s="52"/>
    </row>
    <row r="4847" spans="18:22" x14ac:dyDescent="0.25">
      <c r="R4847" s="52"/>
      <c r="U4847" s="52"/>
      <c r="V4847" s="52"/>
    </row>
    <row r="4848" spans="18:22" x14ac:dyDescent="0.25">
      <c r="R4848" s="52"/>
      <c r="U4848" s="52"/>
      <c r="V4848" s="52"/>
    </row>
    <row r="4849" spans="18:22" x14ac:dyDescent="0.25">
      <c r="R4849" s="52"/>
      <c r="U4849" s="52"/>
      <c r="V4849" s="52"/>
    </row>
    <row r="4850" spans="18:22" x14ac:dyDescent="0.25">
      <c r="R4850" s="52"/>
      <c r="U4850" s="52"/>
      <c r="V4850" s="52"/>
    </row>
    <row r="4851" spans="18:22" x14ac:dyDescent="0.25">
      <c r="R4851" s="52"/>
      <c r="U4851" s="52"/>
      <c r="V4851" s="52"/>
    </row>
    <row r="4852" spans="18:22" x14ac:dyDescent="0.25">
      <c r="R4852" s="52"/>
      <c r="U4852" s="52"/>
      <c r="V4852" s="52"/>
    </row>
    <row r="4853" spans="18:22" x14ac:dyDescent="0.25">
      <c r="R4853" s="52"/>
      <c r="U4853" s="52"/>
      <c r="V4853" s="52"/>
    </row>
    <row r="4854" spans="18:22" x14ac:dyDescent="0.25">
      <c r="R4854" s="52"/>
      <c r="U4854" s="52"/>
      <c r="V4854" s="52"/>
    </row>
    <row r="4855" spans="18:22" x14ac:dyDescent="0.25">
      <c r="R4855" s="52"/>
      <c r="U4855" s="52"/>
      <c r="V4855" s="52"/>
    </row>
    <row r="4856" spans="18:22" x14ac:dyDescent="0.25">
      <c r="R4856" s="52"/>
      <c r="U4856" s="52"/>
      <c r="V4856" s="52"/>
    </row>
    <row r="4857" spans="18:22" x14ac:dyDescent="0.25">
      <c r="R4857" s="52"/>
      <c r="U4857" s="52"/>
      <c r="V4857" s="52"/>
    </row>
    <row r="4858" spans="18:22" x14ac:dyDescent="0.25">
      <c r="R4858" s="52"/>
      <c r="U4858" s="52"/>
      <c r="V4858" s="52"/>
    </row>
    <row r="4859" spans="18:22" x14ac:dyDescent="0.25">
      <c r="R4859" s="52"/>
      <c r="U4859" s="52"/>
      <c r="V4859" s="52"/>
    </row>
    <row r="4860" spans="18:22" x14ac:dyDescent="0.25">
      <c r="R4860" s="52"/>
      <c r="U4860" s="52"/>
      <c r="V4860" s="52"/>
    </row>
    <row r="4861" spans="18:22" x14ac:dyDescent="0.25">
      <c r="R4861" s="52"/>
      <c r="U4861" s="52"/>
      <c r="V4861" s="52"/>
    </row>
    <row r="4862" spans="18:22" x14ac:dyDescent="0.25">
      <c r="R4862" s="52"/>
      <c r="U4862" s="52"/>
      <c r="V4862" s="52"/>
    </row>
    <row r="4863" spans="18:22" x14ac:dyDescent="0.25">
      <c r="R4863" s="52"/>
      <c r="U4863" s="52"/>
      <c r="V4863" s="52"/>
    </row>
    <row r="4864" spans="18:22" x14ac:dyDescent="0.25">
      <c r="R4864" s="52"/>
      <c r="U4864" s="52"/>
      <c r="V4864" s="52"/>
    </row>
    <row r="4865" spans="18:22" x14ac:dyDescent="0.25">
      <c r="R4865" s="52"/>
      <c r="U4865" s="52"/>
      <c r="V4865" s="52"/>
    </row>
    <row r="4866" spans="18:22" x14ac:dyDescent="0.25">
      <c r="R4866" s="52"/>
      <c r="U4866" s="52"/>
      <c r="V4866" s="52"/>
    </row>
    <row r="4867" spans="18:22" x14ac:dyDescent="0.25">
      <c r="R4867" s="52"/>
      <c r="U4867" s="52"/>
      <c r="V4867" s="52"/>
    </row>
    <row r="4868" spans="18:22" x14ac:dyDescent="0.25">
      <c r="R4868" s="52"/>
      <c r="U4868" s="52"/>
      <c r="V4868" s="52"/>
    </row>
    <row r="4869" spans="18:22" x14ac:dyDescent="0.25">
      <c r="R4869" s="52"/>
      <c r="U4869" s="52"/>
      <c r="V4869" s="52"/>
    </row>
    <row r="4870" spans="18:22" x14ac:dyDescent="0.25">
      <c r="R4870" s="52"/>
      <c r="U4870" s="52"/>
      <c r="V4870" s="52"/>
    </row>
    <row r="4871" spans="18:22" x14ac:dyDescent="0.25">
      <c r="R4871" s="52"/>
      <c r="U4871" s="52"/>
      <c r="V4871" s="52"/>
    </row>
    <row r="4872" spans="18:22" x14ac:dyDescent="0.25">
      <c r="R4872" s="52"/>
      <c r="U4872" s="52"/>
      <c r="V4872" s="52"/>
    </row>
    <row r="4873" spans="18:22" x14ac:dyDescent="0.25">
      <c r="R4873" s="52"/>
      <c r="U4873" s="52"/>
      <c r="V4873" s="52"/>
    </row>
    <row r="4874" spans="18:22" x14ac:dyDescent="0.25">
      <c r="R4874" s="52"/>
      <c r="U4874" s="52"/>
      <c r="V4874" s="52"/>
    </row>
    <row r="4875" spans="18:22" x14ac:dyDescent="0.25">
      <c r="R4875" s="52"/>
      <c r="U4875" s="52"/>
      <c r="V4875" s="52"/>
    </row>
    <row r="4876" spans="18:22" x14ac:dyDescent="0.25">
      <c r="R4876" s="52"/>
      <c r="U4876" s="52"/>
      <c r="V4876" s="52"/>
    </row>
    <row r="4877" spans="18:22" x14ac:dyDescent="0.25">
      <c r="R4877" s="52"/>
      <c r="U4877" s="52"/>
      <c r="V4877" s="52"/>
    </row>
    <row r="4878" spans="18:22" x14ac:dyDescent="0.25">
      <c r="R4878" s="52"/>
      <c r="U4878" s="52"/>
      <c r="V4878" s="52"/>
    </row>
    <row r="4879" spans="18:22" x14ac:dyDescent="0.25">
      <c r="R4879" s="52"/>
      <c r="U4879" s="52"/>
      <c r="V4879" s="52"/>
    </row>
    <row r="4880" spans="18:22" x14ac:dyDescent="0.25">
      <c r="R4880" s="52"/>
      <c r="U4880" s="52"/>
      <c r="V4880" s="52"/>
    </row>
    <row r="4881" spans="18:22" x14ac:dyDescent="0.25">
      <c r="R4881" s="52"/>
      <c r="U4881" s="52"/>
      <c r="V4881" s="52"/>
    </row>
    <row r="4882" spans="18:22" x14ac:dyDescent="0.25">
      <c r="R4882" s="52"/>
      <c r="U4882" s="52"/>
      <c r="V4882" s="52"/>
    </row>
    <row r="4883" spans="18:22" x14ac:dyDescent="0.25">
      <c r="R4883" s="52"/>
      <c r="U4883" s="52"/>
      <c r="V4883" s="52"/>
    </row>
    <row r="4884" spans="18:22" x14ac:dyDescent="0.25">
      <c r="R4884" s="52"/>
      <c r="U4884" s="52"/>
      <c r="V4884" s="52"/>
    </row>
    <row r="4885" spans="18:22" x14ac:dyDescent="0.25">
      <c r="R4885" s="52"/>
      <c r="U4885" s="52"/>
      <c r="V4885" s="52"/>
    </row>
    <row r="4886" spans="18:22" x14ac:dyDescent="0.25">
      <c r="R4886" s="52"/>
      <c r="U4886" s="52"/>
      <c r="V4886" s="52"/>
    </row>
    <row r="4887" spans="18:22" x14ac:dyDescent="0.25">
      <c r="R4887" s="52"/>
      <c r="U4887" s="52"/>
      <c r="V4887" s="52"/>
    </row>
    <row r="4888" spans="18:22" x14ac:dyDescent="0.25">
      <c r="R4888" s="52"/>
      <c r="U4888" s="52"/>
      <c r="V4888" s="52"/>
    </row>
    <row r="4889" spans="18:22" x14ac:dyDescent="0.25">
      <c r="R4889" s="52"/>
      <c r="U4889" s="52"/>
      <c r="V4889" s="52"/>
    </row>
    <row r="4890" spans="18:22" x14ac:dyDescent="0.25">
      <c r="R4890" s="52"/>
      <c r="U4890" s="52"/>
      <c r="V4890" s="52"/>
    </row>
    <row r="4891" spans="18:22" x14ac:dyDescent="0.25">
      <c r="R4891" s="52"/>
      <c r="U4891" s="52"/>
      <c r="V4891" s="52"/>
    </row>
    <row r="4892" spans="18:22" x14ac:dyDescent="0.25">
      <c r="R4892" s="52"/>
      <c r="U4892" s="52"/>
      <c r="V4892" s="52"/>
    </row>
    <row r="4893" spans="18:22" x14ac:dyDescent="0.25">
      <c r="R4893" s="52"/>
      <c r="U4893" s="52"/>
      <c r="V4893" s="52"/>
    </row>
    <row r="4894" spans="18:22" x14ac:dyDescent="0.25">
      <c r="R4894" s="52"/>
      <c r="U4894" s="52"/>
      <c r="V4894" s="52"/>
    </row>
    <row r="4895" spans="18:22" x14ac:dyDescent="0.25">
      <c r="R4895" s="52"/>
      <c r="U4895" s="52"/>
      <c r="V4895" s="52"/>
    </row>
    <row r="4896" spans="18:22" x14ac:dyDescent="0.25">
      <c r="R4896" s="52"/>
      <c r="U4896" s="52"/>
      <c r="V4896" s="52"/>
    </row>
    <row r="4897" spans="18:22" x14ac:dyDescent="0.25">
      <c r="R4897" s="52"/>
      <c r="U4897" s="52"/>
      <c r="V4897" s="52"/>
    </row>
    <row r="4898" spans="18:22" x14ac:dyDescent="0.25">
      <c r="R4898" s="52"/>
      <c r="U4898" s="52"/>
      <c r="V4898" s="52"/>
    </row>
    <row r="4899" spans="18:22" x14ac:dyDescent="0.25">
      <c r="R4899" s="52"/>
      <c r="U4899" s="52"/>
      <c r="V4899" s="52"/>
    </row>
    <row r="4900" spans="18:22" x14ac:dyDescent="0.25">
      <c r="R4900" s="52"/>
      <c r="U4900" s="52"/>
      <c r="V4900" s="52"/>
    </row>
    <row r="4901" spans="18:22" x14ac:dyDescent="0.25">
      <c r="R4901" s="52"/>
      <c r="U4901" s="52"/>
      <c r="V4901" s="52"/>
    </row>
    <row r="4902" spans="18:22" x14ac:dyDescent="0.25">
      <c r="R4902" s="52"/>
      <c r="U4902" s="52"/>
      <c r="V4902" s="52"/>
    </row>
    <row r="4903" spans="18:22" x14ac:dyDescent="0.25">
      <c r="R4903" s="52"/>
      <c r="U4903" s="52"/>
      <c r="V4903" s="52"/>
    </row>
    <row r="4904" spans="18:22" x14ac:dyDescent="0.25">
      <c r="R4904" s="52"/>
      <c r="U4904" s="52"/>
      <c r="V4904" s="52"/>
    </row>
    <row r="4905" spans="18:22" x14ac:dyDescent="0.25">
      <c r="R4905" s="52"/>
      <c r="U4905" s="52"/>
      <c r="V4905" s="52"/>
    </row>
    <row r="4906" spans="18:22" x14ac:dyDescent="0.25">
      <c r="R4906" s="52"/>
      <c r="U4906" s="52"/>
      <c r="V4906" s="52"/>
    </row>
    <row r="4907" spans="18:22" x14ac:dyDescent="0.25">
      <c r="R4907" s="52"/>
      <c r="U4907" s="52"/>
      <c r="V4907" s="52"/>
    </row>
    <row r="4908" spans="18:22" x14ac:dyDescent="0.25">
      <c r="R4908" s="52"/>
      <c r="U4908" s="52"/>
      <c r="V4908" s="52"/>
    </row>
    <row r="4909" spans="18:22" x14ac:dyDescent="0.25">
      <c r="R4909" s="52"/>
      <c r="U4909" s="52"/>
      <c r="V4909" s="52"/>
    </row>
    <row r="4910" spans="18:22" x14ac:dyDescent="0.25">
      <c r="R4910" s="52"/>
      <c r="U4910" s="52"/>
      <c r="V4910" s="52"/>
    </row>
    <row r="4911" spans="18:22" x14ac:dyDescent="0.25">
      <c r="R4911" s="52"/>
      <c r="U4911" s="52"/>
      <c r="V4911" s="52"/>
    </row>
    <row r="4912" spans="18:22" x14ac:dyDescent="0.25">
      <c r="R4912" s="52"/>
      <c r="U4912" s="52"/>
      <c r="V4912" s="52"/>
    </row>
    <row r="4913" spans="18:22" x14ac:dyDescent="0.25">
      <c r="R4913" s="52"/>
      <c r="U4913" s="52"/>
      <c r="V4913" s="52"/>
    </row>
    <row r="4914" spans="18:22" x14ac:dyDescent="0.25">
      <c r="R4914" s="52"/>
      <c r="U4914" s="52"/>
      <c r="V4914" s="52"/>
    </row>
    <row r="4915" spans="18:22" x14ac:dyDescent="0.25">
      <c r="R4915" s="52"/>
      <c r="U4915" s="52"/>
      <c r="V4915" s="52"/>
    </row>
    <row r="4916" spans="18:22" x14ac:dyDescent="0.25">
      <c r="R4916" s="52"/>
      <c r="U4916" s="52"/>
      <c r="V4916" s="52"/>
    </row>
    <row r="4917" spans="18:22" x14ac:dyDescent="0.25">
      <c r="R4917" s="52"/>
      <c r="U4917" s="52"/>
      <c r="V4917" s="52"/>
    </row>
    <row r="4918" spans="18:22" x14ac:dyDescent="0.25">
      <c r="R4918" s="52"/>
      <c r="U4918" s="52"/>
      <c r="V4918" s="52"/>
    </row>
    <row r="4919" spans="18:22" x14ac:dyDescent="0.25">
      <c r="R4919" s="52"/>
      <c r="U4919" s="52"/>
      <c r="V4919" s="52"/>
    </row>
    <row r="4920" spans="18:22" x14ac:dyDescent="0.25">
      <c r="R4920" s="52"/>
      <c r="U4920" s="52"/>
      <c r="V4920" s="52"/>
    </row>
    <row r="4921" spans="18:22" x14ac:dyDescent="0.25">
      <c r="R4921" s="52"/>
      <c r="U4921" s="52"/>
      <c r="V4921" s="52"/>
    </row>
    <row r="4922" spans="18:22" x14ac:dyDescent="0.25">
      <c r="R4922" s="52"/>
      <c r="U4922" s="52"/>
      <c r="V4922" s="52"/>
    </row>
    <row r="4923" spans="18:22" x14ac:dyDescent="0.25">
      <c r="R4923" s="52"/>
      <c r="U4923" s="52"/>
      <c r="V4923" s="52"/>
    </row>
    <row r="4924" spans="18:22" x14ac:dyDescent="0.25">
      <c r="R4924" s="52"/>
      <c r="U4924" s="52"/>
      <c r="V4924" s="52"/>
    </row>
    <row r="4925" spans="18:22" x14ac:dyDescent="0.25">
      <c r="R4925" s="52"/>
      <c r="U4925" s="52"/>
      <c r="V4925" s="52"/>
    </row>
    <row r="4926" spans="18:22" x14ac:dyDescent="0.25">
      <c r="R4926" s="52"/>
      <c r="U4926" s="52"/>
      <c r="V4926" s="52"/>
    </row>
    <row r="4927" spans="18:22" x14ac:dyDescent="0.25">
      <c r="R4927" s="52"/>
      <c r="U4927" s="52"/>
      <c r="V4927" s="52"/>
    </row>
    <row r="4928" spans="18:22" x14ac:dyDescent="0.25">
      <c r="R4928" s="52"/>
      <c r="U4928" s="52"/>
      <c r="V4928" s="52"/>
    </row>
    <row r="4929" spans="18:22" x14ac:dyDescent="0.25">
      <c r="R4929" s="52"/>
      <c r="U4929" s="52"/>
      <c r="V4929" s="52"/>
    </row>
    <row r="4930" spans="18:22" x14ac:dyDescent="0.25">
      <c r="R4930" s="52"/>
      <c r="U4930" s="52"/>
      <c r="V4930" s="52"/>
    </row>
    <row r="4931" spans="18:22" x14ac:dyDescent="0.25">
      <c r="R4931" s="52"/>
      <c r="U4931" s="52"/>
      <c r="V4931" s="52"/>
    </row>
    <row r="4932" spans="18:22" x14ac:dyDescent="0.25">
      <c r="R4932" s="52"/>
      <c r="U4932" s="52"/>
      <c r="V4932" s="52"/>
    </row>
    <row r="4933" spans="18:22" x14ac:dyDescent="0.25">
      <c r="R4933" s="52"/>
      <c r="U4933" s="52"/>
      <c r="V4933" s="52"/>
    </row>
    <row r="4934" spans="18:22" x14ac:dyDescent="0.25">
      <c r="R4934" s="52"/>
      <c r="U4934" s="52"/>
      <c r="V4934" s="52"/>
    </row>
    <row r="4935" spans="18:22" x14ac:dyDescent="0.25">
      <c r="R4935" s="52"/>
      <c r="U4935" s="52"/>
      <c r="V4935" s="52"/>
    </row>
    <row r="4936" spans="18:22" x14ac:dyDescent="0.25">
      <c r="R4936" s="52"/>
      <c r="U4936" s="52"/>
      <c r="V4936" s="52"/>
    </row>
    <row r="4937" spans="18:22" x14ac:dyDescent="0.25">
      <c r="R4937" s="52"/>
      <c r="U4937" s="52"/>
      <c r="V4937" s="52"/>
    </row>
    <row r="4938" spans="18:22" x14ac:dyDescent="0.25">
      <c r="R4938" s="52"/>
      <c r="U4938" s="52"/>
      <c r="V4938" s="52"/>
    </row>
    <row r="4939" spans="18:22" x14ac:dyDescent="0.25">
      <c r="R4939" s="52"/>
      <c r="U4939" s="52"/>
      <c r="V4939" s="52"/>
    </row>
    <row r="4940" spans="18:22" x14ac:dyDescent="0.25">
      <c r="R4940" s="52"/>
      <c r="U4940" s="52"/>
      <c r="V4940" s="52"/>
    </row>
    <row r="4941" spans="18:22" x14ac:dyDescent="0.25">
      <c r="R4941" s="52"/>
      <c r="U4941" s="52"/>
      <c r="V4941" s="52"/>
    </row>
    <row r="4942" spans="18:22" x14ac:dyDescent="0.25">
      <c r="R4942" s="52"/>
      <c r="U4942" s="52"/>
      <c r="V4942" s="52"/>
    </row>
    <row r="4943" spans="18:22" x14ac:dyDescent="0.25">
      <c r="R4943" s="52"/>
      <c r="U4943" s="52"/>
      <c r="V4943" s="52"/>
    </row>
    <row r="4944" spans="18:22" x14ac:dyDescent="0.25">
      <c r="R4944" s="52"/>
      <c r="U4944" s="52"/>
      <c r="V4944" s="52"/>
    </row>
    <row r="4945" spans="18:22" x14ac:dyDescent="0.25">
      <c r="R4945" s="52"/>
      <c r="U4945" s="52"/>
      <c r="V4945" s="52"/>
    </row>
    <row r="4946" spans="18:22" x14ac:dyDescent="0.25">
      <c r="R4946" s="52"/>
      <c r="U4946" s="52"/>
      <c r="V4946" s="52"/>
    </row>
    <row r="4947" spans="18:22" x14ac:dyDescent="0.25">
      <c r="R4947" s="52"/>
      <c r="U4947" s="52"/>
      <c r="V4947" s="52"/>
    </row>
    <row r="4948" spans="18:22" x14ac:dyDescent="0.25">
      <c r="R4948" s="52"/>
      <c r="U4948" s="52"/>
      <c r="V4948" s="52"/>
    </row>
    <row r="4949" spans="18:22" x14ac:dyDescent="0.25">
      <c r="R4949" s="52"/>
      <c r="U4949" s="52"/>
      <c r="V4949" s="52"/>
    </row>
    <row r="4950" spans="18:22" x14ac:dyDescent="0.25">
      <c r="R4950" s="52"/>
      <c r="U4950" s="52"/>
      <c r="V4950" s="52"/>
    </row>
    <row r="4951" spans="18:22" x14ac:dyDescent="0.25">
      <c r="R4951" s="52"/>
      <c r="U4951" s="52"/>
      <c r="V4951" s="52"/>
    </row>
    <row r="4952" spans="18:22" x14ac:dyDescent="0.25">
      <c r="R4952" s="52"/>
      <c r="U4952" s="52"/>
      <c r="V4952" s="52"/>
    </row>
    <row r="4953" spans="18:22" x14ac:dyDescent="0.25">
      <c r="R4953" s="52"/>
      <c r="U4953" s="52"/>
      <c r="V4953" s="52"/>
    </row>
    <row r="4954" spans="18:22" x14ac:dyDescent="0.25">
      <c r="R4954" s="52"/>
      <c r="U4954" s="52"/>
      <c r="V4954" s="52"/>
    </row>
    <row r="4955" spans="18:22" x14ac:dyDescent="0.25">
      <c r="R4955" s="52"/>
      <c r="U4955" s="52"/>
      <c r="V4955" s="52"/>
    </row>
    <row r="4956" spans="18:22" x14ac:dyDescent="0.25">
      <c r="R4956" s="52"/>
      <c r="U4956" s="52"/>
      <c r="V4956" s="52"/>
    </row>
    <row r="4957" spans="18:22" x14ac:dyDescent="0.25">
      <c r="R4957" s="52"/>
      <c r="U4957" s="52"/>
      <c r="V4957" s="52"/>
    </row>
    <row r="4958" spans="18:22" x14ac:dyDescent="0.25">
      <c r="R4958" s="52"/>
      <c r="U4958" s="52"/>
      <c r="V4958" s="52"/>
    </row>
    <row r="4959" spans="18:22" x14ac:dyDescent="0.25">
      <c r="R4959" s="52"/>
      <c r="U4959" s="52"/>
      <c r="V4959" s="52"/>
    </row>
    <row r="4960" spans="18:22" x14ac:dyDescent="0.25">
      <c r="R4960" s="52"/>
      <c r="U4960" s="52"/>
      <c r="V4960" s="52"/>
    </row>
    <row r="4961" spans="18:22" x14ac:dyDescent="0.25">
      <c r="R4961" s="52"/>
      <c r="U4961" s="52"/>
      <c r="V4961" s="52"/>
    </row>
    <row r="4962" spans="18:22" x14ac:dyDescent="0.25">
      <c r="R4962" s="52"/>
      <c r="U4962" s="52"/>
      <c r="V4962" s="52"/>
    </row>
    <row r="4963" spans="18:22" x14ac:dyDescent="0.25">
      <c r="R4963" s="52"/>
      <c r="U4963" s="52"/>
      <c r="V4963" s="52"/>
    </row>
    <row r="4964" spans="18:22" x14ac:dyDescent="0.25">
      <c r="R4964" s="52"/>
      <c r="U4964" s="52"/>
      <c r="V4964" s="52"/>
    </row>
    <row r="4965" spans="18:22" x14ac:dyDescent="0.25">
      <c r="R4965" s="52"/>
      <c r="U4965" s="52"/>
      <c r="V4965" s="52"/>
    </row>
    <row r="4966" spans="18:22" x14ac:dyDescent="0.25">
      <c r="R4966" s="52"/>
      <c r="U4966" s="52"/>
      <c r="V4966" s="52"/>
    </row>
    <row r="4967" spans="18:22" x14ac:dyDescent="0.25">
      <c r="R4967" s="52"/>
      <c r="U4967" s="52"/>
      <c r="V4967" s="52"/>
    </row>
    <row r="4968" spans="18:22" x14ac:dyDescent="0.25">
      <c r="R4968" s="52"/>
      <c r="U4968" s="52"/>
      <c r="V4968" s="52"/>
    </row>
    <row r="4969" spans="18:22" x14ac:dyDescent="0.2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 xr:uid="{B139BE40-4252-4A50-87D4-8FB8480D8DEC}"/>
    <hyperlink ref="Q114" r:id="rId2" display="Wo@da LK-302" xr:uid="{946AB96E-445F-4D8B-9E41-5CC2386DDFBE}"/>
    <hyperlink ref="O48" r:id="rId3" display="Wo@da LK-302" xr:uid="{62A4C397-696E-420A-978E-61D7845DDAA9}"/>
    <hyperlink ref="Q76" r:id="rId4" display="Wo@da LK-403" xr:uid="{3E34FF47-2705-493B-9C1D-EE5886A725C8}"/>
    <hyperlink ref="Q75" r:id="rId5" display="Wo@da LK-302" xr:uid="{E077698D-6B3C-4559-B8F4-B3F7655CC502}"/>
    <hyperlink ref="Q74" r:id="rId6" display="Wo@da LK-302" xr:uid="{78E81314-831C-4A6B-BDB0-B8E72D3601C0}"/>
    <hyperlink ref="Q73" r:id="rId7" display="Wo@da LK-302" xr:uid="{B7C2E49A-D837-4898-8275-AA016A141B1A}"/>
    <hyperlink ref="Q91" r:id="rId8" display="Wo@da LK-403" xr:uid="{3C1255D4-359C-4E43-80E2-8F2449199714}"/>
    <hyperlink ref="Q90" r:id="rId9" display="Wo@da LK-403" xr:uid="{07538FA0-2857-48B2-BFF7-684B0F479942}"/>
    <hyperlink ref="Q89" r:id="rId10" display="Wo@da LK-403" xr:uid="{B913A51E-7148-412F-AF64-4CAA26C1FB69}"/>
    <hyperlink ref="Q96" r:id="rId11" display="Wo@da LK-302" xr:uid="{491D411E-6064-4AEF-B16D-7A787F8BF4FB}"/>
    <hyperlink ref="Q101" r:id="rId12" display="Wo@da LK-302" xr:uid="{CA53ADD1-BA09-4B98-A4FD-B2F6E119818B}"/>
    <hyperlink ref="Q102" r:id="rId13" display="Wo@da LK-302" xr:uid="{11A90D37-E62B-4C3B-9CEF-5557BA302BF3}"/>
    <hyperlink ref="Q103" r:id="rId14" display="Wo@da LK-302" xr:uid="{5EA2BA9E-9206-4327-8349-878AF93CE6DA}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051FA-0935-4420-8C10-686F85689E61}">
  <dimension ref="A1:AQ4969"/>
  <sheetViews>
    <sheetView zoomScaleNormal="100" workbookViewId="0">
      <selection activeCell="F17" sqref="F17"/>
    </sheetView>
  </sheetViews>
  <sheetFormatPr defaultRowHeight="15" x14ac:dyDescent="0.25"/>
  <cols>
    <col min="1" max="1" width="5.42578125" customWidth="1"/>
    <col min="2" max="2" width="21.42578125" customWidth="1"/>
    <col min="3" max="3" width="14" customWidth="1"/>
    <col min="4" max="4" width="11.28515625" customWidth="1"/>
    <col min="5" max="5" width="8.42578125" customWidth="1"/>
    <col min="6" max="6" width="11.28515625" customWidth="1"/>
    <col min="7" max="8" width="5.5703125" style="29" customWidth="1"/>
    <col min="9" max="9" width="8.42578125" style="29" customWidth="1"/>
    <col min="10" max="10" width="8.42578125" customWidth="1"/>
    <col min="12" max="12" width="6" customWidth="1"/>
    <col min="31" max="31" width="13.28515625" customWidth="1"/>
    <col min="32" max="32" width="5.42578125" customWidth="1"/>
    <col min="33" max="33" width="22.140625" bestFit="1" customWidth="1"/>
    <col min="34" max="34" width="20.140625" hidden="1" customWidth="1"/>
    <col min="35" max="40" width="8" customWidth="1"/>
    <col min="41" max="41" width="6.42578125" customWidth="1"/>
    <col min="42" max="42" width="8" customWidth="1"/>
    <col min="43" max="43" width="10" customWidth="1"/>
  </cols>
  <sheetData>
    <row r="1" spans="1:43" x14ac:dyDescent="0.25">
      <c r="B1" s="38" t="s">
        <v>8</v>
      </c>
      <c r="C1" s="39">
        <f ca="1">TODAY()</f>
        <v>44748</v>
      </c>
      <c r="AF1" t="s">
        <v>170</v>
      </c>
      <c r="AN1" t="s">
        <v>171</v>
      </c>
      <c r="AO1" s="335">
        <f ca="1">TODAY()</f>
        <v>44748</v>
      </c>
      <c r="AP1" s="335"/>
      <c r="AQ1" s="335"/>
    </row>
    <row r="2" spans="1:43" x14ac:dyDescent="0.2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2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2928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44710</v>
      </c>
      <c r="Q3" s="147">
        <v>288</v>
      </c>
      <c r="R3" s="147">
        <v>0</v>
      </c>
      <c r="S3" s="98">
        <v>44743</v>
      </c>
      <c r="T3" s="98"/>
      <c r="U3" s="97">
        <v>168</v>
      </c>
      <c r="V3" s="97"/>
      <c r="W3" s="97">
        <v>120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2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Đen gót xanh đen</v>
      </c>
      <c r="D4" s="9"/>
      <c r="E4" s="9"/>
      <c r="F4" s="9"/>
      <c r="G4" s="42">
        <f t="array" ref="G4">INDEX(O:T,MATCH(1,(B4=O:O)*(C4=R:R),0),6)</f>
        <v>228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2157</v>
      </c>
      <c r="N4" s="252" t="s">
        <v>2150</v>
      </c>
      <c r="O4" s="97"/>
      <c r="P4" s="98">
        <v>44735</v>
      </c>
      <c r="Q4" s="147">
        <v>228</v>
      </c>
      <c r="R4" s="147">
        <v>0</v>
      </c>
      <c r="S4" s="98">
        <v>44744</v>
      </c>
      <c r="T4" s="98"/>
      <c r="U4" s="97">
        <v>144</v>
      </c>
      <c r="V4" s="97"/>
      <c r="W4" s="97">
        <v>84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25">
      <c r="A5" s="9" t="s">
        <v>21</v>
      </c>
      <c r="B5" s="9" t="str">
        <f t="shared" si="1"/>
        <v>D&amp;C NC Viền 2 Su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312</v>
      </c>
      <c r="H5" s="42">
        <f t="array" ref="H5">INDEX(O:T,MATCH(1,(B5=O:O)*(C5=R:R),0),5)</f>
        <v>240</v>
      </c>
      <c r="I5" s="42"/>
      <c r="J5" s="9"/>
      <c r="L5" s="97" t="s">
        <v>21</v>
      </c>
      <c r="M5" s="97" t="s">
        <v>1421</v>
      </c>
      <c r="N5" s="97" t="s">
        <v>39</v>
      </c>
      <c r="O5" s="97"/>
      <c r="P5" s="98">
        <v>44742</v>
      </c>
      <c r="Q5" s="147">
        <v>312</v>
      </c>
      <c r="R5" s="147">
        <v>0</v>
      </c>
      <c r="S5" s="98">
        <v>44743</v>
      </c>
      <c r="T5" s="98"/>
      <c r="U5" s="97">
        <v>204</v>
      </c>
      <c r="V5" s="97"/>
      <c r="W5" s="97">
        <v>108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25">
      <c r="A6" s="9" t="s">
        <v>23</v>
      </c>
      <c r="B6" s="9" t="str">
        <f t="shared" si="1"/>
        <v>D&amp;C NC Viền 2 Su</v>
      </c>
      <c r="C6" s="9" t="str">
        <f t="shared" si="0"/>
        <v>Trắng</v>
      </c>
      <c r="D6" s="9"/>
      <c r="E6" s="9"/>
      <c r="F6" s="9"/>
      <c r="G6" s="42">
        <f t="array" ref="G6">INDEX(O:T,MATCH(1,(B6=O:O)*(C6=R:R),0),6)</f>
        <v>312</v>
      </c>
      <c r="H6" s="42">
        <f t="array" ref="H6">INDEX(O:T,MATCH(1,(B6=O:O)*(C6=R:R),0),5)</f>
        <v>240</v>
      </c>
      <c r="I6" s="42"/>
      <c r="J6" s="9"/>
      <c r="L6" s="97" t="s">
        <v>23</v>
      </c>
      <c r="M6" s="97" t="s">
        <v>1421</v>
      </c>
      <c r="N6" s="97" t="s">
        <v>28</v>
      </c>
      <c r="O6" s="97"/>
      <c r="P6" s="98">
        <v>44742</v>
      </c>
      <c r="Q6" s="147">
        <v>312</v>
      </c>
      <c r="R6" s="147">
        <v>0</v>
      </c>
      <c r="S6" s="98">
        <v>44743</v>
      </c>
      <c r="T6" s="98"/>
      <c r="U6" s="97">
        <v>168</v>
      </c>
      <c r="V6" s="97"/>
      <c r="W6" s="97">
        <v>144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2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480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44733</v>
      </c>
      <c r="Q7" s="147">
        <v>360</v>
      </c>
      <c r="R7" s="147">
        <v>3</v>
      </c>
      <c r="S7" s="98">
        <v>44743</v>
      </c>
      <c r="T7" s="98"/>
      <c r="U7" s="97">
        <v>204</v>
      </c>
      <c r="V7" s="97"/>
      <c r="W7" s="97">
        <v>156</v>
      </c>
      <c r="X7" s="99"/>
      <c r="Y7" s="99">
        <v>3</v>
      </c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25">
      <c r="A8" s="9" t="s">
        <v>29</v>
      </c>
      <c r="B8" s="9" t="str">
        <f t="shared" si="1"/>
        <v>Polo Hài</v>
      </c>
      <c r="C8" s="9" t="str">
        <f t="shared" si="0"/>
        <v>Trắng</v>
      </c>
      <c r="D8" s="9"/>
      <c r="E8" s="9"/>
      <c r="F8" s="9"/>
      <c r="G8" s="42">
        <f t="array" ref="G8">INDEX(O:T,MATCH(1,(B8=O:O)*(C8=R:R),0),6)</f>
        <v>468</v>
      </c>
      <c r="H8" s="42">
        <f t="array" ref="H8">INDEX(O:T,MATCH(1,(B8=O:O)*(C8=R:R),0),5)</f>
        <v>240</v>
      </c>
      <c r="I8" s="42"/>
      <c r="J8" s="9"/>
      <c r="L8" s="97" t="s">
        <v>29</v>
      </c>
      <c r="M8" s="97" t="s">
        <v>27</v>
      </c>
      <c r="N8" s="97" t="s">
        <v>28</v>
      </c>
      <c r="O8" s="97"/>
      <c r="P8" s="98">
        <v>44742</v>
      </c>
      <c r="Q8" s="147">
        <v>468</v>
      </c>
      <c r="R8" s="147">
        <v>0</v>
      </c>
      <c r="S8" s="98">
        <v>44743</v>
      </c>
      <c r="T8" s="98"/>
      <c r="U8" s="97">
        <v>288</v>
      </c>
      <c r="V8" s="97"/>
      <c r="W8" s="97">
        <v>180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2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1500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1113</v>
      </c>
      <c r="N9" s="97" t="s">
        <v>28</v>
      </c>
      <c r="O9" s="97"/>
      <c r="P9" s="98">
        <v>44738</v>
      </c>
      <c r="Q9" s="147">
        <v>300</v>
      </c>
      <c r="R9" s="147">
        <v>0</v>
      </c>
      <c r="S9" s="98">
        <v>44743</v>
      </c>
      <c r="T9" s="98"/>
      <c r="U9" s="97">
        <v>216</v>
      </c>
      <c r="V9" s="97"/>
      <c r="W9" s="97">
        <v>84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2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636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2605</v>
      </c>
      <c r="N10" s="97" t="s">
        <v>39</v>
      </c>
      <c r="O10" s="97"/>
      <c r="P10" s="98">
        <v>44741</v>
      </c>
      <c r="Q10" s="147">
        <v>468</v>
      </c>
      <c r="R10" s="147">
        <v>1</v>
      </c>
      <c r="S10" s="98">
        <v>44743</v>
      </c>
      <c r="T10" s="98"/>
      <c r="U10" s="97">
        <v>288</v>
      </c>
      <c r="V10" s="97"/>
      <c r="W10" s="97">
        <v>180</v>
      </c>
      <c r="X10" s="99">
        <v>1</v>
      </c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2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1176</v>
      </c>
      <c r="H11" s="42">
        <f t="array" ref="H11">INDEX(O:T,MATCH(1,(B11=O:O)*(C11=R:R),0),5)</f>
        <v>240</v>
      </c>
      <c r="I11" s="42"/>
      <c r="J11" s="9"/>
      <c r="L11" s="97" t="s">
        <v>35</v>
      </c>
      <c r="M11" s="97" t="s">
        <v>2605</v>
      </c>
      <c r="N11" s="97" t="s">
        <v>28</v>
      </c>
      <c r="O11" s="97"/>
      <c r="P11" s="98">
        <v>44741</v>
      </c>
      <c r="Q11" s="147">
        <v>492</v>
      </c>
      <c r="R11" s="147">
        <v>2</v>
      </c>
      <c r="S11" s="98">
        <v>44743</v>
      </c>
      <c r="T11" s="98"/>
      <c r="U11" s="97">
        <v>300</v>
      </c>
      <c r="V11" s="97"/>
      <c r="W11" s="97">
        <v>192</v>
      </c>
      <c r="X11" s="99">
        <v>2</v>
      </c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2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348</v>
      </c>
      <c r="H12" s="42">
        <f t="array" ref="H12">INDEX(O:T,MATCH(1,(B12=O:O)*(C12=R:R),0),5)</f>
        <v>360</v>
      </c>
      <c r="I12" s="42"/>
      <c r="J12" s="9"/>
      <c r="L12" s="97" t="s">
        <v>37</v>
      </c>
      <c r="M12" s="97" t="s">
        <v>30</v>
      </c>
      <c r="N12" s="97" t="s">
        <v>18</v>
      </c>
      <c r="O12" s="97"/>
      <c r="P12" s="98">
        <v>44738</v>
      </c>
      <c r="Q12" s="147">
        <v>60</v>
      </c>
      <c r="R12" s="147">
        <v>98</v>
      </c>
      <c r="S12" s="98">
        <v>44743</v>
      </c>
      <c r="T12" s="98"/>
      <c r="U12" s="97">
        <v>60</v>
      </c>
      <c r="V12" s="97"/>
      <c r="W12" s="97"/>
      <c r="X12" s="99">
        <v>98</v>
      </c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25">
      <c r="A13" s="9" t="s">
        <v>38</v>
      </c>
      <c r="B13" s="9" t="str">
        <f t="shared" si="1"/>
        <v>Adadas Hài bẹt</v>
      </c>
      <c r="C13" s="9" t="str">
        <f t="shared" si="0"/>
        <v>Trắng</v>
      </c>
      <c r="D13" s="9"/>
      <c r="E13" s="9"/>
      <c r="F13" s="9"/>
      <c r="G13" s="42">
        <f t="array" ref="G13">INDEX(O:T,MATCH(1,(B13=O:O)*(C13=R:R),0),6)</f>
        <v>432</v>
      </c>
      <c r="H13" s="42">
        <f t="array" ref="H13">INDEX(O:T,MATCH(1,(B13=O:O)*(C13=R:R),0),5)</f>
        <v>240</v>
      </c>
      <c r="I13" s="42"/>
      <c r="J13" s="9"/>
      <c r="L13" s="97" t="s">
        <v>38</v>
      </c>
      <c r="M13" s="97" t="s">
        <v>1596</v>
      </c>
      <c r="N13" s="97" t="s">
        <v>28</v>
      </c>
      <c r="O13" s="97"/>
      <c r="P13" s="98">
        <v>44742</v>
      </c>
      <c r="Q13" s="147">
        <v>432</v>
      </c>
      <c r="R13" s="147">
        <v>0</v>
      </c>
      <c r="S13" s="98">
        <v>44743</v>
      </c>
      <c r="T13" s="98"/>
      <c r="U13" s="97">
        <v>252</v>
      </c>
      <c r="V13" s="97"/>
      <c r="W13" s="97">
        <v>180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25">
      <c r="A14" s="9" t="s">
        <v>40</v>
      </c>
      <c r="B14" s="9" t="str">
        <f t="shared" si="1"/>
        <v>Nice Hài bẹt</v>
      </c>
      <c r="C14" s="9" t="str">
        <f t="shared" si="0"/>
        <v>Xám đậm</v>
      </c>
      <c r="D14" s="9"/>
      <c r="E14" s="9"/>
      <c r="F14" s="9"/>
      <c r="G14" s="42">
        <f t="array" ref="G14">INDEX(O:T,MATCH(1,(B14=O:O)*(C14=R:R),0),6)</f>
        <v>468</v>
      </c>
      <c r="H14" s="42">
        <f t="array" ref="H14">INDEX(O:T,MATCH(1,(B14=O:O)*(C14=R:R),0),5)</f>
        <v>360</v>
      </c>
      <c r="I14" s="42"/>
      <c r="J14" s="9"/>
      <c r="L14" s="97" t="s">
        <v>40</v>
      </c>
      <c r="M14" s="97" t="s">
        <v>1601</v>
      </c>
      <c r="N14" s="97" t="s">
        <v>25</v>
      </c>
      <c r="O14" s="97"/>
      <c r="P14" s="98">
        <v>44741</v>
      </c>
      <c r="Q14" s="147">
        <v>348</v>
      </c>
      <c r="R14" s="147">
        <v>7</v>
      </c>
      <c r="S14" s="98">
        <v>44743</v>
      </c>
      <c r="T14" s="98"/>
      <c r="U14" s="97">
        <v>204</v>
      </c>
      <c r="V14" s="97"/>
      <c r="W14" s="97">
        <v>144</v>
      </c>
      <c r="X14" s="99">
        <v>7</v>
      </c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2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328" t="s">
        <v>1071</v>
      </c>
      <c r="N15" s="97" t="s">
        <v>18</v>
      </c>
      <c r="O15" s="97"/>
      <c r="P15" s="98">
        <v>44710</v>
      </c>
      <c r="Q15" s="147">
        <v>0</v>
      </c>
      <c r="R15" s="147">
        <v>0</v>
      </c>
      <c r="S15" s="98">
        <v>44743</v>
      </c>
      <c r="T15" s="98"/>
      <c r="U15" s="97"/>
      <c r="V15" s="97"/>
      <c r="W15" s="97"/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2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44742</v>
      </c>
      <c r="Q16" s="147">
        <v>540</v>
      </c>
      <c r="R16" s="147">
        <v>0</v>
      </c>
      <c r="S16" s="98">
        <v>44743</v>
      </c>
      <c r="T16" s="98"/>
      <c r="U16" s="97">
        <v>300</v>
      </c>
      <c r="V16" s="97"/>
      <c r="W16" s="97">
        <v>240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2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2081</v>
      </c>
      <c r="N17" s="97" t="s">
        <v>28</v>
      </c>
      <c r="O17" s="97"/>
      <c r="P17" s="98">
        <v>44741</v>
      </c>
      <c r="Q17" s="147">
        <v>288</v>
      </c>
      <c r="R17" s="147">
        <v>0</v>
      </c>
      <c r="S17" s="98">
        <v>44743</v>
      </c>
      <c r="T17" s="98"/>
      <c r="U17" s="97">
        <v>192</v>
      </c>
      <c r="V17" s="97"/>
      <c r="W17" s="97">
        <v>96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2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2081</v>
      </c>
      <c r="N18" s="97" t="s">
        <v>28</v>
      </c>
      <c r="O18" s="97"/>
      <c r="P18" s="98">
        <v>44741</v>
      </c>
      <c r="Q18" s="147">
        <v>408</v>
      </c>
      <c r="R18" s="147">
        <v>0</v>
      </c>
      <c r="S18" s="98">
        <v>44743</v>
      </c>
      <c r="T18" s="98"/>
      <c r="U18" s="97">
        <v>240</v>
      </c>
      <c r="V18" s="97"/>
      <c r="W18" s="97">
        <v>168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2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44739</v>
      </c>
      <c r="Q19" s="147">
        <v>492</v>
      </c>
      <c r="R19" s="147">
        <v>1</v>
      </c>
      <c r="S19" s="98">
        <v>44743</v>
      </c>
      <c r="T19" s="98"/>
      <c r="U19" s="97">
        <v>264</v>
      </c>
      <c r="V19" s="97"/>
      <c r="W19" s="97">
        <v>228</v>
      </c>
      <c r="X19" s="99">
        <v>1</v>
      </c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2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2081</v>
      </c>
      <c r="N20" s="97" t="s">
        <v>28</v>
      </c>
      <c r="O20" s="97"/>
      <c r="P20" s="98">
        <v>44741</v>
      </c>
      <c r="Q20" s="147">
        <v>240</v>
      </c>
      <c r="R20" s="147">
        <v>2</v>
      </c>
      <c r="S20" s="98">
        <v>44743</v>
      </c>
      <c r="T20" s="98"/>
      <c r="U20" s="97">
        <v>156</v>
      </c>
      <c r="V20" s="97"/>
      <c r="W20" s="97">
        <v>84</v>
      </c>
      <c r="X20" s="99">
        <v>2</v>
      </c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2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1163</v>
      </c>
      <c r="N21" s="97" t="s">
        <v>39</v>
      </c>
      <c r="O21" s="97"/>
      <c r="P21" s="98">
        <v>44735</v>
      </c>
      <c r="Q21" s="147">
        <v>180</v>
      </c>
      <c r="R21" s="147">
        <v>0</v>
      </c>
      <c r="S21" s="98">
        <v>44743</v>
      </c>
      <c r="T21" s="98"/>
      <c r="U21" s="97">
        <v>108</v>
      </c>
      <c r="V21" s="97"/>
      <c r="W21" s="97">
        <v>72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2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25</v>
      </c>
      <c r="O22" s="97"/>
      <c r="P22" s="98">
        <v>44721</v>
      </c>
      <c r="Q22" s="147">
        <v>120</v>
      </c>
      <c r="R22" s="147">
        <v>0</v>
      </c>
      <c r="S22" s="98">
        <v>44746</v>
      </c>
      <c r="T22" s="98"/>
      <c r="U22" s="97">
        <v>72</v>
      </c>
      <c r="V22" s="97"/>
      <c r="W22" s="97">
        <v>48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2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1332</v>
      </c>
      <c r="N23" s="97" t="s">
        <v>18</v>
      </c>
      <c r="O23" s="97"/>
      <c r="P23" s="98">
        <v>44735</v>
      </c>
      <c r="Q23" s="147">
        <v>156</v>
      </c>
      <c r="R23" s="147">
        <v>0</v>
      </c>
      <c r="S23" s="98">
        <v>44744</v>
      </c>
      <c r="T23" s="98"/>
      <c r="U23" s="97">
        <v>84</v>
      </c>
      <c r="V23" s="97"/>
      <c r="W23" s="97">
        <v>72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2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1332</v>
      </c>
      <c r="N24" s="97" t="s">
        <v>25</v>
      </c>
      <c r="O24" s="97"/>
      <c r="P24" s="98">
        <v>44735</v>
      </c>
      <c r="Q24" s="147">
        <v>108</v>
      </c>
      <c r="R24" s="147">
        <v>0</v>
      </c>
      <c r="S24" s="98">
        <v>44744</v>
      </c>
      <c r="T24" s="98"/>
      <c r="U24" s="97">
        <v>60</v>
      </c>
      <c r="V24" s="97"/>
      <c r="W24" s="97">
        <v>48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2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2244</v>
      </c>
      <c r="N25" s="97" t="s">
        <v>28</v>
      </c>
      <c r="O25" s="97"/>
      <c r="P25" s="98">
        <v>44741</v>
      </c>
      <c r="Q25" s="147">
        <v>348</v>
      </c>
      <c r="R25" s="147">
        <v>0</v>
      </c>
      <c r="S25" s="98">
        <v>44743</v>
      </c>
      <c r="T25" s="98"/>
      <c r="U25" s="97">
        <v>180</v>
      </c>
      <c r="V25" s="97"/>
      <c r="W25" s="97">
        <v>168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2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2244</v>
      </c>
      <c r="N26" s="97" t="s">
        <v>25</v>
      </c>
      <c r="O26" s="97"/>
      <c r="P26" s="98">
        <v>44741</v>
      </c>
      <c r="Q26" s="147">
        <v>372</v>
      </c>
      <c r="R26" s="147">
        <v>0</v>
      </c>
      <c r="S26" s="98">
        <v>44743</v>
      </c>
      <c r="T26" s="98"/>
      <c r="U26" s="97">
        <v>204</v>
      </c>
      <c r="V26" s="97"/>
      <c r="W26" s="97">
        <v>168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2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25</v>
      </c>
      <c r="O27" s="97"/>
      <c r="P27" s="98">
        <v>44738</v>
      </c>
      <c r="Q27" s="147">
        <v>324</v>
      </c>
      <c r="R27" s="147">
        <v>0</v>
      </c>
      <c r="S27" s="98">
        <v>44743</v>
      </c>
      <c r="T27" s="98"/>
      <c r="U27" s="97">
        <v>180</v>
      </c>
      <c r="V27" s="97"/>
      <c r="W27" s="97">
        <v>144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2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1332</v>
      </c>
      <c r="H28" s="42">
        <f t="array" ref="H28">INDEX(O:T,MATCH(1,(B28=O:O)*(C28=R:R),0),5)</f>
        <v>600</v>
      </c>
      <c r="I28" s="42"/>
      <c r="J28" s="9"/>
      <c r="L28" s="97" t="s">
        <v>60</v>
      </c>
      <c r="M28" s="97" t="s">
        <v>2244</v>
      </c>
      <c r="N28" s="97" t="s">
        <v>18</v>
      </c>
      <c r="O28" s="97"/>
      <c r="P28" s="98">
        <v>44741</v>
      </c>
      <c r="Q28" s="147">
        <v>300</v>
      </c>
      <c r="R28" s="147">
        <v>0</v>
      </c>
      <c r="S28" s="98">
        <v>44743</v>
      </c>
      <c r="T28" s="98"/>
      <c r="U28" s="97">
        <v>180</v>
      </c>
      <c r="V28" s="97"/>
      <c r="W28" s="97">
        <v>120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2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540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2298</v>
      </c>
      <c r="N29" s="97" t="s">
        <v>135</v>
      </c>
      <c r="O29" s="97"/>
      <c r="P29" s="98">
        <v>44736</v>
      </c>
      <c r="Q29" s="147">
        <v>0</v>
      </c>
      <c r="R29" s="147">
        <v>0</v>
      </c>
      <c r="S29" s="98">
        <v>44743</v>
      </c>
      <c r="T29" s="98"/>
      <c r="U29" s="97"/>
      <c r="V29" s="97"/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2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1308</v>
      </c>
      <c r="H30" s="42">
        <f t="array" ref="H30">INDEX(O:T,MATCH(1,(B30=O:O)*(C30=R:R),0),5)</f>
        <v>1200</v>
      </c>
      <c r="I30" s="42"/>
      <c r="J30" s="9"/>
      <c r="L30" s="97" t="s">
        <v>63</v>
      </c>
      <c r="M30" s="252" t="s">
        <v>1088</v>
      </c>
      <c r="N30" s="97" t="s">
        <v>2626</v>
      </c>
      <c r="O30" s="97"/>
      <c r="P30" s="98">
        <v>44727</v>
      </c>
      <c r="Q30" s="147">
        <v>168</v>
      </c>
      <c r="R30" s="147">
        <v>0</v>
      </c>
      <c r="S30" s="98">
        <v>44743</v>
      </c>
      <c r="T30" s="98"/>
      <c r="U30" s="97">
        <v>120</v>
      </c>
      <c r="V30" s="97"/>
      <c r="W30" s="97">
        <v>48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2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1308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1146</v>
      </c>
      <c r="N31" s="97" t="s">
        <v>28</v>
      </c>
      <c r="O31" s="97"/>
      <c r="P31" s="98">
        <v>44716</v>
      </c>
      <c r="Q31" s="147">
        <v>420</v>
      </c>
      <c r="R31" s="147">
        <v>0</v>
      </c>
      <c r="S31" s="98">
        <v>44743</v>
      </c>
      <c r="T31" s="98"/>
      <c r="U31" s="97">
        <v>264</v>
      </c>
      <c r="V31" s="97"/>
      <c r="W31" s="97">
        <v>156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2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972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2298</v>
      </c>
      <c r="N32" s="97" t="s">
        <v>79</v>
      </c>
      <c r="O32" s="97"/>
      <c r="P32" s="98">
        <v>44736</v>
      </c>
      <c r="Q32" s="147">
        <v>168</v>
      </c>
      <c r="R32" s="147">
        <v>0</v>
      </c>
      <c r="S32" s="98">
        <v>44743</v>
      </c>
      <c r="T32" s="98"/>
      <c r="U32" s="97">
        <v>132</v>
      </c>
      <c r="V32" s="97"/>
      <c r="W32" s="97">
        <v>36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25">
      <c r="A33" s="9" t="s">
        <v>48</v>
      </c>
      <c r="B33" s="9" t="str">
        <f t="shared" si="3"/>
        <v>Lật Poly</v>
      </c>
      <c r="C33" s="9" t="str">
        <f t="shared" si="4"/>
        <v>Trắng</v>
      </c>
      <c r="D33" s="9"/>
      <c r="E33" s="9"/>
      <c r="F33" s="9"/>
      <c r="G33" s="42">
        <f t="array" ref="G33">INDEX(O:T,MATCH(1,(B33=O:O)*(C33=R:R),0),6)</f>
        <v>1308</v>
      </c>
      <c r="H33" s="42">
        <f t="array" ref="H33">INDEX(O:T,MATCH(1,(B33=O:O)*(C33=R:R),0),5)</f>
        <v>1200</v>
      </c>
      <c r="I33" s="42"/>
      <c r="J33" s="9"/>
      <c r="L33" s="97" t="s">
        <v>68</v>
      </c>
      <c r="M33" s="97" t="s">
        <v>1166</v>
      </c>
      <c r="N33" s="97" t="s">
        <v>28</v>
      </c>
      <c r="O33" s="97"/>
      <c r="P33" s="98">
        <v>44741</v>
      </c>
      <c r="Q33" s="147">
        <v>648</v>
      </c>
      <c r="R33" s="147">
        <v>0</v>
      </c>
      <c r="S33" s="98">
        <v>44743</v>
      </c>
      <c r="T33" s="98"/>
      <c r="U33" s="97">
        <v>252</v>
      </c>
      <c r="V33" s="97"/>
      <c r="W33" s="97">
        <v>396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25">
      <c r="A34" s="9" t="s">
        <v>49</v>
      </c>
      <c r="B34" s="9" t="str">
        <f t="shared" si="3"/>
        <v>Woada LK-301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240</v>
      </c>
      <c r="H34" s="42">
        <f t="array" ref="H34">INDEX(O:T,MATCH(1,(B34=O:O)*(C34=R:R),0),5)</f>
        <v>270</v>
      </c>
      <c r="I34" s="42"/>
      <c r="J34" s="9"/>
      <c r="L34" s="97" t="s">
        <v>70</v>
      </c>
      <c r="M34" s="97" t="s">
        <v>1166</v>
      </c>
      <c r="N34" s="97" t="s">
        <v>18</v>
      </c>
      <c r="O34" s="97"/>
      <c r="P34" s="98">
        <v>44741</v>
      </c>
      <c r="Q34" s="147">
        <v>648</v>
      </c>
      <c r="R34" s="147">
        <v>0</v>
      </c>
      <c r="S34" s="98">
        <v>44743</v>
      </c>
      <c r="T34" s="98"/>
      <c r="U34" s="97">
        <v>240</v>
      </c>
      <c r="V34" s="97"/>
      <c r="W34" s="97">
        <v>408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Woada LK-301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2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564</v>
      </c>
      <c r="H35" s="42">
        <f t="array" ref="H35">INDEX(O:T,MATCH(1,(B35=O:O)*(C35=R:R),0),5)</f>
        <v>360</v>
      </c>
      <c r="I35" s="42"/>
      <c r="J35" s="9"/>
      <c r="L35" s="97" t="s">
        <v>71</v>
      </c>
      <c r="M35" s="97" t="s">
        <v>238</v>
      </c>
      <c r="N35" s="97" t="s">
        <v>28</v>
      </c>
      <c r="O35" s="97"/>
      <c r="P35" s="98">
        <v>44739</v>
      </c>
      <c r="Q35" s="147">
        <v>816</v>
      </c>
      <c r="R35" s="147">
        <v>0</v>
      </c>
      <c r="S35" s="98">
        <v>44743</v>
      </c>
      <c r="T35" s="98"/>
      <c r="U35" s="97">
        <v>312</v>
      </c>
      <c r="V35" s="97"/>
      <c r="W35" s="97">
        <v>504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2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156</v>
      </c>
      <c r="H36" s="42">
        <f t="array" ref="H36">INDEX(O:T,MATCH(1,(B36=O:O)*(C36=R:R),0),5)</f>
        <v>270</v>
      </c>
      <c r="I36" s="42"/>
      <c r="J36" s="9"/>
      <c r="L36" s="97" t="s">
        <v>72</v>
      </c>
      <c r="M36" s="97" t="s">
        <v>239</v>
      </c>
      <c r="N36" s="97" t="s">
        <v>25</v>
      </c>
      <c r="O36" s="97"/>
      <c r="P36" s="98">
        <v>44718</v>
      </c>
      <c r="Q36" s="147">
        <v>420</v>
      </c>
      <c r="R36" s="147">
        <v>0</v>
      </c>
      <c r="S36" s="98">
        <v>44743</v>
      </c>
      <c r="T36" s="98"/>
      <c r="U36" s="97">
        <v>156</v>
      </c>
      <c r="V36" s="97"/>
      <c r="W36" s="97">
        <v>264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2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108</v>
      </c>
      <c r="H37" s="42">
        <f t="array" ref="H37">INDEX(O:T,MATCH(1,(B37=O:O)*(C37=R:R),0),5)</f>
        <v>270</v>
      </c>
      <c r="I37" s="42"/>
      <c r="J37" s="9"/>
      <c r="L37" s="97" t="s">
        <v>74</v>
      </c>
      <c r="M37" s="97" t="s">
        <v>1413</v>
      </c>
      <c r="N37" s="97" t="s">
        <v>18</v>
      </c>
      <c r="O37" s="97"/>
      <c r="P37" s="98">
        <v>44649</v>
      </c>
      <c r="Q37" s="147">
        <v>324</v>
      </c>
      <c r="R37" s="147">
        <v>0</v>
      </c>
      <c r="S37" s="98">
        <v>44744</v>
      </c>
      <c r="T37" s="98"/>
      <c r="U37" s="97">
        <v>132</v>
      </c>
      <c r="V37" s="97"/>
      <c r="W37" s="97">
        <v>192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2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468</v>
      </c>
      <c r="H38" s="42">
        <f t="array" ref="H38">INDEX(O:T,MATCH(1,(B38=O:O)*(C38=R:R),0),5)</f>
        <v>240</v>
      </c>
      <c r="I38" s="42"/>
      <c r="J38" s="9"/>
      <c r="L38" s="97" t="s">
        <v>76</v>
      </c>
      <c r="M38" s="97" t="s">
        <v>1113</v>
      </c>
      <c r="N38" s="97" t="s">
        <v>28</v>
      </c>
      <c r="O38" s="97"/>
      <c r="P38" s="98">
        <v>44738</v>
      </c>
      <c r="Q38" s="147">
        <v>612</v>
      </c>
      <c r="R38" s="147">
        <v>0</v>
      </c>
      <c r="S38" s="98">
        <v>44743</v>
      </c>
      <c r="T38" s="98"/>
      <c r="U38" s="97">
        <v>216</v>
      </c>
      <c r="V38" s="97"/>
      <c r="W38" s="97">
        <v>396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2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480</v>
      </c>
      <c r="H39" s="42">
        <f t="array" ref="H39">INDEX(O:T,MATCH(1,(B39=O:O)*(C39=R:R),0),5)</f>
        <v>360</v>
      </c>
      <c r="I39" s="42"/>
      <c r="J39" s="9"/>
      <c r="L39" s="97" t="s">
        <v>77</v>
      </c>
      <c r="M39" s="97" t="s">
        <v>1600</v>
      </c>
      <c r="N39" s="97" t="s">
        <v>28</v>
      </c>
      <c r="O39" s="97"/>
      <c r="P39" s="98">
        <v>44734</v>
      </c>
      <c r="Q39" s="147">
        <v>660</v>
      </c>
      <c r="R39" s="147">
        <v>0</v>
      </c>
      <c r="S39" s="98">
        <v>44743</v>
      </c>
      <c r="T39" s="98"/>
      <c r="U39" s="97">
        <v>264</v>
      </c>
      <c r="V39" s="97"/>
      <c r="W39" s="97">
        <v>396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2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372</v>
      </c>
      <c r="H40" s="42">
        <f t="array" ref="H40">INDEX(O:T,MATCH(1,(B40=O:O)*(C40=R:R),0),5)</f>
        <v>360</v>
      </c>
      <c r="I40" s="42"/>
      <c r="J40" s="9"/>
      <c r="L40" s="97" t="s">
        <v>78</v>
      </c>
      <c r="M40" s="97" t="s">
        <v>1336</v>
      </c>
      <c r="N40" s="97" t="s">
        <v>18</v>
      </c>
      <c r="O40" s="97"/>
      <c r="P40" s="98">
        <v>44739</v>
      </c>
      <c r="Q40" s="147">
        <v>732</v>
      </c>
      <c r="R40" s="147">
        <v>0</v>
      </c>
      <c r="S40" s="98">
        <v>44743</v>
      </c>
      <c r="T40" s="98"/>
      <c r="U40" s="97">
        <v>300</v>
      </c>
      <c r="V40" s="97"/>
      <c r="W40" s="97">
        <v>432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2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840</v>
      </c>
      <c r="H41" s="42">
        <f t="array" ref="H41">INDEX(O:T,MATCH(1,(B41=O:O)*(C41=R:R),0),5)</f>
        <v>360</v>
      </c>
      <c r="I41" s="42"/>
      <c r="J41" s="9"/>
      <c r="L41" s="97" t="s">
        <v>80</v>
      </c>
      <c r="M41" s="252" t="s">
        <v>1070</v>
      </c>
      <c r="N41" s="97" t="s">
        <v>18</v>
      </c>
      <c r="O41" s="97"/>
      <c r="P41" s="98">
        <v>44710</v>
      </c>
      <c r="Q41" s="147">
        <v>672</v>
      </c>
      <c r="R41" s="147">
        <v>0</v>
      </c>
      <c r="S41" s="98">
        <v>44743</v>
      </c>
      <c r="T41" s="98"/>
      <c r="U41" s="97">
        <v>264</v>
      </c>
      <c r="V41" s="97"/>
      <c r="W41" s="97">
        <v>408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2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82</v>
      </c>
      <c r="M42" s="97" t="s">
        <v>2081</v>
      </c>
      <c r="N42" s="97" t="s">
        <v>39</v>
      </c>
      <c r="O42" s="97"/>
      <c r="P42" s="98">
        <v>44741</v>
      </c>
      <c r="Q42" s="147">
        <v>852</v>
      </c>
      <c r="R42" s="147">
        <v>0</v>
      </c>
      <c r="S42" s="98">
        <v>44743</v>
      </c>
      <c r="T42" s="98"/>
      <c r="U42" s="97">
        <v>312</v>
      </c>
      <c r="V42" s="97"/>
      <c r="W42" s="97">
        <v>540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2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18</v>
      </c>
      <c r="O43" s="97"/>
      <c r="P43" s="98">
        <v>44710</v>
      </c>
      <c r="Q43" s="147">
        <v>528</v>
      </c>
      <c r="R43" s="147">
        <v>0</v>
      </c>
      <c r="S43" s="98">
        <v>44743</v>
      </c>
      <c r="T43" s="98"/>
      <c r="U43" s="97">
        <v>216</v>
      </c>
      <c r="V43" s="97"/>
      <c r="W43" s="97">
        <v>312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2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85</v>
      </c>
      <c r="M44" s="252" t="s">
        <v>1088</v>
      </c>
      <c r="N44" s="97" t="s">
        <v>2594</v>
      </c>
      <c r="O44" s="97"/>
      <c r="P44" s="98">
        <v>44727</v>
      </c>
      <c r="Q44" s="147">
        <v>156</v>
      </c>
      <c r="R44" s="147">
        <v>0</v>
      </c>
      <c r="S44" s="98">
        <v>44743</v>
      </c>
      <c r="T44" s="98"/>
      <c r="U44" s="97">
        <v>120</v>
      </c>
      <c r="V44" s="97"/>
      <c r="W44" s="97">
        <v>36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2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90</v>
      </c>
      <c r="M45" s="97" t="s">
        <v>1070</v>
      </c>
      <c r="N45" s="97" t="s">
        <v>18</v>
      </c>
      <c r="O45" s="97"/>
      <c r="P45" s="98">
        <v>44710</v>
      </c>
      <c r="Q45" s="147">
        <v>276</v>
      </c>
      <c r="R45" s="147">
        <v>0</v>
      </c>
      <c r="S45" s="98">
        <v>44743</v>
      </c>
      <c r="T45" s="98"/>
      <c r="U45" s="97">
        <v>180</v>
      </c>
      <c r="V45" s="97"/>
      <c r="W45" s="97">
        <v>96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2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91</v>
      </c>
      <c r="M46" s="252" t="s">
        <v>1071</v>
      </c>
      <c r="N46" s="97" t="s">
        <v>28</v>
      </c>
      <c r="O46" s="97"/>
      <c r="P46" s="98">
        <v>44736</v>
      </c>
      <c r="Q46" s="147">
        <v>0</v>
      </c>
      <c r="R46" s="147">
        <v>0</v>
      </c>
      <c r="S46" s="98">
        <v>44743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2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93</v>
      </c>
      <c r="M47" s="97" t="s">
        <v>1691</v>
      </c>
      <c r="N47" s="97" t="s">
        <v>18</v>
      </c>
      <c r="O47" s="97"/>
      <c r="P47" s="98">
        <v>44686</v>
      </c>
      <c r="Q47" s="147">
        <v>264</v>
      </c>
      <c r="R47" s="147">
        <v>0</v>
      </c>
      <c r="S47" s="98">
        <v>44743</v>
      </c>
      <c r="T47" s="98"/>
      <c r="U47" s="97">
        <v>168</v>
      </c>
      <c r="V47" s="97"/>
      <c r="W47" s="97">
        <v>96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2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94</v>
      </c>
      <c r="M48" s="97" t="s">
        <v>2605</v>
      </c>
      <c r="N48" s="97" t="s">
        <v>25</v>
      </c>
      <c r="O48" s="97"/>
      <c r="P48" s="98">
        <v>44741</v>
      </c>
      <c r="Q48" s="147">
        <v>348</v>
      </c>
      <c r="R48" s="147">
        <v>0</v>
      </c>
      <c r="S48" s="98">
        <v>44743</v>
      </c>
      <c r="T48" s="98"/>
      <c r="U48" s="97">
        <v>180</v>
      </c>
      <c r="V48" s="97"/>
      <c r="W48" s="97">
        <v>168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2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95</v>
      </c>
      <c r="M49" s="97" t="s">
        <v>2605</v>
      </c>
      <c r="N49" s="97" t="s">
        <v>18</v>
      </c>
      <c r="O49" s="97"/>
      <c r="P49" s="98">
        <v>44741</v>
      </c>
      <c r="Q49" s="147">
        <v>588</v>
      </c>
      <c r="R49" s="147">
        <v>0</v>
      </c>
      <c r="S49" s="98">
        <v>44743</v>
      </c>
      <c r="T49" s="98"/>
      <c r="U49" s="97">
        <v>228</v>
      </c>
      <c r="V49" s="97"/>
      <c r="W49" s="97">
        <v>360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2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96</v>
      </c>
      <c r="M50" s="97" t="s">
        <v>1060</v>
      </c>
      <c r="N50" s="97" t="s">
        <v>18</v>
      </c>
      <c r="O50" s="97"/>
      <c r="P50" s="98">
        <v>44733</v>
      </c>
      <c r="Q50" s="147">
        <v>708</v>
      </c>
      <c r="R50" s="147">
        <v>0</v>
      </c>
      <c r="S50" s="98">
        <v>44743</v>
      </c>
      <c r="T50" s="98"/>
      <c r="U50" s="97">
        <v>312</v>
      </c>
      <c r="V50" s="97"/>
      <c r="W50" s="97">
        <v>396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2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97</v>
      </c>
      <c r="M51" s="97" t="s">
        <v>2244</v>
      </c>
      <c r="N51" s="97" t="s">
        <v>39</v>
      </c>
      <c r="O51" s="97"/>
      <c r="P51" s="98">
        <v>44741</v>
      </c>
      <c r="Q51" s="147">
        <v>444</v>
      </c>
      <c r="R51" s="147">
        <v>0</v>
      </c>
      <c r="S51" s="98">
        <v>44743</v>
      </c>
      <c r="T51" s="98"/>
      <c r="U51" s="97">
        <v>168</v>
      </c>
      <c r="V51" s="97"/>
      <c r="W51" s="97">
        <v>276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2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98</v>
      </c>
      <c r="M52" s="97" t="s">
        <v>2605</v>
      </c>
      <c r="N52" s="97" t="s">
        <v>28</v>
      </c>
      <c r="O52" s="97"/>
      <c r="P52" s="98">
        <v>44741</v>
      </c>
      <c r="Q52" s="147">
        <v>420</v>
      </c>
      <c r="R52" s="147">
        <v>0</v>
      </c>
      <c r="S52" s="98">
        <v>44743</v>
      </c>
      <c r="T52" s="98"/>
      <c r="U52" s="97">
        <v>180</v>
      </c>
      <c r="V52" s="97"/>
      <c r="W52" s="97">
        <v>240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2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100</v>
      </c>
      <c r="M53" s="97" t="s">
        <v>2605</v>
      </c>
      <c r="N53" s="97" t="s">
        <v>25</v>
      </c>
      <c r="O53" s="97"/>
      <c r="P53" s="98">
        <v>44741</v>
      </c>
      <c r="Q53" s="147">
        <v>0</v>
      </c>
      <c r="R53" s="147">
        <v>0</v>
      </c>
      <c r="S53" s="98">
        <v>44743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2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101</v>
      </c>
      <c r="M54" s="97" t="s">
        <v>2244</v>
      </c>
      <c r="N54" s="97" t="s">
        <v>18</v>
      </c>
      <c r="O54" s="97"/>
      <c r="P54" s="98">
        <v>44741</v>
      </c>
      <c r="Q54" s="147">
        <v>324</v>
      </c>
      <c r="R54" s="147">
        <v>0</v>
      </c>
      <c r="S54" s="98">
        <v>44743</v>
      </c>
      <c r="T54" s="98"/>
      <c r="U54" s="97">
        <v>168</v>
      </c>
      <c r="V54" s="97"/>
      <c r="W54" s="97">
        <v>156</v>
      </c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2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102</v>
      </c>
      <c r="M55" s="324" t="s">
        <v>2259</v>
      </c>
      <c r="N55" s="97" t="s">
        <v>39</v>
      </c>
      <c r="O55" s="97"/>
      <c r="P55" s="98">
        <v>44738</v>
      </c>
      <c r="Q55" s="147">
        <v>396</v>
      </c>
      <c r="R55" s="147">
        <v>0</v>
      </c>
      <c r="S55" s="98">
        <v>44743</v>
      </c>
      <c r="T55" s="98"/>
      <c r="U55" s="97">
        <v>144</v>
      </c>
      <c r="V55" s="97"/>
      <c r="W55" s="97">
        <v>252</v>
      </c>
      <c r="X55" s="99"/>
      <c r="Y55" s="99"/>
      <c r="Z55" s="97"/>
      <c r="AA55" s="97"/>
      <c r="AB55" s="97"/>
      <c r="AF55" s="336" t="s">
        <v>187</v>
      </c>
      <c r="AG55" s="337"/>
      <c r="AH55" s="337"/>
      <c r="AI55" s="337"/>
      <c r="AJ55" s="337"/>
      <c r="AK55" s="337"/>
      <c r="AL55" s="337"/>
      <c r="AM55" s="337"/>
      <c r="AN55" s="337"/>
      <c r="AO55" s="337"/>
      <c r="AP55" s="337"/>
      <c r="AQ55" s="337"/>
    </row>
    <row r="56" spans="1:43" x14ac:dyDescent="0.2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105</v>
      </c>
      <c r="M56" s="97" t="s">
        <v>2259</v>
      </c>
      <c r="N56" s="97" t="s">
        <v>39</v>
      </c>
      <c r="O56" s="97"/>
      <c r="P56" s="98">
        <v>44738</v>
      </c>
      <c r="Q56" s="147">
        <v>372</v>
      </c>
      <c r="R56" s="147">
        <v>0</v>
      </c>
      <c r="S56" s="98">
        <v>44743</v>
      </c>
      <c r="T56" s="98"/>
      <c r="U56" s="97">
        <v>144</v>
      </c>
      <c r="V56" s="97"/>
      <c r="W56" s="97">
        <v>228</v>
      </c>
      <c r="X56" s="99"/>
      <c r="Y56" s="99"/>
      <c r="Z56" s="97"/>
      <c r="AA56" s="97"/>
      <c r="AB56" s="97"/>
      <c r="AF56" s="49"/>
      <c r="AG56" s="50"/>
      <c r="AH56" s="337" t="s">
        <v>188</v>
      </c>
      <c r="AI56" s="337"/>
      <c r="AJ56" s="337"/>
      <c r="AK56" s="337"/>
      <c r="AL56" s="337"/>
      <c r="AM56" s="337"/>
      <c r="AN56" s="337"/>
      <c r="AO56" s="337"/>
      <c r="AP56" s="337"/>
      <c r="AQ56" s="337"/>
    </row>
    <row r="57" spans="1:43" x14ac:dyDescent="0.25">
      <c r="A57" s="9" t="s">
        <v>61</v>
      </c>
      <c r="B57" s="9" t="str">
        <f t="shared" ref="B57:B71" si="6">IF(ISNA(VLOOKUP(A57,$L:$N,2,FALSE)),"---",VLOOKUP(A57,$L:$N,2,FALSE))</f>
        <v>Đá banh TH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0</v>
      </c>
      <c r="H57" s="42">
        <f t="array" ref="H57">INDEX(O:T,MATCH(1,(B57=O:O)*(C57=R:R),0),5)</f>
        <v>360</v>
      </c>
      <c r="I57" s="42"/>
      <c r="J57" s="9"/>
      <c r="L57" s="97" t="s">
        <v>88</v>
      </c>
      <c r="M57" s="97" t="s">
        <v>2592</v>
      </c>
      <c r="N57" s="97" t="s">
        <v>18</v>
      </c>
      <c r="O57" s="97"/>
      <c r="P57" s="98">
        <v>44718</v>
      </c>
      <c r="Q57" s="147">
        <v>0</v>
      </c>
      <c r="R57" s="147">
        <v>0</v>
      </c>
      <c r="S57" s="98">
        <v>44748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25">
      <c r="A58" s="9" t="s">
        <v>63</v>
      </c>
      <c r="B58" s="9" t="str">
        <f t="shared" si="6"/>
        <v>Beyono TC Dày</v>
      </c>
      <c r="C58" s="9" t="str">
        <f t="shared" si="7"/>
        <v>Đỏ gót đen</v>
      </c>
      <c r="D58" s="9"/>
      <c r="E58" s="9"/>
      <c r="F58" s="9"/>
      <c r="G58" s="42">
        <f t="array" ref="G58">INDEX(O:T,MATCH(1,(B58=O:O)*(C58=R:R),0),6)</f>
        <v>516</v>
      </c>
      <c r="H58" s="42">
        <f t="array" ref="H58">INDEX(O:T,MATCH(1,(B58=O:O)*(C58=R:R),0),5)</f>
        <v>500</v>
      </c>
      <c r="I58" s="42"/>
      <c r="J58" s="9"/>
      <c r="L58" s="97" t="s">
        <v>103</v>
      </c>
      <c r="M58" s="324" t="s">
        <v>2259</v>
      </c>
      <c r="N58" s="97" t="s">
        <v>39</v>
      </c>
      <c r="O58" s="97"/>
      <c r="P58" s="98">
        <v>44738</v>
      </c>
      <c r="Q58" s="147">
        <v>60</v>
      </c>
      <c r="R58" s="147">
        <v>0</v>
      </c>
      <c r="S58" s="98">
        <v>44747</v>
      </c>
      <c r="T58" s="98"/>
      <c r="U58" s="97">
        <v>24</v>
      </c>
      <c r="V58" s="97"/>
      <c r="W58" s="97">
        <v>36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2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924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2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516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25">
      <c r="A61" s="9" t="s">
        <v>68</v>
      </c>
      <c r="B61" s="9" t="str">
        <f t="shared" si="6"/>
        <v>Fashion NC</v>
      </c>
      <c r="C61" s="9" t="str">
        <f t="shared" si="7"/>
        <v>Trắng</v>
      </c>
      <c r="D61" s="9"/>
      <c r="E61" s="9"/>
      <c r="F61" s="9"/>
      <c r="G61" s="42">
        <f t="array" ref="G61">INDEX(O:T,MATCH(1,(B61=O:O)*(C61=R:R),0),6)</f>
        <v>804</v>
      </c>
      <c r="H61" s="42">
        <f t="array" ref="H61">INDEX(O:T,MATCH(1,(B61=O:O)*(C61=R:R),0),5)</f>
        <v>240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25">
      <c r="A62" s="9" t="s">
        <v>70</v>
      </c>
      <c r="B62" s="9" t="str">
        <f t="shared" si="6"/>
        <v>Fashion NC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648</v>
      </c>
      <c r="H62" s="42">
        <f t="array" ref="H62">INDEX(O:T,MATCH(1,(B62=O:O)*(C62=R:R),0),5)</f>
        <v>360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Fashion NC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2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1272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25">
      <c r="A64" s="9" t="s">
        <v>72</v>
      </c>
      <c r="B64" s="9" t="str">
        <f t="shared" si="6"/>
        <v>Polo CSD</v>
      </c>
      <c r="C64" s="9" t="str">
        <f t="shared" si="7"/>
        <v>Xám đậm</v>
      </c>
      <c r="D64" s="9"/>
      <c r="E64" s="9"/>
      <c r="F64" s="9"/>
      <c r="G64" s="42">
        <f t="array" ref="G64">INDEX(O:T,MATCH(1,(B64=O:O)*(C64=R:R),0),6)</f>
        <v>456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25">
      <c r="A65" s="9" t="s">
        <v>74</v>
      </c>
      <c r="B65" s="9" t="str">
        <f t="shared" si="6"/>
        <v>D&amp;C CSD</v>
      </c>
      <c r="C65" s="9" t="str">
        <f t="shared" si="7"/>
        <v>Đen</v>
      </c>
      <c r="D65" s="9"/>
      <c r="E65" s="9"/>
      <c r="F65" s="9"/>
      <c r="G65" s="42">
        <f t="array" ref="G65">INDEX(O:T,MATCH(1,(B65=O:O)*(C65=R:R),0),6)</f>
        <v>684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2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1500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25">
      <c r="A67" s="9" t="s">
        <v>77</v>
      </c>
      <c r="B67" s="9" t="str">
        <f t="shared" si="6"/>
        <v>Nice NC Mỏng Trơn</v>
      </c>
      <c r="C67" s="9" t="str">
        <f t="shared" si="7"/>
        <v>Trắng</v>
      </c>
      <c r="D67" s="9"/>
      <c r="E67" s="9"/>
      <c r="F67" s="9"/>
      <c r="G67" s="42">
        <f t="array" ref="G67">INDEX(O:T,MATCH(1,(B67=O:O)*(C67=R:R),0),6)</f>
        <v>1212</v>
      </c>
      <c r="H67" s="42">
        <f t="array" ref="H67">INDEX(O:T,MATCH(1,(B67=O:O)*(C67=R:R),0),5)</f>
        <v>240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25">
      <c r="A68" s="9" t="s">
        <v>78</v>
      </c>
      <c r="B68" s="9" t="str">
        <f t="shared" si="6"/>
        <v>Qucci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732</v>
      </c>
      <c r="H68" s="42">
        <f t="array" ref="H68">INDEX(O:T,MATCH(1,(B68=O:O)*(C68=R:R),0),5)</f>
        <v>600</v>
      </c>
      <c r="I68" s="42"/>
      <c r="J68" s="9"/>
      <c r="N68" s="252" t="s">
        <v>2564</v>
      </c>
      <c r="O68" s="97" t="s">
        <v>1691</v>
      </c>
      <c r="P68" s="253">
        <v>44686</v>
      </c>
      <c r="Q68" s="254"/>
      <c r="R68" s="252" t="s">
        <v>18</v>
      </c>
      <c r="S68" s="255">
        <v>360</v>
      </c>
      <c r="T68" s="255">
        <v>876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2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2928</v>
      </c>
      <c r="H69" s="42">
        <f t="array" ref="H69">INDEX(O:T,MATCH(1,(B69=O:O)*(C69=R:R),0),5)</f>
        <v>600</v>
      </c>
      <c r="I69" s="42"/>
      <c r="J69" s="9"/>
      <c r="N69" s="252" t="s">
        <v>2728</v>
      </c>
      <c r="O69" s="252" t="s">
        <v>1088</v>
      </c>
      <c r="P69" s="253">
        <v>44727</v>
      </c>
      <c r="Q69" s="254"/>
      <c r="R69" s="252" t="s">
        <v>2626</v>
      </c>
      <c r="S69" s="255">
        <v>500</v>
      </c>
      <c r="T69" s="255">
        <v>516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2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960</v>
      </c>
      <c r="H70" s="42">
        <f t="array" ref="H70">INDEX(O:T,MATCH(1,(B70=O:O)*(C70=R:R),0),5)</f>
        <v>600</v>
      </c>
      <c r="I70" s="42"/>
      <c r="J70" s="9"/>
      <c r="N70" s="252" t="s">
        <v>2728</v>
      </c>
      <c r="O70" s="252" t="s">
        <v>1088</v>
      </c>
      <c r="P70" s="253">
        <v>44727</v>
      </c>
      <c r="Q70" s="254"/>
      <c r="R70" s="274" t="s">
        <v>2594</v>
      </c>
      <c r="S70" s="255">
        <v>500</v>
      </c>
      <c r="T70" s="255">
        <v>240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2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1332</v>
      </c>
      <c r="H71" s="42">
        <f t="array" ref="H71">INDEX(O:T,MATCH(1,(B71=O:O)*(C71=R:R),0),5)</f>
        <v>600</v>
      </c>
      <c r="I71" s="42"/>
      <c r="J71" s="9"/>
      <c r="N71" s="252" t="s">
        <v>2722</v>
      </c>
      <c r="O71" s="97" t="s">
        <v>1198</v>
      </c>
      <c r="P71" s="253">
        <v>44733</v>
      </c>
      <c r="Q71" s="254"/>
      <c r="R71" s="252" t="s">
        <v>25</v>
      </c>
      <c r="S71" s="255">
        <v>360</v>
      </c>
      <c r="T71" s="255">
        <v>480</v>
      </c>
      <c r="U71" s="255">
        <v>1</v>
      </c>
      <c r="V71" s="255"/>
      <c r="W71" s="256"/>
      <c r="X71" s="257">
        <v>3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2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2736</v>
      </c>
      <c r="O72" s="97" t="s">
        <v>1113</v>
      </c>
      <c r="P72" s="253">
        <v>44738</v>
      </c>
      <c r="Q72" s="254"/>
      <c r="R72" s="252" t="s">
        <v>28</v>
      </c>
      <c r="S72" s="255">
        <v>600</v>
      </c>
      <c r="T72" s="255">
        <v>1500</v>
      </c>
      <c r="U72" s="255">
        <v>2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2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2722</v>
      </c>
      <c r="O73" s="97" t="s">
        <v>1060</v>
      </c>
      <c r="P73" s="253">
        <v>44733</v>
      </c>
      <c r="Q73" s="254"/>
      <c r="R73" s="252" t="s">
        <v>18</v>
      </c>
      <c r="S73" s="255">
        <v>360</v>
      </c>
      <c r="T73" s="255">
        <v>1008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2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2386</v>
      </c>
      <c r="O74" s="97" t="s">
        <v>1413</v>
      </c>
      <c r="P74" s="253">
        <v>44649</v>
      </c>
      <c r="Q74" s="254"/>
      <c r="R74" s="252" t="s">
        <v>18</v>
      </c>
      <c r="S74" s="255">
        <v>360</v>
      </c>
      <c r="T74" s="255">
        <v>684</v>
      </c>
      <c r="U74" s="255">
        <v>1</v>
      </c>
      <c r="V74" s="255"/>
      <c r="W74" s="256"/>
      <c r="X74" s="257">
        <v>1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2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2752</v>
      </c>
      <c r="O75" s="97" t="s">
        <v>1421</v>
      </c>
      <c r="P75" s="253">
        <v>44742</v>
      </c>
      <c r="Q75" s="254"/>
      <c r="R75" s="252" t="s">
        <v>39</v>
      </c>
      <c r="S75" s="255">
        <v>240</v>
      </c>
      <c r="T75" s="255">
        <v>312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2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2752</v>
      </c>
      <c r="O76" s="97" t="s">
        <v>1421</v>
      </c>
      <c r="P76" s="253">
        <v>44742</v>
      </c>
      <c r="Q76" s="254"/>
      <c r="R76" s="252" t="s">
        <v>28</v>
      </c>
      <c r="S76" s="255">
        <v>240</v>
      </c>
      <c r="T76" s="255">
        <v>312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2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2737</v>
      </c>
      <c r="O77" s="97" t="s">
        <v>2259</v>
      </c>
      <c r="P77" s="253">
        <v>44738</v>
      </c>
      <c r="Q77" s="269"/>
      <c r="R77" s="252" t="s">
        <v>39</v>
      </c>
      <c r="S77" s="255">
        <v>3257</v>
      </c>
      <c r="T77" s="255">
        <v>1224</v>
      </c>
      <c r="U77" s="255">
        <v>3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2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2729</v>
      </c>
      <c r="O78" s="97" t="s">
        <v>2298</v>
      </c>
      <c r="P78" s="253">
        <v>44736</v>
      </c>
      <c r="Q78" s="269"/>
      <c r="R78" s="252" t="s">
        <v>79</v>
      </c>
      <c r="S78" s="255">
        <v>360</v>
      </c>
      <c r="T78" s="255">
        <v>516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25">
      <c r="A79" s="9" t="s">
        <v>85</v>
      </c>
      <c r="B79" s="9" t="str">
        <f t="shared" ref="B79:B93" si="9">IF(ISNA(VLOOKUP(A79,$L:$N,2,FALSE)),"---",VLOOKUP(A79,$L:$N,2,FALSE))</f>
        <v>Beyono TC Dày</v>
      </c>
      <c r="C79" s="9" t="str">
        <f t="shared" ref="C79:C93" si="10">IF(ISNA(VLOOKUP(A79,$L:$N,3,FALSE)),"---",VLOOKUP(A79,$L:$N,3,FALSE))</f>
        <v>Xanh gót đen</v>
      </c>
      <c r="D79" s="9"/>
      <c r="E79" s="9"/>
      <c r="F79" s="9"/>
      <c r="G79" s="42">
        <f t="array" ref="G79">INDEX(O:T,MATCH(1,(B79=O:O)*(C79=R:R),0),6)</f>
        <v>240</v>
      </c>
      <c r="H79" s="42">
        <f t="array" ref="H79">INDEX(O:T,MATCH(1,(B79=O:O)*(C79=R:R),0),5)</f>
        <v>500</v>
      </c>
      <c r="I79" s="42"/>
      <c r="J79" s="9"/>
      <c r="N79" s="252" t="s">
        <v>2729</v>
      </c>
      <c r="O79" s="97" t="s">
        <v>2298</v>
      </c>
      <c r="P79" s="253">
        <v>44736</v>
      </c>
      <c r="Q79" s="269"/>
      <c r="R79" s="252" t="s">
        <v>135</v>
      </c>
      <c r="S79" s="255">
        <v>360</v>
      </c>
      <c r="T79" s="255">
        <v>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25">
      <c r="A80" s="9" t="s">
        <v>88</v>
      </c>
      <c r="B80" s="9" t="str">
        <f t="shared" si="9"/>
        <v>Ống chân</v>
      </c>
      <c r="C80" s="9" t="str">
        <f t="shared" si="10"/>
        <v>Đen</v>
      </c>
      <c r="D80" s="9"/>
      <c r="E80" s="9"/>
      <c r="F80" s="9"/>
      <c r="G80" s="42">
        <f t="array" ref="G80">INDEX(O:T,MATCH(1,(B80=O:O)*(C80=R:R),0),6)</f>
        <v>456</v>
      </c>
      <c r="H80" s="42">
        <f t="array" ref="H80">INDEX(O:T,MATCH(1,(B80=O:O)*(C80=R:R),0),5)</f>
        <v>756</v>
      </c>
      <c r="I80" s="42"/>
      <c r="J80" s="9"/>
      <c r="M80" s="53"/>
      <c r="N80" s="252" t="s">
        <v>2680</v>
      </c>
      <c r="O80" s="317" t="s">
        <v>1146</v>
      </c>
      <c r="P80" s="253">
        <v>44716</v>
      </c>
      <c r="Q80" s="269"/>
      <c r="R80" s="252" t="s">
        <v>28</v>
      </c>
      <c r="S80" s="255">
        <v>600</v>
      </c>
      <c r="T80" s="255">
        <v>924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Beyono TC Dày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2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2928</v>
      </c>
      <c r="H81" s="42">
        <f t="array" ref="H81">INDEX(O:T,MATCH(1,(B81=O:O)*(C81=R:R),0),5)</f>
        <v>600</v>
      </c>
      <c r="I81" s="42"/>
      <c r="J81" s="9"/>
      <c r="N81" s="252" t="s">
        <v>2740</v>
      </c>
      <c r="O81" s="317" t="s">
        <v>772</v>
      </c>
      <c r="P81" s="253">
        <v>44739</v>
      </c>
      <c r="Q81" s="254"/>
      <c r="R81" s="252" t="s">
        <v>28</v>
      </c>
      <c r="S81" s="255">
        <v>600</v>
      </c>
      <c r="T81" s="255">
        <v>972</v>
      </c>
      <c r="U81" s="255">
        <v>1</v>
      </c>
      <c r="V81" s="255"/>
      <c r="W81" s="256"/>
      <c r="X81" s="257">
        <v>4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2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2692</v>
      </c>
      <c r="O82" s="252" t="s">
        <v>1510</v>
      </c>
      <c r="P82" s="253">
        <v>44721</v>
      </c>
      <c r="Q82" s="254"/>
      <c r="R82" s="252" t="s">
        <v>25</v>
      </c>
      <c r="S82" s="255">
        <v>360</v>
      </c>
      <c r="T82" s="255">
        <v>564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2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876</v>
      </c>
      <c r="H83" s="42">
        <f t="array" ref="H83">INDEX(O:T,MATCH(1,(B83=O:O)*(C83=R:R),0),5)</f>
        <v>360</v>
      </c>
      <c r="I83" s="42"/>
      <c r="J83" s="9"/>
      <c r="N83" s="252" t="s">
        <v>2745</v>
      </c>
      <c r="O83" s="252" t="s">
        <v>1601</v>
      </c>
      <c r="P83" s="253">
        <v>44741</v>
      </c>
      <c r="Q83" s="254"/>
      <c r="R83" s="252" t="s">
        <v>25</v>
      </c>
      <c r="S83" s="255">
        <v>360</v>
      </c>
      <c r="T83" s="255">
        <v>468</v>
      </c>
      <c r="U83" s="255">
        <v>1</v>
      </c>
      <c r="V83" s="255"/>
      <c r="W83" s="256"/>
      <c r="X83" s="257">
        <v>7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2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420</v>
      </c>
      <c r="H84" s="42">
        <f t="array" ref="H84">INDEX(O:T,MATCH(1,(B84=O:O)*(C84=R:R),0),5)</f>
        <v>360</v>
      </c>
      <c r="I84" s="42"/>
      <c r="J84" s="9"/>
      <c r="N84" s="252" t="s">
        <v>2724</v>
      </c>
      <c r="O84" s="252" t="s">
        <v>1600</v>
      </c>
      <c r="P84" s="253">
        <v>44734</v>
      </c>
      <c r="Q84" s="254"/>
      <c r="R84" s="252" t="s">
        <v>28</v>
      </c>
      <c r="S84" s="255">
        <v>240</v>
      </c>
      <c r="T84" s="255">
        <v>1212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2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660</v>
      </c>
      <c r="H85" s="42">
        <f t="array" ref="H85">INDEX(O:T,MATCH(1,(B85=O:O)*(C85=R:R),0),5)</f>
        <v>360</v>
      </c>
      <c r="I85" s="42"/>
      <c r="J85" s="9"/>
      <c r="N85" s="252" t="s">
        <v>2652</v>
      </c>
      <c r="O85" s="252" t="s">
        <v>2592</v>
      </c>
      <c r="P85" s="253">
        <v>44718</v>
      </c>
      <c r="Q85" s="269"/>
      <c r="R85" s="252" t="s">
        <v>18</v>
      </c>
      <c r="S85" s="255">
        <v>756</v>
      </c>
      <c r="T85" s="255">
        <v>456</v>
      </c>
      <c r="U85" s="255">
        <v>1</v>
      </c>
      <c r="V85" s="255"/>
      <c r="W85" s="256"/>
      <c r="X85" s="257">
        <v>2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25">
      <c r="A86" s="9" t="s">
        <v>96</v>
      </c>
      <c r="B86" s="9" t="str">
        <f t="shared" si="9"/>
        <v>Converse NC viền 2 su</v>
      </c>
      <c r="C86" s="9" t="str">
        <f t="shared" si="10"/>
        <v>Đen</v>
      </c>
      <c r="D86" s="9"/>
      <c r="E86" s="9"/>
      <c r="F86" s="9"/>
      <c r="G86" s="42">
        <f t="array" ref="G86">INDEX(O:T,MATCH(1,(B86=O:O)*(C86=R:R),0),6)</f>
        <v>1008</v>
      </c>
      <c r="H86" s="42">
        <f t="array" ref="H86">INDEX(O:T,MATCH(1,(B86=O:O)*(C86=R:R),0),5)</f>
        <v>360</v>
      </c>
      <c r="I86" s="42"/>
      <c r="J86" s="9"/>
      <c r="N86" s="252" t="s">
        <v>2684</v>
      </c>
      <c r="O86" s="97" t="s">
        <v>239</v>
      </c>
      <c r="P86" s="253">
        <v>44718</v>
      </c>
      <c r="Q86" s="254"/>
      <c r="R86" s="252" t="s">
        <v>25</v>
      </c>
      <c r="S86" s="255">
        <v>240</v>
      </c>
      <c r="T86" s="255">
        <v>456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2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540</v>
      </c>
      <c r="H87" s="42">
        <f t="array" ref="H87">INDEX(O:T,MATCH(1,(B87=O:O)*(C87=R:R),0),5)</f>
        <v>240</v>
      </c>
      <c r="I87" s="42"/>
      <c r="J87" s="9"/>
      <c r="N87" s="252" t="s">
        <v>2735</v>
      </c>
      <c r="O87" s="97" t="s">
        <v>30</v>
      </c>
      <c r="P87" s="253">
        <v>44738</v>
      </c>
      <c r="Q87" s="254"/>
      <c r="R87" s="252" t="s">
        <v>18</v>
      </c>
      <c r="S87" s="255">
        <v>360</v>
      </c>
      <c r="T87" s="255">
        <v>348</v>
      </c>
      <c r="U87" s="255">
        <v>1</v>
      </c>
      <c r="V87" s="255"/>
      <c r="W87" s="256"/>
      <c r="X87" s="257">
        <v>98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2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1176</v>
      </c>
      <c r="H88" s="42">
        <f t="array" ref="H88">INDEX(O:T,MATCH(1,(B88=O:O)*(C88=R:R),0),5)</f>
        <v>240</v>
      </c>
      <c r="I88" s="42"/>
      <c r="J88" s="9"/>
      <c r="N88" s="252" t="s">
        <v>2735</v>
      </c>
      <c r="O88" s="97" t="s">
        <v>30</v>
      </c>
      <c r="P88" s="253">
        <v>44738</v>
      </c>
      <c r="Q88" s="254"/>
      <c r="R88" s="252" t="s">
        <v>25</v>
      </c>
      <c r="S88" s="255">
        <v>360</v>
      </c>
      <c r="T88" s="255">
        <v>372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2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420</v>
      </c>
      <c r="H89" s="42">
        <f t="array" ref="H89">INDEX(O:T,MATCH(1,(B89=O:O)*(C89=R:R),0),5)</f>
        <v>360</v>
      </c>
      <c r="I89" s="42"/>
      <c r="J89" s="9"/>
      <c r="N89" s="252" t="s">
        <v>2741</v>
      </c>
      <c r="O89" s="97" t="s">
        <v>1336</v>
      </c>
      <c r="P89" s="253">
        <v>44739</v>
      </c>
      <c r="Q89" s="269"/>
      <c r="R89" s="252" t="s">
        <v>18</v>
      </c>
      <c r="S89" s="255">
        <v>600</v>
      </c>
      <c r="T89" s="255">
        <v>732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25">
      <c r="A90" s="9" t="s">
        <v>101</v>
      </c>
      <c r="B90" s="9" t="str">
        <f t="shared" si="9"/>
        <v>Nice NC viền 2 su</v>
      </c>
      <c r="C90" s="9" t="str">
        <f t="shared" si="10"/>
        <v>Đen</v>
      </c>
      <c r="D90" s="9"/>
      <c r="E90" s="9"/>
      <c r="F90" s="9"/>
      <c r="G90" s="42">
        <f t="array" ref="G90">INDEX(O:T,MATCH(1,(B90=O:O)*(C90=R:R),0),6)</f>
        <v>840</v>
      </c>
      <c r="H90" s="42">
        <f t="array" ref="H90">INDEX(O:T,MATCH(1,(B90=O:O)*(C90=R:R),0),5)</f>
        <v>360</v>
      </c>
      <c r="I90" s="42"/>
      <c r="J90" s="9"/>
      <c r="N90" s="252" t="s">
        <v>2738</v>
      </c>
      <c r="O90" s="320" t="s">
        <v>238</v>
      </c>
      <c r="P90" s="253">
        <v>44739</v>
      </c>
      <c r="Q90" s="254"/>
      <c r="R90" s="252" t="s">
        <v>28</v>
      </c>
      <c r="S90" s="255">
        <v>1000</v>
      </c>
      <c r="T90" s="255">
        <v>1272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2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1224</v>
      </c>
      <c r="H91" s="42">
        <f t="array" ref="H91">INDEX(O:T,MATCH(1,(B91=O:O)*(C91=R:R),0),5)</f>
        <v>3257</v>
      </c>
      <c r="I91" s="42"/>
      <c r="J91" s="9"/>
      <c r="N91" s="252" t="s">
        <v>2732</v>
      </c>
      <c r="O91" s="97" t="s">
        <v>1071</v>
      </c>
      <c r="P91" s="253">
        <v>44736</v>
      </c>
      <c r="Q91" s="254"/>
      <c r="R91" s="252" t="s">
        <v>28</v>
      </c>
      <c r="S91" s="255">
        <v>600</v>
      </c>
      <c r="T91" s="255">
        <v>312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Nice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2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1224</v>
      </c>
      <c r="H92" s="42">
        <f t="array" ref="H92">INDEX(O:T,MATCH(1,(B92=O:O)*(C92=R:R),0),5)</f>
        <v>3257</v>
      </c>
      <c r="I92" s="42"/>
      <c r="J92" s="9"/>
      <c r="N92" s="252" t="s">
        <v>2665</v>
      </c>
      <c r="O92" s="97" t="s">
        <v>1071</v>
      </c>
      <c r="P92" s="253">
        <v>44710</v>
      </c>
      <c r="Q92" s="254"/>
      <c r="R92" s="252" t="s">
        <v>18</v>
      </c>
      <c r="S92" s="255">
        <v>600</v>
      </c>
      <c r="T92" s="255">
        <v>1332</v>
      </c>
      <c r="U92" s="255">
        <v>2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2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1224</v>
      </c>
      <c r="H93" s="42">
        <f t="array" ref="H93">INDEX(O:T,MATCH(1,(B93=O:O)*(C93=R:R),0),5)</f>
        <v>3257</v>
      </c>
      <c r="I93" s="42"/>
      <c r="J93" s="9"/>
      <c r="N93" s="252" t="s">
        <v>2666</v>
      </c>
      <c r="O93" s="97" t="s">
        <v>1070</v>
      </c>
      <c r="P93" s="253">
        <v>44710</v>
      </c>
      <c r="Q93" s="254"/>
      <c r="R93" s="252" t="s">
        <v>18</v>
      </c>
      <c r="S93" s="255">
        <v>600</v>
      </c>
      <c r="T93" s="255">
        <v>2928</v>
      </c>
      <c r="U93" s="255">
        <v>3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2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2725</v>
      </c>
      <c r="O94" s="317" t="s">
        <v>1163</v>
      </c>
      <c r="P94" s="253">
        <v>44735</v>
      </c>
      <c r="Q94" s="269"/>
      <c r="R94" s="252" t="s">
        <v>39</v>
      </c>
      <c r="S94" s="255">
        <v>270</v>
      </c>
      <c r="T94" s="255">
        <v>240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2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2725</v>
      </c>
      <c r="O95" s="317" t="s">
        <v>1332</v>
      </c>
      <c r="P95" s="253">
        <v>44735</v>
      </c>
      <c r="Q95" s="269"/>
      <c r="R95" s="252" t="s">
        <v>25</v>
      </c>
      <c r="S95" s="255">
        <v>270</v>
      </c>
      <c r="T95" s="255">
        <v>108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2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2725</v>
      </c>
      <c r="O96" s="317" t="s">
        <v>1332</v>
      </c>
      <c r="P96" s="253">
        <v>44735</v>
      </c>
      <c r="Q96" s="329"/>
      <c r="R96" s="274" t="s">
        <v>18</v>
      </c>
      <c r="S96" s="285">
        <v>270</v>
      </c>
      <c r="T96" s="255">
        <v>156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2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2725</v>
      </c>
      <c r="O97" s="97" t="s">
        <v>2157</v>
      </c>
      <c r="P97" s="253">
        <v>44735</v>
      </c>
      <c r="Q97" s="269"/>
      <c r="R97" s="252" t="s">
        <v>2150</v>
      </c>
      <c r="S97" s="255">
        <v>300</v>
      </c>
      <c r="T97" s="255">
        <v>228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2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2746</v>
      </c>
      <c r="O98" s="97" t="s">
        <v>1166</v>
      </c>
      <c r="P98" s="253">
        <v>44741</v>
      </c>
      <c r="Q98" s="269"/>
      <c r="R98" s="252" t="s">
        <v>18</v>
      </c>
      <c r="S98" s="255">
        <v>360</v>
      </c>
      <c r="T98" s="255">
        <v>648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2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2746</v>
      </c>
      <c r="O99" s="97" t="s">
        <v>1166</v>
      </c>
      <c r="P99" s="253">
        <v>44741</v>
      </c>
      <c r="Q99" s="269"/>
      <c r="R99" s="252" t="s">
        <v>28</v>
      </c>
      <c r="S99" s="255">
        <v>240</v>
      </c>
      <c r="T99" s="255">
        <v>804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2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2747</v>
      </c>
      <c r="O100" s="317" t="s">
        <v>2081</v>
      </c>
      <c r="P100" s="253">
        <v>44741</v>
      </c>
      <c r="Q100" s="254"/>
      <c r="R100" s="252" t="s">
        <v>28</v>
      </c>
      <c r="S100" s="255">
        <v>1200</v>
      </c>
      <c r="T100" s="255">
        <v>1308</v>
      </c>
      <c r="U100" s="255">
        <v>3</v>
      </c>
      <c r="V100" s="255"/>
      <c r="W100" s="256"/>
      <c r="X100" s="257">
        <v>6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2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2748</v>
      </c>
      <c r="O101" s="97" t="s">
        <v>1438</v>
      </c>
      <c r="P101" s="253">
        <v>44741</v>
      </c>
      <c r="Q101" s="254"/>
      <c r="R101" s="252" t="s">
        <v>39</v>
      </c>
      <c r="S101" s="255">
        <v>240</v>
      </c>
      <c r="T101" s="255">
        <v>540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2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2748</v>
      </c>
      <c r="O102" s="97" t="s">
        <v>1438</v>
      </c>
      <c r="P102" s="253">
        <v>44741</v>
      </c>
      <c r="Q102" s="254"/>
      <c r="R102" s="252" t="s">
        <v>28</v>
      </c>
      <c r="S102" s="255">
        <v>240</v>
      </c>
      <c r="T102" s="255">
        <v>468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2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2748</v>
      </c>
      <c r="O103" s="97" t="s">
        <v>1438</v>
      </c>
      <c r="P103" s="253">
        <v>44741</v>
      </c>
      <c r="Q103" s="254"/>
      <c r="R103" s="252" t="s">
        <v>25</v>
      </c>
      <c r="S103" s="285">
        <v>360</v>
      </c>
      <c r="T103" s="255">
        <v>480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2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2748</v>
      </c>
      <c r="O104" s="97" t="s">
        <v>1438</v>
      </c>
      <c r="P104" s="253">
        <v>44741</v>
      </c>
      <c r="Q104" s="254"/>
      <c r="R104" s="252" t="s">
        <v>18</v>
      </c>
      <c r="S104" s="255">
        <v>360</v>
      </c>
      <c r="T104" s="255">
        <v>840</v>
      </c>
      <c r="U104" s="255">
        <v>2</v>
      </c>
      <c r="V104" s="255"/>
      <c r="W104" s="256"/>
      <c r="X104" s="257">
        <v>4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2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2749</v>
      </c>
      <c r="O105" s="97" t="s">
        <v>2223</v>
      </c>
      <c r="P105" s="253">
        <v>44741</v>
      </c>
      <c r="Q105" s="254"/>
      <c r="R105" s="252" t="s">
        <v>39</v>
      </c>
      <c r="S105" s="255">
        <v>240</v>
      </c>
      <c r="T105" s="255">
        <v>636</v>
      </c>
      <c r="U105" s="255">
        <v>1</v>
      </c>
      <c r="V105" s="255"/>
      <c r="W105" s="256"/>
      <c r="X105" s="257">
        <v>2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2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2749</v>
      </c>
      <c r="O106" s="97" t="s">
        <v>2223</v>
      </c>
      <c r="P106" s="253">
        <v>44741</v>
      </c>
      <c r="Q106" s="254"/>
      <c r="R106" s="252" t="s">
        <v>18</v>
      </c>
      <c r="S106" s="255">
        <v>360</v>
      </c>
      <c r="T106" s="255">
        <v>660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2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2749</v>
      </c>
      <c r="O107" s="97" t="s">
        <v>2223</v>
      </c>
      <c r="P107" s="253">
        <v>44741</v>
      </c>
      <c r="Q107" s="254"/>
      <c r="R107" s="252" t="s">
        <v>25</v>
      </c>
      <c r="S107" s="255">
        <v>360</v>
      </c>
      <c r="T107" s="255">
        <v>420</v>
      </c>
      <c r="U107" s="255">
        <v>2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2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2749</v>
      </c>
      <c r="O108" s="97" t="s">
        <v>2223</v>
      </c>
      <c r="P108" s="253">
        <v>44741</v>
      </c>
      <c r="Q108" s="254"/>
      <c r="R108" s="252" t="s">
        <v>28</v>
      </c>
      <c r="S108" s="255">
        <v>240</v>
      </c>
      <c r="T108" s="255">
        <v>1176</v>
      </c>
      <c r="U108" s="255">
        <v>2</v>
      </c>
      <c r="V108" s="255"/>
      <c r="W108" s="256"/>
      <c r="X108" s="257">
        <v>3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2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2747</v>
      </c>
      <c r="O109" s="317" t="s">
        <v>2081</v>
      </c>
      <c r="P109" s="253">
        <v>44741</v>
      </c>
      <c r="Q109" s="254"/>
      <c r="R109" s="252" t="s">
        <v>39</v>
      </c>
      <c r="S109" s="255">
        <v>600</v>
      </c>
      <c r="T109" s="255">
        <v>960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2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2753</v>
      </c>
      <c r="O110" s="317" t="s">
        <v>582</v>
      </c>
      <c r="P110" s="253">
        <v>44742</v>
      </c>
      <c r="Q110" s="254"/>
      <c r="R110" s="252" t="s">
        <v>28</v>
      </c>
      <c r="S110" s="255">
        <v>600</v>
      </c>
      <c r="T110" s="255">
        <v>540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25">
      <c r="N111" s="252" t="s">
        <v>2754</v>
      </c>
      <c r="O111" s="97" t="s">
        <v>27</v>
      </c>
      <c r="P111" s="253">
        <v>44742</v>
      </c>
      <c r="Q111" s="254"/>
      <c r="R111" s="252" t="s">
        <v>28</v>
      </c>
      <c r="S111" s="255">
        <v>240</v>
      </c>
      <c r="T111" s="255">
        <v>468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25">
      <c r="B112" s="38" t="s">
        <v>8</v>
      </c>
      <c r="C112" s="15">
        <f ca="1">TODAY()</f>
        <v>44748</v>
      </c>
      <c r="N112" s="252" t="s">
        <v>2755</v>
      </c>
      <c r="O112" s="330" t="s">
        <v>1596</v>
      </c>
      <c r="P112" s="253">
        <v>44742</v>
      </c>
      <c r="Q112" s="254"/>
      <c r="R112" s="252" t="s">
        <v>28</v>
      </c>
      <c r="S112" s="255">
        <v>240</v>
      </c>
      <c r="T112" s="255">
        <v>432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2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2755</v>
      </c>
      <c r="O113" s="330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2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2741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2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2740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2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2741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2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2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2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2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2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2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2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2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2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2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2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2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2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2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2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2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2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2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2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2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2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2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2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2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2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2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2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2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25">
      <c r="A145" s="9" t="s">
        <v>49</v>
      </c>
      <c r="B145" s="49" t="str">
        <f t="shared" si="13"/>
        <v>Woada LK-301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2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2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2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2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2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2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2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2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2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2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2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2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2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2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2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2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2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2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2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2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2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2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25">
      <c r="A168" s="9" t="s">
        <v>61</v>
      </c>
      <c r="B168" s="49" t="str">
        <f t="shared" ref="B168:B182" si="14">IF(ISNA(VLOOKUP(A168,$L:$N,2,FALSE)),"---",VLOOKUP(A168,$L:$N,2,FALSE))</f>
        <v>Đá banh TH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2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2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2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25">
      <c r="A172" s="9" t="s">
        <v>68</v>
      </c>
      <c r="B172" s="49" t="str">
        <f t="shared" si="14"/>
        <v>Fashion NC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25">
      <c r="A173" s="9" t="s">
        <v>70</v>
      </c>
      <c r="B173" s="49" t="str">
        <f t="shared" si="14"/>
        <v>Fashion NC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2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2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2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2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2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2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2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2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2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2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2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2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2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2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2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2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25">
      <c r="A190" s="9" t="s">
        <v>85</v>
      </c>
      <c r="B190" s="49" t="str">
        <f t="shared" ref="B190:B204" si="15">IF(ISNA(VLOOKUP(A190,$L:$N,2,FALSE)),"---",VLOOKUP(A190,$L:$N,2,FALSE))</f>
        <v>Beyono TC Dày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2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2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2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2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2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2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2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2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2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2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25">
      <c r="A201" s="9" t="s">
        <v>101</v>
      </c>
      <c r="B201" s="49" t="str">
        <f t="shared" si="15"/>
        <v>Nice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2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2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2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2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2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2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2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2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2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2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2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2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2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2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2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2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2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2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2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2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2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2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2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2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2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2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2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2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2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2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2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2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2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2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2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2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2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2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2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2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2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2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2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2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2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2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2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2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2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2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2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2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2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2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2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25">
      <c r="P257" s="52"/>
      <c r="S257" s="52"/>
      <c r="T257" s="52"/>
    </row>
    <row r="258" spans="16:20" x14ac:dyDescent="0.25">
      <c r="P258" s="52"/>
      <c r="S258" s="52"/>
      <c r="T258" s="52"/>
    </row>
    <row r="259" spans="16:20" x14ac:dyDescent="0.25">
      <c r="P259" s="52"/>
      <c r="S259" s="52"/>
      <c r="T259" s="52"/>
    </row>
    <row r="260" spans="16:20" x14ac:dyDescent="0.25">
      <c r="P260" s="52"/>
      <c r="S260" s="52"/>
      <c r="T260" s="52"/>
    </row>
    <row r="261" spans="16:20" x14ac:dyDescent="0.25">
      <c r="P261" s="52"/>
      <c r="S261" s="52"/>
      <c r="T261" s="52"/>
    </row>
    <row r="262" spans="16:20" x14ac:dyDescent="0.25">
      <c r="P262" s="52"/>
      <c r="S262" s="52"/>
      <c r="T262" s="52"/>
    </row>
    <row r="263" spans="16:20" x14ac:dyDescent="0.25">
      <c r="P263" s="52"/>
      <c r="S263" s="52"/>
      <c r="T263" s="52"/>
    </row>
    <row r="264" spans="16:20" x14ac:dyDescent="0.25">
      <c r="P264" s="52"/>
      <c r="S264" s="52"/>
      <c r="T264" s="52"/>
    </row>
    <row r="265" spans="16:20" x14ac:dyDescent="0.25">
      <c r="P265" s="52"/>
      <c r="S265" s="52"/>
      <c r="T265" s="52"/>
    </row>
    <row r="266" spans="16:20" x14ac:dyDescent="0.25">
      <c r="P266" s="52"/>
      <c r="S266" s="52"/>
      <c r="T266" s="52"/>
    </row>
    <row r="267" spans="16:20" x14ac:dyDescent="0.25">
      <c r="P267" s="52"/>
      <c r="S267" s="52"/>
      <c r="T267" s="52"/>
    </row>
    <row r="268" spans="16:20" x14ac:dyDescent="0.25">
      <c r="P268" s="52"/>
      <c r="S268" s="52"/>
      <c r="T268" s="52"/>
    </row>
    <row r="269" spans="16:20" x14ac:dyDescent="0.25">
      <c r="P269" s="52"/>
      <c r="S269" s="52"/>
      <c r="T269" s="52"/>
    </row>
    <row r="270" spans="16:20" x14ac:dyDescent="0.25">
      <c r="P270" s="52"/>
      <c r="S270" s="52"/>
      <c r="T270" s="52"/>
    </row>
    <row r="271" spans="16:20" x14ac:dyDescent="0.25">
      <c r="P271" s="52"/>
      <c r="S271" s="52"/>
      <c r="T271" s="52"/>
    </row>
    <row r="272" spans="16:20" x14ac:dyDescent="0.25">
      <c r="P272" s="52"/>
      <c r="S272" s="52"/>
      <c r="T272" s="52"/>
    </row>
    <row r="273" spans="16:20" x14ac:dyDescent="0.25">
      <c r="P273" s="52"/>
      <c r="S273" s="52"/>
      <c r="T273" s="52"/>
    </row>
    <row r="274" spans="16:20" x14ac:dyDescent="0.25">
      <c r="P274" s="52"/>
      <c r="S274" s="52"/>
      <c r="T274" s="52"/>
    </row>
    <row r="275" spans="16:20" x14ac:dyDescent="0.25">
      <c r="P275" s="52"/>
      <c r="S275" s="52"/>
      <c r="T275" s="52"/>
    </row>
    <row r="276" spans="16:20" x14ac:dyDescent="0.25">
      <c r="P276" s="52"/>
      <c r="S276" s="52"/>
      <c r="T276" s="52"/>
    </row>
    <row r="277" spans="16:20" x14ac:dyDescent="0.25">
      <c r="P277" s="52"/>
      <c r="S277" s="52"/>
      <c r="T277" s="52"/>
    </row>
    <row r="278" spans="16:20" x14ac:dyDescent="0.25">
      <c r="P278" s="52"/>
      <c r="S278" s="52"/>
      <c r="T278" s="52"/>
    </row>
    <row r="279" spans="16:20" x14ac:dyDescent="0.25">
      <c r="P279" s="52"/>
      <c r="S279" s="52"/>
      <c r="T279" s="52"/>
    </row>
    <row r="280" spans="16:20" x14ac:dyDescent="0.25">
      <c r="P280" s="52"/>
      <c r="S280" s="52"/>
      <c r="T280" s="52"/>
    </row>
    <row r="281" spans="16:20" x14ac:dyDescent="0.25">
      <c r="P281" s="52"/>
      <c r="S281" s="52"/>
      <c r="T281" s="52"/>
    </row>
    <row r="282" spans="16:20" x14ac:dyDescent="0.25">
      <c r="P282" s="52"/>
      <c r="S282" s="52"/>
      <c r="T282" s="52"/>
    </row>
    <row r="283" spans="16:20" x14ac:dyDescent="0.25">
      <c r="P283" s="52"/>
      <c r="S283" s="52"/>
      <c r="T283" s="52"/>
    </row>
    <row r="284" spans="16:20" x14ac:dyDescent="0.25">
      <c r="P284" s="52"/>
      <c r="S284" s="52"/>
      <c r="T284" s="52"/>
    </row>
    <row r="285" spans="16:20" x14ac:dyDescent="0.25">
      <c r="P285" s="52"/>
      <c r="S285" s="52"/>
      <c r="T285" s="52"/>
    </row>
    <row r="286" spans="16:20" x14ac:dyDescent="0.25">
      <c r="P286" s="52"/>
      <c r="S286" s="52"/>
      <c r="T286" s="52"/>
    </row>
    <row r="287" spans="16:20" x14ac:dyDescent="0.25">
      <c r="P287" s="52"/>
      <c r="S287" s="52"/>
      <c r="T287" s="52"/>
    </row>
    <row r="288" spans="16:20" x14ac:dyDescent="0.25">
      <c r="P288" s="52"/>
      <c r="S288" s="52"/>
      <c r="T288" s="52"/>
    </row>
    <row r="289" spans="16:20" x14ac:dyDescent="0.25">
      <c r="P289" s="52"/>
      <c r="S289" s="52"/>
      <c r="T289" s="52"/>
    </row>
    <row r="290" spans="16:20" x14ac:dyDescent="0.25">
      <c r="P290" s="52"/>
      <c r="S290" s="52"/>
      <c r="T290" s="52"/>
    </row>
    <row r="291" spans="16:20" x14ac:dyDescent="0.25">
      <c r="P291" s="52"/>
      <c r="S291" s="52"/>
      <c r="T291" s="52"/>
    </row>
    <row r="292" spans="16:20" x14ac:dyDescent="0.25">
      <c r="P292" s="52"/>
      <c r="S292" s="52"/>
      <c r="T292" s="52"/>
    </row>
    <row r="293" spans="16:20" x14ac:dyDescent="0.25">
      <c r="P293" s="52"/>
      <c r="S293" s="52"/>
      <c r="T293" s="52"/>
    </row>
    <row r="294" spans="16:20" x14ac:dyDescent="0.25">
      <c r="P294" s="52"/>
      <c r="S294" s="52"/>
      <c r="T294" s="52"/>
    </row>
    <row r="295" spans="16:20" x14ac:dyDescent="0.25">
      <c r="P295" s="52"/>
      <c r="S295" s="52"/>
      <c r="T295" s="52"/>
    </row>
    <row r="296" spans="16:20" x14ac:dyDescent="0.25">
      <c r="P296" s="52"/>
      <c r="S296" s="52"/>
      <c r="T296" s="52"/>
    </row>
    <row r="297" spans="16:20" x14ac:dyDescent="0.25">
      <c r="P297" s="52"/>
      <c r="S297" s="52"/>
      <c r="T297" s="52"/>
    </row>
    <row r="298" spans="16:20" x14ac:dyDescent="0.25">
      <c r="P298" s="52"/>
      <c r="S298" s="52"/>
      <c r="T298" s="52"/>
    </row>
    <row r="299" spans="16:20" x14ac:dyDescent="0.25">
      <c r="P299" s="52"/>
      <c r="S299" s="52"/>
      <c r="T299" s="52"/>
    </row>
    <row r="300" spans="16:20" x14ac:dyDescent="0.25">
      <c r="P300" s="52"/>
      <c r="S300" s="52"/>
      <c r="T300" s="52"/>
    </row>
    <row r="301" spans="16:20" x14ac:dyDescent="0.25">
      <c r="P301" s="52"/>
      <c r="S301" s="52"/>
      <c r="T301" s="52"/>
    </row>
    <row r="302" spans="16:20" x14ac:dyDescent="0.25">
      <c r="P302" s="52"/>
      <c r="S302" s="52"/>
      <c r="T302" s="52"/>
    </row>
    <row r="303" spans="16:20" x14ac:dyDescent="0.25">
      <c r="P303" s="52"/>
      <c r="S303" s="52"/>
      <c r="T303" s="52"/>
    </row>
    <row r="304" spans="16:20" x14ac:dyDescent="0.25">
      <c r="P304" s="52"/>
      <c r="S304" s="52"/>
      <c r="T304" s="52"/>
    </row>
    <row r="305" spans="16:20" x14ac:dyDescent="0.25">
      <c r="P305" s="52"/>
      <c r="S305" s="52"/>
      <c r="T305" s="52"/>
    </row>
    <row r="306" spans="16:20" x14ac:dyDescent="0.25">
      <c r="P306" s="52"/>
      <c r="S306" s="52"/>
      <c r="T306" s="52"/>
    </row>
    <row r="307" spans="16:20" x14ac:dyDescent="0.25">
      <c r="P307" s="52"/>
      <c r="S307" s="52"/>
      <c r="T307" s="52"/>
    </row>
    <row r="308" spans="16:20" x14ac:dyDescent="0.25">
      <c r="P308" s="52"/>
      <c r="S308" s="52"/>
      <c r="T308" s="52"/>
    </row>
    <row r="309" spans="16:20" x14ac:dyDescent="0.25">
      <c r="P309" s="52"/>
      <c r="S309" s="52"/>
      <c r="T309" s="52"/>
    </row>
    <row r="310" spans="16:20" x14ac:dyDescent="0.25">
      <c r="P310" s="52"/>
      <c r="S310" s="52"/>
      <c r="T310" s="52"/>
    </row>
    <row r="311" spans="16:20" x14ac:dyDescent="0.25">
      <c r="P311" s="52"/>
      <c r="S311" s="52"/>
      <c r="T311" s="52"/>
    </row>
    <row r="312" spans="16:20" x14ac:dyDescent="0.25">
      <c r="P312" s="52"/>
      <c r="S312" s="52"/>
      <c r="T312" s="52"/>
    </row>
    <row r="313" spans="16:20" x14ac:dyDescent="0.25">
      <c r="P313" s="52"/>
      <c r="S313" s="52"/>
      <c r="T313" s="52"/>
    </row>
    <row r="314" spans="16:20" x14ac:dyDescent="0.25">
      <c r="P314" s="52"/>
      <c r="S314" s="52"/>
      <c r="T314" s="52"/>
    </row>
    <row r="315" spans="16:20" x14ac:dyDescent="0.25">
      <c r="P315" s="52"/>
      <c r="S315" s="52"/>
      <c r="T315" s="52"/>
    </row>
    <row r="316" spans="16:20" x14ac:dyDescent="0.25">
      <c r="P316" s="52"/>
      <c r="S316" s="52"/>
      <c r="T316" s="52"/>
    </row>
    <row r="317" spans="16:20" x14ac:dyDescent="0.25">
      <c r="P317" s="52"/>
      <c r="S317" s="52"/>
      <c r="T317" s="52"/>
    </row>
    <row r="318" spans="16:20" x14ac:dyDescent="0.25">
      <c r="P318" s="52"/>
      <c r="S318" s="52"/>
      <c r="T318" s="52"/>
    </row>
    <row r="319" spans="16:20" x14ac:dyDescent="0.25">
      <c r="P319" s="52"/>
      <c r="S319" s="52"/>
      <c r="T319" s="52"/>
    </row>
    <row r="320" spans="16:20" x14ac:dyDescent="0.25">
      <c r="P320" s="52"/>
      <c r="S320" s="52"/>
      <c r="T320" s="52"/>
    </row>
    <row r="321" spans="16:20" x14ac:dyDescent="0.25">
      <c r="P321" s="52"/>
      <c r="S321" s="52"/>
      <c r="T321" s="52"/>
    </row>
    <row r="322" spans="16:20" x14ac:dyDescent="0.25">
      <c r="P322" s="52"/>
      <c r="S322" s="52"/>
      <c r="T322" s="52"/>
    </row>
    <row r="323" spans="16:20" x14ac:dyDescent="0.25">
      <c r="P323" s="52"/>
      <c r="S323" s="52"/>
      <c r="T323" s="52"/>
    </row>
    <row r="324" spans="16:20" x14ac:dyDescent="0.25">
      <c r="P324" s="52"/>
      <c r="S324" s="52"/>
      <c r="T324" s="52"/>
    </row>
    <row r="325" spans="16:20" x14ac:dyDescent="0.25">
      <c r="P325" s="52"/>
      <c r="S325" s="52"/>
      <c r="T325" s="52"/>
    </row>
    <row r="326" spans="16:20" x14ac:dyDescent="0.25">
      <c r="P326" s="52"/>
      <c r="S326" s="52"/>
      <c r="T326" s="52"/>
    </row>
    <row r="327" spans="16:20" x14ac:dyDescent="0.25">
      <c r="P327" s="52"/>
      <c r="S327" s="52"/>
      <c r="T327" s="52"/>
    </row>
    <row r="328" spans="16:20" x14ac:dyDescent="0.25">
      <c r="P328" s="52"/>
      <c r="S328" s="52"/>
      <c r="T328" s="52"/>
    </row>
    <row r="329" spans="16:20" x14ac:dyDescent="0.25">
      <c r="P329" s="52"/>
      <c r="S329" s="52"/>
      <c r="T329" s="52"/>
    </row>
    <row r="330" spans="16:20" x14ac:dyDescent="0.25">
      <c r="P330" s="52"/>
      <c r="S330" s="52"/>
      <c r="T330" s="52"/>
    </row>
    <row r="331" spans="16:20" x14ac:dyDescent="0.25">
      <c r="P331" s="52"/>
      <c r="S331" s="52"/>
      <c r="T331" s="52"/>
    </row>
    <row r="332" spans="16:20" x14ac:dyDescent="0.25">
      <c r="P332" s="52"/>
      <c r="S332" s="52"/>
      <c r="T332" s="52"/>
    </row>
    <row r="333" spans="16:20" x14ac:dyDescent="0.25">
      <c r="P333" s="52"/>
      <c r="S333" s="52"/>
      <c r="T333" s="52"/>
    </row>
    <row r="334" spans="16:20" x14ac:dyDescent="0.25">
      <c r="P334" s="52"/>
      <c r="S334" s="52"/>
      <c r="T334" s="52"/>
    </row>
    <row r="335" spans="16:20" x14ac:dyDescent="0.25">
      <c r="P335" s="52"/>
      <c r="S335" s="52"/>
      <c r="T335" s="52"/>
    </row>
    <row r="336" spans="16:20" x14ac:dyDescent="0.25">
      <c r="P336" s="52"/>
      <c r="S336" s="52"/>
      <c r="T336" s="52"/>
    </row>
    <row r="337" spans="16:21" x14ac:dyDescent="0.25">
      <c r="P337" s="52"/>
      <c r="S337" s="52"/>
      <c r="T337" s="52"/>
    </row>
    <row r="338" spans="16:21" x14ac:dyDescent="0.25">
      <c r="P338" s="52"/>
      <c r="S338" s="52"/>
      <c r="T338" s="52"/>
    </row>
    <row r="339" spans="16:21" x14ac:dyDescent="0.25">
      <c r="P339" s="52"/>
      <c r="S339" s="52"/>
      <c r="T339" s="52"/>
    </row>
    <row r="340" spans="16:21" x14ac:dyDescent="0.25">
      <c r="P340" s="52"/>
      <c r="S340" s="52"/>
      <c r="T340" s="52"/>
    </row>
    <row r="341" spans="16:21" x14ac:dyDescent="0.25">
      <c r="P341" s="52"/>
      <c r="S341" s="52"/>
      <c r="T341" s="52"/>
    </row>
    <row r="342" spans="16:21" x14ac:dyDescent="0.25">
      <c r="P342" s="52"/>
      <c r="S342" s="52"/>
      <c r="T342" s="52"/>
      <c r="U342" s="52"/>
    </row>
    <row r="343" spans="16:21" x14ac:dyDescent="0.25">
      <c r="P343" s="52"/>
      <c r="S343" s="52"/>
      <c r="T343" s="52"/>
    </row>
    <row r="344" spans="16:21" x14ac:dyDescent="0.25">
      <c r="P344" s="52"/>
      <c r="S344" s="52"/>
      <c r="T344" s="52"/>
    </row>
    <row r="345" spans="16:21" x14ac:dyDescent="0.25">
      <c r="P345" s="52"/>
      <c r="S345" s="52"/>
      <c r="T345" s="52"/>
    </row>
    <row r="346" spans="16:21" x14ac:dyDescent="0.25">
      <c r="P346" s="52"/>
      <c r="S346" s="52"/>
      <c r="T346" s="52"/>
    </row>
    <row r="347" spans="16:21" x14ac:dyDescent="0.25">
      <c r="P347" s="52"/>
      <c r="S347" s="52"/>
      <c r="T347" s="52"/>
    </row>
    <row r="348" spans="16:21" x14ac:dyDescent="0.25">
      <c r="P348" s="52"/>
      <c r="S348" s="52"/>
      <c r="T348" s="52"/>
    </row>
    <row r="349" spans="16:21" x14ac:dyDescent="0.25">
      <c r="P349" s="52"/>
      <c r="S349" s="52"/>
      <c r="T349" s="52"/>
    </row>
    <row r="350" spans="16:21" x14ac:dyDescent="0.25">
      <c r="P350" s="52"/>
      <c r="S350" s="52"/>
      <c r="T350" s="52"/>
    </row>
    <row r="351" spans="16:21" x14ac:dyDescent="0.25">
      <c r="P351" s="52"/>
      <c r="S351" s="52"/>
      <c r="T351" s="52"/>
    </row>
    <row r="352" spans="16:21" x14ac:dyDescent="0.25">
      <c r="P352" s="52"/>
      <c r="S352" s="52"/>
      <c r="T352" s="52"/>
    </row>
    <row r="353" spans="16:20" x14ac:dyDescent="0.25">
      <c r="P353" s="52"/>
      <c r="S353" s="52"/>
      <c r="T353" s="52"/>
    </row>
    <row r="354" spans="16:20" x14ac:dyDescent="0.25">
      <c r="P354" s="52"/>
      <c r="S354" s="52"/>
      <c r="T354" s="52"/>
    </row>
    <row r="355" spans="16:20" x14ac:dyDescent="0.25">
      <c r="P355" s="52"/>
      <c r="S355" s="52"/>
      <c r="T355" s="52"/>
    </row>
    <row r="356" spans="16:20" x14ac:dyDescent="0.25">
      <c r="P356" s="52"/>
      <c r="S356" s="52"/>
      <c r="T356" s="52"/>
    </row>
    <row r="357" spans="16:20" x14ac:dyDescent="0.25">
      <c r="P357" s="52"/>
      <c r="S357" s="52"/>
      <c r="T357" s="52"/>
    </row>
    <row r="358" spans="16:20" x14ac:dyDescent="0.25">
      <c r="P358" s="52"/>
      <c r="S358" s="52"/>
      <c r="T358" s="52"/>
    </row>
    <row r="359" spans="16:20" x14ac:dyDescent="0.25">
      <c r="P359" s="52"/>
      <c r="S359" s="52"/>
      <c r="T359" s="52"/>
    </row>
    <row r="360" spans="16:20" x14ac:dyDescent="0.25">
      <c r="P360" s="52"/>
      <c r="S360" s="52"/>
      <c r="T360" s="52"/>
    </row>
    <row r="361" spans="16:20" x14ac:dyDescent="0.25">
      <c r="P361" s="52"/>
      <c r="S361" s="52"/>
      <c r="T361" s="52"/>
    </row>
    <row r="362" spans="16:20" x14ac:dyDescent="0.25">
      <c r="P362" s="52"/>
      <c r="S362" s="52"/>
      <c r="T362" s="52"/>
    </row>
    <row r="363" spans="16:20" x14ac:dyDescent="0.25">
      <c r="P363" s="52"/>
      <c r="S363" s="52"/>
      <c r="T363" s="52"/>
    </row>
    <row r="364" spans="16:20" x14ac:dyDescent="0.25">
      <c r="P364" s="52"/>
      <c r="S364" s="52"/>
      <c r="T364" s="52"/>
    </row>
    <row r="365" spans="16:20" x14ac:dyDescent="0.25">
      <c r="P365" s="52"/>
      <c r="S365" s="52"/>
      <c r="T365" s="52"/>
    </row>
    <row r="366" spans="16:20" x14ac:dyDescent="0.25">
      <c r="P366" s="52"/>
      <c r="S366" s="52"/>
      <c r="T366" s="52"/>
    </row>
    <row r="367" spans="16:20" x14ac:dyDescent="0.25">
      <c r="P367" s="52"/>
      <c r="S367" s="52"/>
      <c r="T367" s="52"/>
    </row>
    <row r="368" spans="16:20" x14ac:dyDescent="0.25">
      <c r="P368" s="52"/>
      <c r="S368" s="52"/>
      <c r="T368" s="52"/>
    </row>
    <row r="369" spans="16:20" x14ac:dyDescent="0.25">
      <c r="P369" s="52"/>
      <c r="S369" s="52"/>
      <c r="T369" s="52"/>
    </row>
    <row r="370" spans="16:20" x14ac:dyDescent="0.25">
      <c r="P370" s="52"/>
      <c r="S370" s="52"/>
      <c r="T370" s="52"/>
    </row>
    <row r="371" spans="16:20" x14ac:dyDescent="0.25">
      <c r="P371" s="52"/>
      <c r="S371" s="52"/>
      <c r="T371" s="52"/>
    </row>
    <row r="372" spans="16:20" x14ac:dyDescent="0.25">
      <c r="P372" s="52"/>
      <c r="S372" s="52"/>
      <c r="T372" s="52"/>
    </row>
    <row r="373" spans="16:20" x14ac:dyDescent="0.25">
      <c r="P373" s="52"/>
      <c r="S373" s="52"/>
      <c r="T373" s="52"/>
    </row>
    <row r="374" spans="16:20" x14ac:dyDescent="0.25">
      <c r="P374" s="52"/>
      <c r="S374" s="52"/>
      <c r="T374" s="52"/>
    </row>
    <row r="375" spans="16:20" x14ac:dyDescent="0.25">
      <c r="P375" s="52"/>
      <c r="S375" s="52"/>
      <c r="T375" s="52"/>
    </row>
    <row r="376" spans="16:20" x14ac:dyDescent="0.25">
      <c r="P376" s="52"/>
      <c r="S376" s="52"/>
      <c r="T376" s="52"/>
    </row>
    <row r="377" spans="16:20" x14ac:dyDescent="0.25">
      <c r="P377" s="52"/>
      <c r="S377" s="52"/>
      <c r="T377" s="52"/>
    </row>
    <row r="378" spans="16:20" x14ac:dyDescent="0.25">
      <c r="P378" s="52"/>
      <c r="S378" s="52"/>
      <c r="T378" s="52"/>
    </row>
    <row r="379" spans="16:20" x14ac:dyDescent="0.25">
      <c r="P379" s="52"/>
      <c r="S379" s="52"/>
      <c r="T379" s="52"/>
    </row>
    <row r="380" spans="16:20" x14ac:dyDescent="0.25">
      <c r="P380" s="52"/>
      <c r="S380" s="52"/>
      <c r="T380" s="52"/>
    </row>
    <row r="381" spans="16:20" x14ac:dyDescent="0.25">
      <c r="P381" s="52"/>
      <c r="S381" s="52"/>
      <c r="T381" s="52"/>
    </row>
    <row r="382" spans="16:20" x14ac:dyDescent="0.25">
      <c r="P382" s="52"/>
      <c r="S382" s="52"/>
      <c r="T382" s="52"/>
    </row>
    <row r="383" spans="16:20" x14ac:dyDescent="0.25">
      <c r="P383" s="52"/>
      <c r="S383" s="52"/>
      <c r="T383" s="52"/>
    </row>
    <row r="384" spans="16:20" x14ac:dyDescent="0.25">
      <c r="P384" s="52"/>
      <c r="S384" s="52"/>
      <c r="T384" s="52"/>
    </row>
    <row r="385" spans="16:20" x14ac:dyDescent="0.25">
      <c r="P385" s="52"/>
      <c r="S385" s="52"/>
      <c r="T385" s="52"/>
    </row>
    <row r="386" spans="16:20" x14ac:dyDescent="0.25">
      <c r="P386" s="52"/>
      <c r="S386" s="52"/>
      <c r="T386" s="52"/>
    </row>
    <row r="387" spans="16:20" x14ac:dyDescent="0.25">
      <c r="P387" s="52"/>
      <c r="S387" s="52"/>
      <c r="T387" s="52"/>
    </row>
    <row r="388" spans="16:20" x14ac:dyDescent="0.25">
      <c r="P388" s="52"/>
      <c r="S388" s="52"/>
      <c r="T388" s="52"/>
    </row>
    <row r="389" spans="16:20" x14ac:dyDescent="0.25">
      <c r="P389" s="52"/>
      <c r="S389" s="52"/>
      <c r="T389" s="52"/>
    </row>
    <row r="390" spans="16:20" x14ac:dyDescent="0.25">
      <c r="P390" s="52"/>
      <c r="S390" s="52"/>
      <c r="T390" s="52"/>
    </row>
    <row r="391" spans="16:20" x14ac:dyDescent="0.25">
      <c r="P391" s="52"/>
      <c r="S391" s="52"/>
      <c r="T391" s="52"/>
    </row>
    <row r="392" spans="16:20" x14ac:dyDescent="0.25">
      <c r="P392" s="52"/>
      <c r="S392" s="52"/>
      <c r="T392" s="52"/>
    </row>
    <row r="393" spans="16:20" x14ac:dyDescent="0.25">
      <c r="P393" s="52"/>
      <c r="S393" s="52"/>
      <c r="T393" s="52"/>
    </row>
    <row r="394" spans="16:20" x14ac:dyDescent="0.25">
      <c r="P394" s="52"/>
      <c r="S394" s="52"/>
      <c r="T394" s="52"/>
    </row>
    <row r="395" spans="16:20" x14ac:dyDescent="0.25">
      <c r="P395" s="52"/>
      <c r="S395" s="52"/>
      <c r="T395" s="52"/>
    </row>
    <row r="396" spans="16:20" x14ac:dyDescent="0.25">
      <c r="P396" s="52"/>
      <c r="S396" s="52"/>
      <c r="T396" s="52"/>
    </row>
    <row r="397" spans="16:20" x14ac:dyDescent="0.25">
      <c r="P397" s="52"/>
      <c r="S397" s="52"/>
      <c r="T397" s="52"/>
    </row>
    <row r="398" spans="16:20" x14ac:dyDescent="0.25">
      <c r="P398" s="52"/>
      <c r="S398" s="52"/>
      <c r="T398" s="52"/>
    </row>
    <row r="399" spans="16:20" x14ac:dyDescent="0.25">
      <c r="P399" s="52"/>
      <c r="S399" s="52"/>
      <c r="T399" s="52"/>
    </row>
    <row r="400" spans="16:20" x14ac:dyDescent="0.25">
      <c r="P400" s="52"/>
      <c r="S400" s="52"/>
      <c r="T400" s="52"/>
    </row>
    <row r="401" spans="16:20" x14ac:dyDescent="0.25">
      <c r="P401" s="52"/>
      <c r="S401" s="52"/>
      <c r="T401" s="52"/>
    </row>
    <row r="402" spans="16:20" x14ac:dyDescent="0.25">
      <c r="P402" s="52"/>
      <c r="S402" s="52"/>
      <c r="T402" s="52"/>
    </row>
    <row r="403" spans="16:20" x14ac:dyDescent="0.25">
      <c r="P403" s="52"/>
      <c r="S403" s="52"/>
      <c r="T403" s="52"/>
    </row>
    <row r="404" spans="16:20" x14ac:dyDescent="0.25">
      <c r="P404" s="52"/>
      <c r="S404" s="52"/>
      <c r="T404" s="52"/>
    </row>
    <row r="405" spans="16:20" x14ac:dyDescent="0.25">
      <c r="P405" s="52"/>
      <c r="S405" s="52"/>
      <c r="T405" s="52"/>
    </row>
    <row r="406" spans="16:20" x14ac:dyDescent="0.25">
      <c r="P406" s="52"/>
      <c r="S406" s="52"/>
      <c r="T406" s="52"/>
    </row>
    <row r="407" spans="16:20" x14ac:dyDescent="0.25">
      <c r="P407" s="52"/>
      <c r="S407" s="52"/>
      <c r="T407" s="52"/>
    </row>
    <row r="408" spans="16:20" x14ac:dyDescent="0.25">
      <c r="P408" s="52"/>
      <c r="S408" s="52"/>
      <c r="T408" s="52"/>
    </row>
    <row r="409" spans="16:20" x14ac:dyDescent="0.25">
      <c r="P409" s="52"/>
      <c r="S409" s="52"/>
      <c r="T409" s="52"/>
    </row>
    <row r="410" spans="16:20" x14ac:dyDescent="0.25">
      <c r="P410" s="52"/>
      <c r="S410" s="52"/>
      <c r="T410" s="52"/>
    </row>
    <row r="411" spans="16:20" x14ac:dyDescent="0.25">
      <c r="P411" s="52"/>
      <c r="S411" s="52"/>
      <c r="T411" s="52"/>
    </row>
    <row r="412" spans="16:20" x14ac:dyDescent="0.25">
      <c r="P412" s="52"/>
      <c r="S412" s="52"/>
      <c r="T412" s="52"/>
    </row>
    <row r="413" spans="16:20" x14ac:dyDescent="0.25">
      <c r="P413" s="52"/>
      <c r="S413" s="52"/>
      <c r="T413" s="52"/>
    </row>
    <row r="414" spans="16:20" x14ac:dyDescent="0.25">
      <c r="P414" s="52"/>
      <c r="S414" s="52"/>
      <c r="T414" s="52"/>
    </row>
    <row r="415" spans="16:20" x14ac:dyDescent="0.25">
      <c r="P415" s="52"/>
      <c r="S415" s="52"/>
      <c r="T415" s="52"/>
    </row>
    <row r="416" spans="16:20" x14ac:dyDescent="0.25">
      <c r="P416" s="52"/>
      <c r="S416" s="52"/>
      <c r="T416" s="52"/>
    </row>
    <row r="417" spans="16:20" x14ac:dyDescent="0.25">
      <c r="P417" s="52"/>
      <c r="S417" s="52"/>
      <c r="T417" s="52"/>
    </row>
    <row r="418" spans="16:20" x14ac:dyDescent="0.25">
      <c r="P418" s="52"/>
      <c r="S418" s="52"/>
      <c r="T418" s="52"/>
    </row>
    <row r="419" spans="16:20" x14ac:dyDescent="0.25">
      <c r="P419" s="52"/>
      <c r="S419" s="52"/>
      <c r="T419" s="52"/>
    </row>
    <row r="420" spans="16:20" x14ac:dyDescent="0.25">
      <c r="P420" s="52"/>
      <c r="S420" s="52"/>
      <c r="T420" s="52"/>
    </row>
    <row r="421" spans="16:20" x14ac:dyDescent="0.25">
      <c r="P421" s="52"/>
      <c r="S421" s="52"/>
      <c r="T421" s="52"/>
    </row>
    <row r="422" spans="16:20" x14ac:dyDescent="0.25">
      <c r="P422" s="52"/>
      <c r="S422" s="52"/>
      <c r="T422" s="52"/>
    </row>
    <row r="423" spans="16:20" x14ac:dyDescent="0.25">
      <c r="P423" s="52"/>
      <c r="S423" s="52"/>
      <c r="T423" s="52"/>
    </row>
    <row r="424" spans="16:20" x14ac:dyDescent="0.25">
      <c r="P424" s="52"/>
      <c r="S424" s="52"/>
      <c r="T424" s="52"/>
    </row>
    <row r="425" spans="16:20" x14ac:dyDescent="0.25">
      <c r="P425" s="52"/>
      <c r="S425" s="52"/>
      <c r="T425" s="52"/>
    </row>
    <row r="426" spans="16:20" x14ac:dyDescent="0.25">
      <c r="P426" s="52"/>
      <c r="S426" s="52"/>
      <c r="T426" s="52"/>
    </row>
    <row r="427" spans="16:20" x14ac:dyDescent="0.25">
      <c r="P427" s="52"/>
      <c r="S427" s="52"/>
      <c r="T427" s="52"/>
    </row>
    <row r="428" spans="16:20" x14ac:dyDescent="0.25">
      <c r="P428" s="52"/>
      <c r="S428" s="52"/>
      <c r="T428" s="52"/>
    </row>
    <row r="429" spans="16:20" x14ac:dyDescent="0.25">
      <c r="P429" s="52"/>
      <c r="S429" s="52"/>
      <c r="T429" s="52"/>
    </row>
    <row r="430" spans="16:20" x14ac:dyDescent="0.25">
      <c r="P430" s="52"/>
      <c r="S430" s="52"/>
      <c r="T430" s="52"/>
    </row>
    <row r="431" spans="16:20" x14ac:dyDescent="0.25">
      <c r="P431" s="52"/>
      <c r="S431" s="52"/>
      <c r="T431" s="52"/>
    </row>
    <row r="432" spans="16:20" x14ac:dyDescent="0.25">
      <c r="P432" s="52"/>
      <c r="S432" s="52"/>
      <c r="T432" s="52"/>
    </row>
    <row r="433" spans="16:20" x14ac:dyDescent="0.25">
      <c r="P433" s="52"/>
      <c r="S433" s="52"/>
      <c r="T433" s="52"/>
    </row>
    <row r="434" spans="16:20" x14ac:dyDescent="0.25">
      <c r="P434" s="52"/>
      <c r="S434" s="52"/>
      <c r="T434" s="52"/>
    </row>
    <row r="435" spans="16:20" x14ac:dyDescent="0.25">
      <c r="P435" s="52"/>
      <c r="S435" s="52"/>
      <c r="T435" s="52"/>
    </row>
    <row r="436" spans="16:20" x14ac:dyDescent="0.25">
      <c r="P436" s="52"/>
      <c r="S436" s="52"/>
      <c r="T436" s="52"/>
    </row>
    <row r="437" spans="16:20" x14ac:dyDescent="0.25">
      <c r="P437" s="52"/>
      <c r="S437" s="52"/>
      <c r="T437" s="52"/>
    </row>
    <row r="438" spans="16:20" x14ac:dyDescent="0.25">
      <c r="P438" s="52"/>
      <c r="S438" s="52"/>
      <c r="T438" s="52"/>
    </row>
    <row r="439" spans="16:20" x14ac:dyDescent="0.25">
      <c r="P439" s="52"/>
      <c r="S439" s="52"/>
      <c r="T439" s="52"/>
    </row>
    <row r="440" spans="16:20" x14ac:dyDescent="0.25">
      <c r="P440" s="52"/>
      <c r="S440" s="52"/>
      <c r="T440" s="52"/>
    </row>
    <row r="441" spans="16:20" x14ac:dyDescent="0.25">
      <c r="P441" s="52"/>
      <c r="S441" s="52"/>
      <c r="T441" s="52"/>
    </row>
    <row r="442" spans="16:20" x14ac:dyDescent="0.25">
      <c r="P442" s="52"/>
      <c r="S442" s="52"/>
      <c r="T442" s="52"/>
    </row>
    <row r="443" spans="16:20" x14ac:dyDescent="0.25">
      <c r="P443" s="52"/>
      <c r="S443" s="52"/>
      <c r="T443" s="52"/>
    </row>
    <row r="444" spans="16:20" x14ac:dyDescent="0.25">
      <c r="P444" s="52"/>
      <c r="S444" s="52"/>
      <c r="T444" s="52"/>
    </row>
    <row r="445" spans="16:20" x14ac:dyDescent="0.25">
      <c r="P445" s="52"/>
      <c r="S445" s="52"/>
      <c r="T445" s="52"/>
    </row>
    <row r="446" spans="16:20" x14ac:dyDescent="0.25">
      <c r="P446" s="52"/>
      <c r="S446" s="52"/>
      <c r="T446" s="52"/>
    </row>
    <row r="447" spans="16:20" x14ac:dyDescent="0.25">
      <c r="P447" s="52"/>
      <c r="S447" s="52"/>
      <c r="T447" s="52"/>
    </row>
    <row r="448" spans="16:20" x14ac:dyDescent="0.25">
      <c r="P448" s="52"/>
      <c r="S448" s="52"/>
      <c r="T448" s="52"/>
    </row>
    <row r="449" spans="16:20" x14ac:dyDescent="0.25">
      <c r="P449" s="52"/>
      <c r="S449" s="52"/>
      <c r="T449" s="52"/>
    </row>
    <row r="450" spans="16:20" x14ac:dyDescent="0.25">
      <c r="P450" s="52"/>
      <c r="S450" s="52"/>
      <c r="T450" s="52"/>
    </row>
    <row r="451" spans="16:20" x14ac:dyDescent="0.25">
      <c r="P451" s="52"/>
      <c r="S451" s="52"/>
      <c r="T451" s="52"/>
    </row>
    <row r="452" spans="16:20" x14ac:dyDescent="0.25">
      <c r="P452" s="52"/>
      <c r="S452" s="52"/>
      <c r="T452" s="52"/>
    </row>
    <row r="453" spans="16:20" x14ac:dyDescent="0.25">
      <c r="P453" s="52"/>
      <c r="S453" s="52"/>
      <c r="T453" s="52"/>
    </row>
    <row r="454" spans="16:20" x14ac:dyDescent="0.25">
      <c r="P454" s="52"/>
      <c r="S454" s="52"/>
      <c r="T454" s="52"/>
    </row>
    <row r="455" spans="16:20" x14ac:dyDescent="0.25">
      <c r="P455" s="52"/>
      <c r="S455" s="52"/>
      <c r="T455" s="52"/>
    </row>
    <row r="456" spans="16:20" x14ac:dyDescent="0.25">
      <c r="P456" s="52"/>
      <c r="S456" s="52"/>
      <c r="T456" s="52"/>
    </row>
    <row r="457" spans="16:20" x14ac:dyDescent="0.25">
      <c r="P457" s="52"/>
      <c r="S457" s="52"/>
      <c r="T457" s="52"/>
    </row>
    <row r="458" spans="16:20" x14ac:dyDescent="0.25">
      <c r="P458" s="52"/>
      <c r="S458" s="52"/>
      <c r="T458" s="52"/>
    </row>
    <row r="459" spans="16:20" x14ac:dyDescent="0.25">
      <c r="P459" s="52"/>
      <c r="S459" s="52"/>
      <c r="T459" s="52"/>
    </row>
    <row r="460" spans="16:20" x14ac:dyDescent="0.25">
      <c r="P460" s="52"/>
      <c r="S460" s="52"/>
      <c r="T460" s="52"/>
    </row>
    <row r="461" spans="16:20" x14ac:dyDescent="0.25">
      <c r="P461" s="52"/>
      <c r="S461" s="52"/>
      <c r="T461" s="52"/>
    </row>
    <row r="462" spans="16:20" x14ac:dyDescent="0.25">
      <c r="P462" s="52"/>
      <c r="S462" s="52"/>
      <c r="T462" s="52"/>
    </row>
    <row r="463" spans="16:20" x14ac:dyDescent="0.25">
      <c r="P463" s="52"/>
      <c r="S463" s="52"/>
      <c r="T463" s="52"/>
    </row>
    <row r="464" spans="16:20" x14ac:dyDescent="0.25">
      <c r="P464" s="52"/>
      <c r="S464" s="52"/>
      <c r="T464" s="52"/>
    </row>
    <row r="465" spans="13:20" x14ac:dyDescent="0.25">
      <c r="P465" s="52"/>
      <c r="S465" s="52"/>
      <c r="T465" s="52"/>
    </row>
    <row r="466" spans="13:20" x14ac:dyDescent="0.25">
      <c r="P466" s="52"/>
      <c r="S466" s="52"/>
      <c r="T466" s="52"/>
    </row>
    <row r="467" spans="13:20" x14ac:dyDescent="0.25">
      <c r="P467" s="52"/>
      <c r="S467" s="52"/>
      <c r="T467" s="52"/>
    </row>
    <row r="468" spans="13:20" x14ac:dyDescent="0.25">
      <c r="M468" s="53"/>
      <c r="P468" s="52"/>
      <c r="S468" s="52"/>
      <c r="T468" s="52"/>
    </row>
    <row r="469" spans="13:20" x14ac:dyDescent="0.25">
      <c r="P469" s="52"/>
      <c r="S469" s="52"/>
      <c r="T469" s="52"/>
    </row>
    <row r="470" spans="13:20" x14ac:dyDescent="0.25">
      <c r="M470" s="53"/>
      <c r="P470" s="52"/>
      <c r="S470" s="52"/>
      <c r="T470" s="52"/>
    </row>
    <row r="471" spans="13:20" x14ac:dyDescent="0.25">
      <c r="P471" s="52"/>
      <c r="S471" s="52"/>
      <c r="T471" s="52"/>
    </row>
    <row r="472" spans="13:20" x14ac:dyDescent="0.25">
      <c r="P472" s="52"/>
      <c r="S472" s="52"/>
      <c r="T472" s="52"/>
    </row>
    <row r="473" spans="13:20" x14ac:dyDescent="0.25">
      <c r="P473" s="52"/>
      <c r="S473" s="52"/>
      <c r="T473" s="52"/>
    </row>
    <row r="474" spans="13:20" x14ac:dyDescent="0.25">
      <c r="P474" s="52"/>
      <c r="S474" s="52"/>
      <c r="T474" s="52"/>
    </row>
    <row r="475" spans="13:20" x14ac:dyDescent="0.25">
      <c r="P475" s="52"/>
      <c r="S475" s="52"/>
      <c r="T475" s="52"/>
    </row>
    <row r="476" spans="13:20" x14ac:dyDescent="0.25">
      <c r="P476" s="52"/>
      <c r="S476" s="52"/>
      <c r="T476" s="52"/>
    </row>
    <row r="477" spans="13:20" x14ac:dyDescent="0.25">
      <c r="P477" s="52"/>
      <c r="S477" s="52"/>
      <c r="T477" s="52"/>
    </row>
    <row r="478" spans="13:20" x14ac:dyDescent="0.25">
      <c r="P478" s="52"/>
      <c r="S478" s="52"/>
      <c r="T478" s="52"/>
    </row>
    <row r="479" spans="13:20" x14ac:dyDescent="0.25">
      <c r="P479" s="52"/>
      <c r="S479" s="52"/>
      <c r="T479" s="52"/>
    </row>
    <row r="480" spans="13:20" x14ac:dyDescent="0.25">
      <c r="P480" s="52"/>
      <c r="S480" s="52"/>
      <c r="T480" s="52"/>
    </row>
    <row r="481" spans="16:20" x14ac:dyDescent="0.25">
      <c r="P481" s="52"/>
      <c r="S481" s="52"/>
      <c r="T481" s="52"/>
    </row>
    <row r="482" spans="16:20" x14ac:dyDescent="0.25">
      <c r="P482" s="52"/>
      <c r="S482" s="52"/>
      <c r="T482" s="52"/>
    </row>
    <row r="483" spans="16:20" x14ac:dyDescent="0.25">
      <c r="P483" s="52"/>
      <c r="S483" s="52"/>
      <c r="T483" s="52"/>
    </row>
    <row r="484" spans="16:20" x14ac:dyDescent="0.25">
      <c r="P484" s="52"/>
      <c r="S484" s="52"/>
      <c r="T484" s="52"/>
    </row>
    <row r="485" spans="16:20" x14ac:dyDescent="0.25">
      <c r="P485" s="52"/>
      <c r="S485" s="52"/>
      <c r="T485" s="52"/>
    </row>
    <row r="486" spans="16:20" x14ac:dyDescent="0.25">
      <c r="P486" s="52"/>
      <c r="S486" s="52"/>
      <c r="T486" s="52"/>
    </row>
    <row r="487" spans="16:20" x14ac:dyDescent="0.25">
      <c r="P487" s="52"/>
      <c r="S487" s="52"/>
      <c r="T487" s="52"/>
    </row>
    <row r="488" spans="16:20" x14ac:dyDescent="0.25">
      <c r="P488" s="52"/>
      <c r="S488" s="52"/>
      <c r="T488" s="52"/>
    </row>
    <row r="489" spans="16:20" x14ac:dyDescent="0.25">
      <c r="P489" s="52"/>
      <c r="S489" s="52"/>
      <c r="T489" s="52"/>
    </row>
    <row r="490" spans="16:20" x14ac:dyDescent="0.25">
      <c r="P490" s="52"/>
      <c r="S490" s="52"/>
      <c r="T490" s="52"/>
    </row>
    <row r="491" spans="16:20" x14ac:dyDescent="0.25">
      <c r="P491" s="52"/>
      <c r="S491" s="52"/>
      <c r="T491" s="52"/>
    </row>
    <row r="492" spans="16:20" x14ac:dyDescent="0.25">
      <c r="P492" s="52"/>
      <c r="S492" s="52"/>
      <c r="T492" s="52"/>
    </row>
    <row r="493" spans="16:20" x14ac:dyDescent="0.25">
      <c r="P493" s="52"/>
      <c r="S493" s="52"/>
      <c r="T493" s="52"/>
    </row>
    <row r="494" spans="16:20" x14ac:dyDescent="0.25">
      <c r="P494" s="52"/>
      <c r="S494" s="52"/>
      <c r="T494" s="52"/>
    </row>
    <row r="495" spans="16:20" x14ac:dyDescent="0.25">
      <c r="P495" s="52"/>
      <c r="S495" s="52"/>
      <c r="T495" s="52"/>
    </row>
    <row r="496" spans="16:20" x14ac:dyDescent="0.25">
      <c r="P496" s="52"/>
      <c r="S496" s="52"/>
      <c r="T496" s="52"/>
    </row>
    <row r="497" spans="13:20" x14ac:dyDescent="0.25">
      <c r="P497" s="52"/>
      <c r="S497" s="52"/>
      <c r="T497" s="52"/>
    </row>
    <row r="498" spans="13:20" x14ac:dyDescent="0.25">
      <c r="P498" s="52"/>
      <c r="S498" s="52"/>
      <c r="T498" s="52"/>
    </row>
    <row r="499" spans="13:20" x14ac:dyDescent="0.25">
      <c r="P499" s="52"/>
      <c r="S499" s="52"/>
      <c r="T499" s="52"/>
    </row>
    <row r="500" spans="13:20" x14ac:dyDescent="0.25">
      <c r="P500" s="52"/>
      <c r="S500" s="52"/>
      <c r="T500" s="52"/>
    </row>
    <row r="501" spans="13:20" x14ac:dyDescent="0.25">
      <c r="P501" s="52"/>
      <c r="S501" s="52"/>
      <c r="T501" s="52"/>
    </row>
    <row r="502" spans="13:20" x14ac:dyDescent="0.25">
      <c r="P502" s="52"/>
      <c r="S502" s="52"/>
      <c r="T502" s="52"/>
    </row>
    <row r="503" spans="13:20" x14ac:dyDescent="0.25">
      <c r="P503" s="52"/>
      <c r="S503" s="52"/>
      <c r="T503" s="52"/>
    </row>
    <row r="504" spans="13:20" x14ac:dyDescent="0.25">
      <c r="P504" s="52"/>
      <c r="S504" s="52"/>
      <c r="T504" s="52"/>
    </row>
    <row r="505" spans="13:20" x14ac:dyDescent="0.25">
      <c r="P505" s="52"/>
      <c r="S505" s="52"/>
      <c r="T505" s="52"/>
    </row>
    <row r="506" spans="13:20" x14ac:dyDescent="0.25">
      <c r="P506" s="52"/>
      <c r="S506" s="52"/>
      <c r="T506" s="52"/>
    </row>
    <row r="507" spans="13:20" x14ac:dyDescent="0.25">
      <c r="P507" s="52"/>
      <c r="S507" s="52"/>
      <c r="T507" s="52"/>
    </row>
    <row r="508" spans="13:20" x14ac:dyDescent="0.25">
      <c r="P508" s="52"/>
      <c r="S508" s="52"/>
      <c r="T508" s="52"/>
    </row>
    <row r="509" spans="13:20" x14ac:dyDescent="0.25">
      <c r="P509" s="52"/>
      <c r="S509" s="52"/>
      <c r="T509" s="52"/>
    </row>
    <row r="510" spans="13:20" x14ac:dyDescent="0.25">
      <c r="M510" s="53"/>
      <c r="P510" s="52"/>
      <c r="S510" s="52"/>
      <c r="T510" s="52"/>
    </row>
    <row r="511" spans="13:20" x14ac:dyDescent="0.25">
      <c r="P511" s="52"/>
      <c r="S511" s="52"/>
      <c r="T511" s="52"/>
    </row>
    <row r="512" spans="13:20" x14ac:dyDescent="0.25">
      <c r="M512" s="53"/>
      <c r="P512" s="52"/>
      <c r="S512" s="52"/>
      <c r="T512" s="52"/>
    </row>
    <row r="513" spans="13:20" x14ac:dyDescent="0.25">
      <c r="P513" s="52"/>
      <c r="S513" s="52"/>
      <c r="T513" s="52"/>
    </row>
    <row r="514" spans="13:20" x14ac:dyDescent="0.25">
      <c r="M514" s="53"/>
      <c r="P514" s="52"/>
      <c r="S514" s="52"/>
      <c r="T514" s="52"/>
    </row>
    <row r="515" spans="13:20" x14ac:dyDescent="0.25">
      <c r="P515" s="52"/>
      <c r="S515" s="52"/>
      <c r="T515" s="52"/>
    </row>
    <row r="516" spans="13:20" x14ac:dyDescent="0.25">
      <c r="M516" s="53"/>
      <c r="P516" s="52"/>
      <c r="S516" s="52"/>
      <c r="T516" s="52"/>
    </row>
    <row r="517" spans="13:20" x14ac:dyDescent="0.25">
      <c r="P517" s="52"/>
      <c r="S517" s="52"/>
      <c r="T517" s="52"/>
    </row>
    <row r="518" spans="13:20" x14ac:dyDescent="0.25">
      <c r="P518" s="52"/>
      <c r="S518" s="52"/>
      <c r="T518" s="52"/>
    </row>
    <row r="519" spans="13:20" x14ac:dyDescent="0.25">
      <c r="P519" s="52"/>
      <c r="S519" s="52"/>
      <c r="T519" s="52"/>
    </row>
    <row r="520" spans="13:20" x14ac:dyDescent="0.25">
      <c r="P520" s="52"/>
      <c r="S520" s="52"/>
      <c r="T520" s="52"/>
    </row>
    <row r="521" spans="13:20" x14ac:dyDescent="0.25">
      <c r="P521" s="52"/>
      <c r="S521" s="52"/>
      <c r="T521" s="52"/>
    </row>
    <row r="522" spans="13:20" x14ac:dyDescent="0.25">
      <c r="P522" s="52"/>
      <c r="S522" s="52"/>
      <c r="T522" s="52"/>
    </row>
    <row r="523" spans="13:20" x14ac:dyDescent="0.25">
      <c r="P523" s="52"/>
      <c r="S523" s="52"/>
      <c r="T523" s="52"/>
    </row>
    <row r="524" spans="13:20" x14ac:dyDescent="0.25">
      <c r="P524" s="52"/>
      <c r="S524" s="52"/>
      <c r="T524" s="52"/>
    </row>
    <row r="525" spans="13:20" x14ac:dyDescent="0.25">
      <c r="P525" s="52"/>
      <c r="S525" s="52"/>
      <c r="T525" s="52"/>
    </row>
    <row r="526" spans="13:20" x14ac:dyDescent="0.25">
      <c r="P526" s="52"/>
      <c r="S526" s="52"/>
      <c r="T526" s="52"/>
    </row>
    <row r="527" spans="13:20" x14ac:dyDescent="0.25">
      <c r="P527" s="52"/>
      <c r="S527" s="52"/>
      <c r="T527" s="52"/>
    </row>
    <row r="528" spans="13:20" x14ac:dyDescent="0.25">
      <c r="P528" s="52"/>
      <c r="S528" s="52"/>
      <c r="T528" s="52"/>
    </row>
    <row r="529" spans="16:27" x14ac:dyDescent="0.25">
      <c r="P529" s="52"/>
      <c r="S529" s="52"/>
      <c r="T529" s="52"/>
    </row>
    <row r="530" spans="16:27" x14ac:dyDescent="0.25">
      <c r="P530" s="52"/>
      <c r="S530" s="52"/>
      <c r="T530" s="52"/>
    </row>
    <row r="531" spans="16:27" x14ac:dyDescent="0.25">
      <c r="P531" s="52"/>
      <c r="S531" s="52"/>
      <c r="T531" s="52"/>
    </row>
    <row r="532" spans="16:27" x14ac:dyDescent="0.25">
      <c r="P532" s="52"/>
      <c r="S532" s="52"/>
      <c r="T532" s="52"/>
    </row>
    <row r="533" spans="16:27" x14ac:dyDescent="0.25">
      <c r="P533" s="52"/>
      <c r="S533" s="52"/>
      <c r="T533" s="52"/>
    </row>
    <row r="534" spans="16:27" x14ac:dyDescent="0.25">
      <c r="P534" s="52"/>
      <c r="S534" s="52"/>
      <c r="T534" s="52"/>
    </row>
    <row r="535" spans="16:27" x14ac:dyDescent="0.25">
      <c r="P535" s="52"/>
      <c r="S535" s="52"/>
      <c r="T535" s="52"/>
    </row>
    <row r="536" spans="16:27" x14ac:dyDescent="0.25">
      <c r="P536" s="52"/>
      <c r="S536" s="52"/>
      <c r="T536" s="52"/>
    </row>
    <row r="537" spans="16:27" x14ac:dyDescent="0.25">
      <c r="P537" s="52"/>
      <c r="S537" s="52"/>
      <c r="T537" s="52"/>
      <c r="AA537" s="58"/>
    </row>
    <row r="538" spans="16:27" x14ac:dyDescent="0.25">
      <c r="P538" s="52"/>
      <c r="S538" s="52"/>
      <c r="T538" s="52"/>
    </row>
    <row r="539" spans="16:27" x14ac:dyDescent="0.25">
      <c r="P539" s="52"/>
      <c r="S539" s="52"/>
      <c r="T539" s="52"/>
    </row>
    <row r="540" spans="16:27" x14ac:dyDescent="0.25">
      <c r="P540" s="52"/>
      <c r="S540" s="52"/>
      <c r="T540" s="52"/>
    </row>
    <row r="541" spans="16:27" x14ac:dyDescent="0.25">
      <c r="P541" s="52"/>
      <c r="S541" s="52"/>
      <c r="T541" s="52"/>
    </row>
    <row r="542" spans="16:27" x14ac:dyDescent="0.25">
      <c r="P542" s="52"/>
      <c r="S542" s="52"/>
      <c r="T542" s="52"/>
    </row>
    <row r="543" spans="16:27" x14ac:dyDescent="0.25">
      <c r="P543" s="52"/>
      <c r="S543" s="52"/>
      <c r="T543" s="52"/>
    </row>
    <row r="544" spans="16:27" x14ac:dyDescent="0.25">
      <c r="P544" s="52"/>
      <c r="S544" s="52"/>
      <c r="T544" s="52"/>
    </row>
    <row r="545" spans="13:20" x14ac:dyDescent="0.25">
      <c r="P545" s="52"/>
      <c r="S545" s="52"/>
      <c r="T545" s="52"/>
    </row>
    <row r="546" spans="13:20" x14ac:dyDescent="0.25">
      <c r="P546" s="52"/>
      <c r="S546" s="52"/>
      <c r="T546" s="52"/>
    </row>
    <row r="547" spans="13:20" x14ac:dyDescent="0.25">
      <c r="P547" s="52"/>
      <c r="S547" s="52"/>
      <c r="T547" s="52"/>
    </row>
    <row r="548" spans="13:20" x14ac:dyDescent="0.25">
      <c r="P548" s="52"/>
      <c r="S548" s="52"/>
      <c r="T548" s="52"/>
    </row>
    <row r="549" spans="13:20" x14ac:dyDescent="0.25">
      <c r="P549" s="52"/>
      <c r="S549" s="52"/>
      <c r="T549" s="52"/>
    </row>
    <row r="550" spans="13:20" x14ac:dyDescent="0.25">
      <c r="P550" s="52"/>
      <c r="S550" s="52"/>
      <c r="T550" s="52"/>
    </row>
    <row r="551" spans="13:20" x14ac:dyDescent="0.25">
      <c r="P551" s="52"/>
      <c r="S551" s="52"/>
      <c r="T551" s="52"/>
    </row>
    <row r="552" spans="13:20" x14ac:dyDescent="0.25">
      <c r="P552" s="52"/>
      <c r="S552" s="52"/>
      <c r="T552" s="52"/>
    </row>
    <row r="553" spans="13:20" x14ac:dyDescent="0.25">
      <c r="P553" s="52"/>
      <c r="S553" s="52"/>
      <c r="T553" s="52"/>
    </row>
    <row r="554" spans="13:20" x14ac:dyDescent="0.25">
      <c r="P554" s="52"/>
      <c r="S554" s="52"/>
      <c r="T554" s="52"/>
    </row>
    <row r="555" spans="13:20" x14ac:dyDescent="0.25">
      <c r="P555" s="52"/>
      <c r="S555" s="52"/>
      <c r="T555" s="52"/>
    </row>
    <row r="556" spans="13:20" x14ac:dyDescent="0.25">
      <c r="P556" s="52"/>
      <c r="S556" s="52"/>
      <c r="T556" s="52"/>
    </row>
    <row r="557" spans="13:20" x14ac:dyDescent="0.25">
      <c r="M557" s="53"/>
      <c r="P557" s="52"/>
      <c r="S557" s="52"/>
      <c r="T557" s="52"/>
    </row>
    <row r="558" spans="13:20" x14ac:dyDescent="0.25">
      <c r="M558" s="53"/>
      <c r="P558" s="52"/>
      <c r="S558" s="52"/>
      <c r="T558" s="52"/>
    </row>
    <row r="559" spans="13:20" x14ac:dyDescent="0.25">
      <c r="P559" s="52"/>
      <c r="S559" s="52"/>
      <c r="T559" s="52"/>
    </row>
    <row r="560" spans="13:20" x14ac:dyDescent="0.25">
      <c r="P560" s="52"/>
      <c r="S560" s="52"/>
      <c r="T560" s="52"/>
    </row>
    <row r="561" spans="16:20" x14ac:dyDescent="0.25">
      <c r="P561" s="52"/>
      <c r="S561" s="52"/>
      <c r="T561" s="52"/>
    </row>
    <row r="562" spans="16:20" x14ac:dyDescent="0.25">
      <c r="P562" s="52"/>
      <c r="S562" s="52"/>
      <c r="T562" s="52"/>
    </row>
    <row r="563" spans="16:20" x14ac:dyDescent="0.25">
      <c r="P563" s="52"/>
      <c r="S563" s="52"/>
      <c r="T563" s="52"/>
    </row>
    <row r="564" spans="16:20" x14ac:dyDescent="0.25">
      <c r="P564" s="52"/>
      <c r="S564" s="52"/>
      <c r="T564" s="52"/>
    </row>
    <row r="565" spans="16:20" x14ac:dyDescent="0.25">
      <c r="P565" s="52"/>
      <c r="S565" s="52"/>
      <c r="T565" s="52"/>
    </row>
    <row r="566" spans="16:20" x14ac:dyDescent="0.25">
      <c r="P566" s="52"/>
      <c r="S566" s="52"/>
      <c r="T566" s="52"/>
    </row>
    <row r="567" spans="16:20" x14ac:dyDescent="0.25">
      <c r="P567" s="52"/>
      <c r="S567" s="52"/>
      <c r="T567" s="52"/>
    </row>
    <row r="568" spans="16:20" x14ac:dyDescent="0.25">
      <c r="P568" s="52"/>
      <c r="S568" s="52"/>
      <c r="T568" s="52"/>
    </row>
    <row r="569" spans="16:20" x14ac:dyDescent="0.25">
      <c r="P569" s="52"/>
      <c r="S569" s="52"/>
      <c r="T569" s="52"/>
    </row>
    <row r="570" spans="16:20" x14ac:dyDescent="0.25">
      <c r="P570" s="52"/>
      <c r="S570" s="52"/>
      <c r="T570" s="52"/>
    </row>
    <row r="571" spans="16:20" x14ac:dyDescent="0.25">
      <c r="P571" s="52"/>
      <c r="S571" s="52"/>
      <c r="T571" s="52"/>
    </row>
    <row r="572" spans="16:20" x14ac:dyDescent="0.25">
      <c r="P572" s="52"/>
      <c r="S572" s="52"/>
      <c r="T572" s="52"/>
    </row>
    <row r="573" spans="16:20" x14ac:dyDescent="0.25">
      <c r="P573" s="52"/>
      <c r="S573" s="52"/>
      <c r="T573" s="52"/>
    </row>
    <row r="574" spans="16:20" x14ac:dyDescent="0.25">
      <c r="P574" s="52"/>
      <c r="S574" s="52"/>
      <c r="T574" s="52"/>
    </row>
    <row r="575" spans="16:20" x14ac:dyDescent="0.25">
      <c r="P575" s="52"/>
      <c r="S575" s="52"/>
      <c r="T575" s="52"/>
    </row>
    <row r="576" spans="16:20" x14ac:dyDescent="0.25">
      <c r="P576" s="52"/>
      <c r="S576" s="52"/>
      <c r="T576" s="52"/>
    </row>
    <row r="577" spans="16:20" x14ac:dyDescent="0.25">
      <c r="P577" s="52"/>
      <c r="S577" s="52"/>
      <c r="T577" s="52"/>
    </row>
    <row r="578" spans="16:20" x14ac:dyDescent="0.25">
      <c r="P578" s="52"/>
      <c r="S578" s="52"/>
      <c r="T578" s="52"/>
    </row>
    <row r="579" spans="16:20" x14ac:dyDescent="0.25">
      <c r="P579" s="52"/>
      <c r="S579" s="52"/>
      <c r="T579" s="52"/>
    </row>
    <row r="580" spans="16:20" x14ac:dyDescent="0.25">
      <c r="P580" s="52"/>
      <c r="S580" s="52"/>
      <c r="T580" s="52"/>
    </row>
    <row r="581" spans="16:20" x14ac:dyDescent="0.25">
      <c r="P581" s="52"/>
      <c r="S581" s="52"/>
      <c r="T581" s="52"/>
    </row>
    <row r="582" spans="16:20" x14ac:dyDescent="0.25">
      <c r="P582" s="52"/>
      <c r="S582" s="52"/>
      <c r="T582" s="52"/>
    </row>
    <row r="583" spans="16:20" x14ac:dyDescent="0.25">
      <c r="P583" s="52"/>
      <c r="S583" s="52"/>
      <c r="T583" s="52"/>
    </row>
    <row r="584" spans="16:20" x14ac:dyDescent="0.25">
      <c r="P584" s="52"/>
      <c r="S584" s="52"/>
      <c r="T584" s="52"/>
    </row>
    <row r="585" spans="16:20" x14ac:dyDescent="0.25">
      <c r="P585" s="52"/>
      <c r="S585" s="52"/>
      <c r="T585" s="52"/>
    </row>
    <row r="586" spans="16:20" x14ac:dyDescent="0.25">
      <c r="P586" s="52"/>
      <c r="S586" s="52"/>
      <c r="T586" s="52"/>
    </row>
    <row r="587" spans="16:20" x14ac:dyDescent="0.25">
      <c r="P587" s="52"/>
      <c r="S587" s="52"/>
      <c r="T587" s="52"/>
    </row>
    <row r="588" spans="16:20" x14ac:dyDescent="0.25">
      <c r="P588" s="52"/>
      <c r="S588" s="52"/>
      <c r="T588" s="52"/>
    </row>
    <row r="589" spans="16:20" x14ac:dyDescent="0.25">
      <c r="P589" s="52"/>
      <c r="S589" s="52"/>
      <c r="T589" s="52"/>
    </row>
    <row r="590" spans="16:20" x14ac:dyDescent="0.25">
      <c r="P590" s="52"/>
      <c r="S590" s="52"/>
      <c r="T590" s="52"/>
    </row>
    <row r="591" spans="16:20" x14ac:dyDescent="0.25">
      <c r="P591" s="52"/>
      <c r="S591" s="52"/>
      <c r="T591" s="52"/>
    </row>
    <row r="592" spans="16:20" x14ac:dyDescent="0.25">
      <c r="P592" s="52"/>
      <c r="S592" s="52"/>
      <c r="T592" s="52"/>
    </row>
    <row r="593" spans="16:20" x14ac:dyDescent="0.25">
      <c r="P593" s="52"/>
      <c r="S593" s="52"/>
      <c r="T593" s="52"/>
    </row>
    <row r="594" spans="16:20" x14ac:dyDescent="0.25">
      <c r="P594" s="52"/>
      <c r="S594" s="52"/>
      <c r="T594" s="52"/>
    </row>
    <row r="595" spans="16:20" x14ac:dyDescent="0.25">
      <c r="P595" s="52"/>
      <c r="S595" s="52"/>
      <c r="T595" s="52"/>
    </row>
    <row r="596" spans="16:20" x14ac:dyDescent="0.25">
      <c r="P596" s="52"/>
      <c r="S596" s="52"/>
      <c r="T596" s="52"/>
    </row>
    <row r="597" spans="16:20" x14ac:dyDescent="0.25">
      <c r="P597" s="52"/>
      <c r="S597" s="52"/>
      <c r="T597" s="52"/>
    </row>
    <row r="598" spans="16:20" x14ac:dyDescent="0.25">
      <c r="P598" s="52"/>
      <c r="S598" s="52"/>
      <c r="T598" s="52"/>
    </row>
    <row r="599" spans="16:20" x14ac:dyDescent="0.25">
      <c r="P599" s="52"/>
      <c r="S599" s="52"/>
      <c r="T599" s="52"/>
    </row>
    <row r="600" spans="16:20" x14ac:dyDescent="0.25">
      <c r="P600" s="52"/>
      <c r="S600" s="52"/>
      <c r="T600" s="52"/>
    </row>
    <row r="601" spans="16:20" x14ac:dyDescent="0.25">
      <c r="P601" s="52"/>
      <c r="S601" s="52"/>
      <c r="T601" s="52"/>
    </row>
    <row r="602" spans="16:20" x14ac:dyDescent="0.25">
      <c r="P602" s="52"/>
      <c r="S602" s="52"/>
      <c r="T602" s="52"/>
    </row>
    <row r="603" spans="16:20" x14ac:dyDescent="0.25">
      <c r="P603" s="52"/>
      <c r="S603" s="52"/>
      <c r="T603" s="52"/>
    </row>
    <row r="604" spans="16:20" x14ac:dyDescent="0.25">
      <c r="P604" s="52"/>
      <c r="S604" s="52"/>
      <c r="T604" s="52"/>
    </row>
    <row r="605" spans="16:20" x14ac:dyDescent="0.25">
      <c r="P605" s="52"/>
      <c r="S605" s="52"/>
      <c r="T605" s="52"/>
    </row>
    <row r="606" spans="16:20" x14ac:dyDescent="0.25">
      <c r="P606" s="52"/>
      <c r="S606" s="52"/>
      <c r="T606" s="52"/>
    </row>
    <row r="607" spans="16:20" x14ac:dyDescent="0.25">
      <c r="P607" s="52"/>
      <c r="S607" s="52"/>
      <c r="T607" s="52"/>
    </row>
    <row r="608" spans="16:20" x14ac:dyDescent="0.25">
      <c r="P608" s="52"/>
      <c r="S608" s="52"/>
      <c r="T608" s="52"/>
    </row>
    <row r="609" spans="16:20" x14ac:dyDescent="0.25">
      <c r="P609" s="52"/>
      <c r="S609" s="52"/>
      <c r="T609" s="52"/>
    </row>
    <row r="610" spans="16:20" x14ac:dyDescent="0.25">
      <c r="P610" s="52"/>
      <c r="S610" s="52"/>
      <c r="T610" s="52"/>
    </row>
    <row r="611" spans="16:20" x14ac:dyDescent="0.25">
      <c r="P611" s="52"/>
      <c r="S611" s="52"/>
      <c r="T611" s="52"/>
    </row>
    <row r="612" spans="16:20" x14ac:dyDescent="0.25">
      <c r="P612" s="52"/>
      <c r="S612" s="52"/>
      <c r="T612" s="52"/>
    </row>
    <row r="613" spans="16:20" x14ac:dyDescent="0.25">
      <c r="P613" s="52"/>
      <c r="S613" s="52"/>
      <c r="T613" s="52"/>
    </row>
    <row r="614" spans="16:20" x14ac:dyDescent="0.25">
      <c r="P614" s="52"/>
      <c r="S614" s="52"/>
      <c r="T614" s="52"/>
    </row>
    <row r="615" spans="16:20" x14ac:dyDescent="0.25">
      <c r="P615" s="52"/>
      <c r="S615" s="52"/>
      <c r="T615" s="52"/>
    </row>
    <row r="616" spans="16:20" x14ac:dyDescent="0.25">
      <c r="P616" s="52"/>
      <c r="S616" s="52"/>
      <c r="T616" s="52"/>
    </row>
    <row r="617" spans="16:20" x14ac:dyDescent="0.25">
      <c r="P617" s="52"/>
      <c r="S617" s="52"/>
      <c r="T617" s="52"/>
    </row>
    <row r="618" spans="16:20" x14ac:dyDescent="0.25">
      <c r="P618" s="52"/>
      <c r="S618" s="52"/>
      <c r="T618" s="52"/>
    </row>
    <row r="619" spans="16:20" x14ac:dyDescent="0.25">
      <c r="P619" s="52"/>
      <c r="S619" s="52"/>
      <c r="T619" s="52"/>
    </row>
    <row r="620" spans="16:20" x14ac:dyDescent="0.25">
      <c r="P620" s="52"/>
      <c r="S620" s="52"/>
      <c r="T620" s="52"/>
    </row>
    <row r="621" spans="16:20" x14ac:dyDescent="0.25">
      <c r="P621" s="52"/>
      <c r="S621" s="52"/>
      <c r="T621" s="52"/>
    </row>
    <row r="622" spans="16:20" x14ac:dyDescent="0.25">
      <c r="P622" s="52"/>
      <c r="S622" s="52"/>
      <c r="T622" s="52"/>
    </row>
    <row r="623" spans="16:20" x14ac:dyDescent="0.25">
      <c r="P623" s="52"/>
      <c r="S623" s="52"/>
      <c r="T623" s="52"/>
    </row>
    <row r="624" spans="16:20" x14ac:dyDescent="0.25">
      <c r="P624" s="52"/>
      <c r="S624" s="52"/>
      <c r="T624" s="52"/>
    </row>
    <row r="625" spans="16:20" x14ac:dyDescent="0.25">
      <c r="P625" s="52"/>
      <c r="S625" s="52"/>
      <c r="T625" s="52"/>
    </row>
    <row r="626" spans="16:20" x14ac:dyDescent="0.25">
      <c r="P626" s="52"/>
      <c r="S626" s="52"/>
      <c r="T626" s="52"/>
    </row>
    <row r="627" spans="16:20" x14ac:dyDescent="0.25">
      <c r="P627" s="52"/>
      <c r="S627" s="52"/>
      <c r="T627" s="52"/>
    </row>
    <row r="628" spans="16:20" x14ac:dyDescent="0.25">
      <c r="P628" s="52"/>
      <c r="S628" s="52"/>
      <c r="T628" s="52"/>
    </row>
    <row r="629" spans="16:20" x14ac:dyDescent="0.25">
      <c r="P629" s="52"/>
      <c r="S629" s="52"/>
      <c r="T629" s="52"/>
    </row>
    <row r="630" spans="16:20" x14ac:dyDescent="0.25">
      <c r="P630" s="52"/>
      <c r="S630" s="52"/>
      <c r="T630" s="52"/>
    </row>
    <row r="631" spans="16:20" x14ac:dyDescent="0.25">
      <c r="P631" s="52"/>
      <c r="S631" s="52"/>
      <c r="T631" s="52"/>
    </row>
    <row r="632" spans="16:20" x14ac:dyDescent="0.25">
      <c r="P632" s="52"/>
      <c r="S632" s="52"/>
      <c r="T632" s="52"/>
    </row>
    <row r="633" spans="16:20" x14ac:dyDescent="0.25">
      <c r="P633" s="52"/>
      <c r="S633" s="52"/>
      <c r="T633" s="52"/>
    </row>
    <row r="634" spans="16:20" x14ac:dyDescent="0.25">
      <c r="P634" s="52"/>
      <c r="S634" s="52"/>
      <c r="T634" s="52"/>
    </row>
    <row r="635" spans="16:20" x14ac:dyDescent="0.25">
      <c r="P635" s="52"/>
      <c r="S635" s="52"/>
      <c r="T635" s="52"/>
    </row>
    <row r="636" spans="16:20" x14ac:dyDescent="0.25">
      <c r="P636" s="52"/>
      <c r="S636" s="52"/>
      <c r="T636" s="52"/>
    </row>
    <row r="637" spans="16:20" x14ac:dyDescent="0.25">
      <c r="P637" s="52"/>
      <c r="S637" s="52"/>
      <c r="T637" s="52"/>
    </row>
    <row r="638" spans="16:20" x14ac:dyDescent="0.25">
      <c r="P638" s="52"/>
      <c r="S638" s="52"/>
      <c r="T638" s="52"/>
    </row>
    <row r="639" spans="16:20" x14ac:dyDescent="0.25">
      <c r="P639" s="52"/>
      <c r="S639" s="52"/>
      <c r="T639" s="52"/>
    </row>
    <row r="640" spans="16:20" x14ac:dyDescent="0.25">
      <c r="P640" s="52"/>
      <c r="S640" s="52"/>
      <c r="T640" s="52"/>
    </row>
    <row r="641" spans="13:20" x14ac:dyDescent="0.25">
      <c r="P641" s="52"/>
      <c r="S641" s="52"/>
      <c r="T641" s="52"/>
    </row>
    <row r="642" spans="13:20" x14ac:dyDescent="0.25">
      <c r="P642" s="52"/>
      <c r="S642" s="52"/>
      <c r="T642" s="52"/>
    </row>
    <row r="643" spans="13:20" x14ac:dyDescent="0.25">
      <c r="P643" s="52"/>
      <c r="S643" s="52"/>
      <c r="T643" s="52"/>
    </row>
    <row r="644" spans="13:20" x14ac:dyDescent="0.25">
      <c r="P644" s="52"/>
      <c r="S644" s="52"/>
      <c r="T644" s="52"/>
    </row>
    <row r="645" spans="13:20" x14ac:dyDescent="0.25">
      <c r="P645" s="52"/>
      <c r="S645" s="52"/>
      <c r="T645" s="52"/>
    </row>
    <row r="646" spans="13:20" x14ac:dyDescent="0.25">
      <c r="P646" s="52"/>
      <c r="S646" s="52"/>
      <c r="T646" s="52"/>
    </row>
    <row r="647" spans="13:20" x14ac:dyDescent="0.25">
      <c r="P647" s="52"/>
      <c r="S647" s="52"/>
      <c r="T647" s="52"/>
    </row>
    <row r="648" spans="13:20" x14ac:dyDescent="0.25">
      <c r="P648" s="52"/>
      <c r="S648" s="52"/>
      <c r="T648" s="52"/>
    </row>
    <row r="649" spans="13:20" x14ac:dyDescent="0.25">
      <c r="P649" s="52"/>
      <c r="S649" s="52"/>
      <c r="T649" s="52"/>
    </row>
    <row r="650" spans="13:20" x14ac:dyDescent="0.25">
      <c r="P650" s="52"/>
      <c r="S650" s="52"/>
      <c r="T650" s="52"/>
    </row>
    <row r="651" spans="13:20" x14ac:dyDescent="0.25">
      <c r="P651" s="52"/>
      <c r="S651" s="52"/>
      <c r="T651" s="52"/>
    </row>
    <row r="652" spans="13:20" x14ac:dyDescent="0.25">
      <c r="P652" s="52"/>
      <c r="S652" s="52"/>
      <c r="T652" s="52"/>
    </row>
    <row r="653" spans="13:20" x14ac:dyDescent="0.25">
      <c r="P653" s="52"/>
      <c r="S653" s="52"/>
      <c r="T653" s="52"/>
    </row>
    <row r="654" spans="13:20" x14ac:dyDescent="0.25">
      <c r="M654" s="53"/>
      <c r="P654" s="52"/>
      <c r="S654" s="52"/>
      <c r="T654" s="52"/>
    </row>
    <row r="655" spans="13:20" x14ac:dyDescent="0.25">
      <c r="P655" s="52"/>
      <c r="S655" s="52"/>
      <c r="T655" s="52"/>
    </row>
    <row r="656" spans="13:20" x14ac:dyDescent="0.25">
      <c r="P656" s="52"/>
      <c r="S656" s="52"/>
      <c r="T656" s="52"/>
    </row>
    <row r="657" spans="16:20" x14ac:dyDescent="0.25">
      <c r="P657" s="52"/>
      <c r="S657" s="52"/>
      <c r="T657" s="52"/>
    </row>
    <row r="658" spans="16:20" x14ac:dyDescent="0.25">
      <c r="P658" s="52"/>
      <c r="S658" s="52"/>
      <c r="T658" s="52"/>
    </row>
    <row r="659" spans="16:20" x14ac:dyDescent="0.25">
      <c r="P659" s="52"/>
      <c r="S659" s="52"/>
      <c r="T659" s="52"/>
    </row>
    <row r="660" spans="16:20" x14ac:dyDescent="0.25">
      <c r="P660" s="52"/>
      <c r="S660" s="52"/>
      <c r="T660" s="52"/>
    </row>
    <row r="661" spans="16:20" x14ac:dyDescent="0.25">
      <c r="P661" s="52"/>
      <c r="S661" s="52"/>
      <c r="T661" s="52"/>
    </row>
    <row r="662" spans="16:20" x14ac:dyDescent="0.25">
      <c r="P662" s="52"/>
      <c r="S662" s="52"/>
      <c r="T662" s="52"/>
    </row>
    <row r="663" spans="16:20" x14ac:dyDescent="0.25">
      <c r="P663" s="52"/>
      <c r="S663" s="52"/>
      <c r="T663" s="52"/>
    </row>
    <row r="664" spans="16:20" x14ac:dyDescent="0.25">
      <c r="P664" s="52"/>
      <c r="S664" s="52"/>
      <c r="T664" s="52"/>
    </row>
    <row r="665" spans="16:20" x14ac:dyDescent="0.25">
      <c r="P665" s="52"/>
      <c r="S665" s="52"/>
      <c r="T665" s="52"/>
    </row>
    <row r="666" spans="16:20" x14ac:dyDescent="0.25">
      <c r="P666" s="52"/>
      <c r="S666" s="52"/>
      <c r="T666" s="52"/>
    </row>
    <row r="667" spans="16:20" x14ac:dyDescent="0.25">
      <c r="P667" s="52"/>
      <c r="S667" s="52"/>
      <c r="T667" s="52"/>
    </row>
    <row r="668" spans="16:20" x14ac:dyDescent="0.25">
      <c r="P668" s="52"/>
      <c r="S668" s="52"/>
      <c r="T668" s="52"/>
    </row>
    <row r="669" spans="16:20" x14ac:dyDescent="0.25">
      <c r="P669" s="52"/>
      <c r="S669" s="52"/>
      <c r="T669" s="52"/>
    </row>
    <row r="670" spans="16:20" x14ac:dyDescent="0.25">
      <c r="P670" s="52"/>
      <c r="S670" s="52"/>
      <c r="T670" s="52"/>
    </row>
    <row r="671" spans="16:20" x14ac:dyDescent="0.25">
      <c r="P671" s="52"/>
      <c r="S671" s="52"/>
      <c r="T671" s="52"/>
    </row>
    <row r="672" spans="16:20" x14ac:dyDescent="0.25">
      <c r="P672" s="52"/>
      <c r="S672" s="52"/>
      <c r="T672" s="52"/>
    </row>
    <row r="673" spans="13:20" x14ac:dyDescent="0.25">
      <c r="P673" s="52"/>
      <c r="S673" s="52"/>
      <c r="T673" s="52"/>
    </row>
    <row r="674" spans="13:20" x14ac:dyDescent="0.25">
      <c r="P674" s="52"/>
      <c r="S674" s="52"/>
      <c r="T674" s="52"/>
    </row>
    <row r="675" spans="13:20" x14ac:dyDescent="0.25">
      <c r="P675" s="52"/>
      <c r="S675" s="52"/>
      <c r="T675" s="52"/>
    </row>
    <row r="676" spans="13:20" x14ac:dyDescent="0.25">
      <c r="P676" s="52"/>
      <c r="S676" s="52"/>
      <c r="T676" s="52"/>
    </row>
    <row r="677" spans="13:20" x14ac:dyDescent="0.25">
      <c r="P677" s="52"/>
      <c r="S677" s="52"/>
      <c r="T677" s="52"/>
    </row>
    <row r="678" spans="13:20" x14ac:dyDescent="0.25">
      <c r="P678" s="52"/>
      <c r="S678" s="52"/>
      <c r="T678" s="52"/>
    </row>
    <row r="679" spans="13:20" x14ac:dyDescent="0.25">
      <c r="P679" s="52"/>
      <c r="S679" s="52"/>
      <c r="T679" s="52"/>
    </row>
    <row r="680" spans="13:20" x14ac:dyDescent="0.25">
      <c r="P680" s="52"/>
      <c r="S680" s="52"/>
      <c r="T680" s="52"/>
    </row>
    <row r="681" spans="13:20" x14ac:dyDescent="0.25">
      <c r="P681" s="52"/>
      <c r="S681" s="52"/>
      <c r="T681" s="52"/>
    </row>
    <row r="682" spans="13:20" x14ac:dyDescent="0.25">
      <c r="P682" s="52"/>
      <c r="S682" s="52"/>
      <c r="T682" s="52"/>
    </row>
    <row r="683" spans="13:20" x14ac:dyDescent="0.25">
      <c r="M683" s="53"/>
      <c r="P683" s="52"/>
      <c r="S683" s="52"/>
      <c r="T683" s="52"/>
    </row>
    <row r="684" spans="13:20" x14ac:dyDescent="0.25">
      <c r="P684" s="52"/>
      <c r="S684" s="52"/>
      <c r="T684" s="52"/>
    </row>
    <row r="685" spans="13:20" x14ac:dyDescent="0.25">
      <c r="P685" s="52"/>
      <c r="S685" s="52"/>
      <c r="T685" s="52"/>
    </row>
    <row r="686" spans="13:20" x14ac:dyDescent="0.25">
      <c r="M686" s="53"/>
      <c r="P686" s="52"/>
      <c r="S686" s="52"/>
      <c r="T686" s="52"/>
    </row>
    <row r="687" spans="13:20" x14ac:dyDescent="0.25">
      <c r="P687" s="52"/>
      <c r="S687" s="52"/>
      <c r="T687" s="52"/>
    </row>
    <row r="688" spans="13:20" x14ac:dyDescent="0.25">
      <c r="P688" s="52"/>
      <c r="S688" s="52"/>
      <c r="T688" s="52"/>
    </row>
    <row r="689" spans="13:20" x14ac:dyDescent="0.25">
      <c r="P689" s="52"/>
      <c r="S689" s="52"/>
      <c r="T689" s="52"/>
    </row>
    <row r="690" spans="13:20" x14ac:dyDescent="0.25">
      <c r="P690" s="52"/>
      <c r="S690" s="52"/>
      <c r="T690" s="52"/>
    </row>
    <row r="691" spans="13:20" x14ac:dyDescent="0.25">
      <c r="P691" s="52"/>
      <c r="S691" s="52"/>
      <c r="T691" s="52"/>
    </row>
    <row r="692" spans="13:20" x14ac:dyDescent="0.25">
      <c r="P692" s="52"/>
      <c r="S692" s="52"/>
      <c r="T692" s="52"/>
    </row>
    <row r="693" spans="13:20" x14ac:dyDescent="0.25">
      <c r="P693" s="52"/>
      <c r="S693" s="52"/>
      <c r="T693" s="52"/>
    </row>
    <row r="694" spans="13:20" x14ac:dyDescent="0.25">
      <c r="P694" s="52"/>
      <c r="S694" s="52"/>
      <c r="T694" s="52"/>
    </row>
    <row r="695" spans="13:20" x14ac:dyDescent="0.25">
      <c r="P695" s="52"/>
      <c r="S695" s="52"/>
      <c r="T695" s="52"/>
    </row>
    <row r="696" spans="13:20" x14ac:dyDescent="0.25">
      <c r="P696" s="52"/>
      <c r="S696" s="52"/>
      <c r="T696" s="52"/>
    </row>
    <row r="697" spans="13:20" x14ac:dyDescent="0.25">
      <c r="P697" s="52"/>
      <c r="S697" s="52"/>
      <c r="T697" s="52"/>
    </row>
    <row r="698" spans="13:20" x14ac:dyDescent="0.25">
      <c r="P698" s="52"/>
      <c r="S698" s="52"/>
      <c r="T698" s="52"/>
    </row>
    <row r="699" spans="13:20" x14ac:dyDescent="0.25">
      <c r="P699" s="52"/>
      <c r="S699" s="52"/>
      <c r="T699" s="52"/>
    </row>
    <row r="700" spans="13:20" x14ac:dyDescent="0.25">
      <c r="P700" s="52"/>
      <c r="S700" s="52"/>
      <c r="T700" s="52"/>
    </row>
    <row r="701" spans="13:20" x14ac:dyDescent="0.25">
      <c r="P701" s="52"/>
      <c r="S701" s="52"/>
      <c r="T701" s="52"/>
    </row>
    <row r="702" spans="13:20" x14ac:dyDescent="0.25">
      <c r="P702" s="52"/>
      <c r="S702" s="52"/>
      <c r="T702" s="52"/>
    </row>
    <row r="703" spans="13:20" x14ac:dyDescent="0.25">
      <c r="P703" s="52"/>
      <c r="S703" s="52"/>
      <c r="T703" s="52"/>
    </row>
    <row r="704" spans="13:20" x14ac:dyDescent="0.25">
      <c r="M704" s="53"/>
      <c r="P704" s="52"/>
      <c r="S704" s="52"/>
      <c r="T704" s="52"/>
    </row>
    <row r="705" spans="16:20" x14ac:dyDescent="0.25">
      <c r="P705" s="52"/>
      <c r="S705" s="52"/>
      <c r="T705" s="52"/>
    </row>
    <row r="706" spans="16:20" x14ac:dyDescent="0.25">
      <c r="P706" s="52"/>
      <c r="S706" s="52"/>
      <c r="T706" s="52"/>
    </row>
    <row r="707" spans="16:20" x14ac:dyDescent="0.25">
      <c r="P707" s="52"/>
      <c r="S707" s="52"/>
      <c r="T707" s="52"/>
    </row>
    <row r="708" spans="16:20" x14ac:dyDescent="0.25">
      <c r="P708" s="52"/>
      <c r="S708" s="52"/>
      <c r="T708" s="52"/>
    </row>
    <row r="709" spans="16:20" x14ac:dyDescent="0.25">
      <c r="P709" s="52"/>
      <c r="S709" s="52"/>
      <c r="T709" s="52"/>
    </row>
    <row r="710" spans="16:20" x14ac:dyDescent="0.25">
      <c r="P710" s="52"/>
      <c r="S710" s="52"/>
      <c r="T710" s="52"/>
    </row>
    <row r="711" spans="16:20" x14ac:dyDescent="0.25">
      <c r="P711" s="52"/>
      <c r="S711" s="52"/>
      <c r="T711" s="52"/>
    </row>
    <row r="712" spans="16:20" x14ac:dyDescent="0.25">
      <c r="P712" s="52"/>
      <c r="S712" s="52"/>
      <c r="T712" s="52"/>
    </row>
    <row r="713" spans="16:20" x14ac:dyDescent="0.25">
      <c r="P713" s="52"/>
      <c r="S713" s="52"/>
      <c r="T713" s="52"/>
    </row>
    <row r="714" spans="16:20" x14ac:dyDescent="0.25">
      <c r="P714" s="52"/>
      <c r="S714" s="52"/>
      <c r="T714" s="52"/>
    </row>
    <row r="715" spans="16:20" x14ac:dyDescent="0.25">
      <c r="P715" s="52"/>
      <c r="S715" s="52"/>
      <c r="T715" s="52"/>
    </row>
    <row r="716" spans="16:20" x14ac:dyDescent="0.25">
      <c r="P716" s="52"/>
      <c r="S716" s="52"/>
      <c r="T716" s="52"/>
    </row>
    <row r="717" spans="16:20" x14ac:dyDescent="0.25">
      <c r="P717" s="52"/>
      <c r="S717" s="52"/>
      <c r="T717" s="52"/>
    </row>
    <row r="718" spans="16:20" x14ac:dyDescent="0.25">
      <c r="P718" s="52"/>
      <c r="S718" s="52"/>
      <c r="T718" s="52"/>
    </row>
    <row r="719" spans="16:20" x14ac:dyDescent="0.25">
      <c r="P719" s="52"/>
      <c r="S719" s="52"/>
      <c r="T719" s="52"/>
    </row>
    <row r="720" spans="16:20" x14ac:dyDescent="0.25">
      <c r="P720" s="52"/>
      <c r="S720" s="52"/>
      <c r="T720" s="52"/>
    </row>
    <row r="721" spans="16:20" x14ac:dyDescent="0.25">
      <c r="P721" s="52"/>
      <c r="S721" s="52"/>
      <c r="T721" s="52"/>
    </row>
    <row r="722" spans="16:20" x14ac:dyDescent="0.25">
      <c r="P722" s="52"/>
      <c r="S722" s="52"/>
      <c r="T722" s="52"/>
    </row>
    <row r="723" spans="16:20" x14ac:dyDescent="0.25">
      <c r="P723" s="52"/>
      <c r="S723" s="52"/>
      <c r="T723" s="52"/>
    </row>
    <row r="724" spans="16:20" x14ac:dyDescent="0.25">
      <c r="P724" s="52"/>
      <c r="S724" s="52"/>
      <c r="T724" s="52"/>
    </row>
    <row r="725" spans="16:20" x14ac:dyDescent="0.25">
      <c r="P725" s="52"/>
      <c r="S725" s="52"/>
      <c r="T725" s="52"/>
    </row>
    <row r="726" spans="16:20" x14ac:dyDescent="0.25">
      <c r="P726" s="52"/>
      <c r="S726" s="52"/>
      <c r="T726" s="52"/>
    </row>
    <row r="727" spans="16:20" x14ac:dyDescent="0.25">
      <c r="P727" s="52"/>
      <c r="S727" s="52"/>
      <c r="T727" s="52"/>
    </row>
    <row r="728" spans="16:20" x14ac:dyDescent="0.25">
      <c r="P728" s="52"/>
      <c r="S728" s="52"/>
      <c r="T728" s="52"/>
    </row>
    <row r="729" spans="16:20" x14ac:dyDescent="0.25">
      <c r="P729" s="52"/>
      <c r="S729" s="52"/>
      <c r="T729" s="52"/>
    </row>
    <row r="730" spans="16:20" x14ac:dyDescent="0.25">
      <c r="P730" s="52"/>
      <c r="S730" s="52"/>
      <c r="T730" s="52"/>
    </row>
    <row r="731" spans="16:20" x14ac:dyDescent="0.25">
      <c r="P731" s="52"/>
      <c r="S731" s="52"/>
      <c r="T731" s="52"/>
    </row>
    <row r="732" spans="16:20" x14ac:dyDescent="0.25">
      <c r="P732" s="52"/>
      <c r="S732" s="52"/>
      <c r="T732" s="52"/>
    </row>
    <row r="733" spans="16:20" x14ac:dyDescent="0.25">
      <c r="P733" s="52"/>
      <c r="S733" s="52"/>
      <c r="T733" s="52"/>
    </row>
    <row r="734" spans="16:20" x14ac:dyDescent="0.25">
      <c r="P734" s="52"/>
      <c r="S734" s="52"/>
      <c r="T734" s="52"/>
    </row>
    <row r="735" spans="16:20" x14ac:dyDescent="0.25">
      <c r="P735" s="52"/>
      <c r="S735" s="52"/>
      <c r="T735" s="52"/>
    </row>
    <row r="736" spans="16:20" x14ac:dyDescent="0.25">
      <c r="P736" s="52"/>
      <c r="S736" s="52"/>
      <c r="T736" s="52"/>
    </row>
    <row r="737" spans="16:20" x14ac:dyDescent="0.25">
      <c r="P737" s="52"/>
      <c r="S737" s="52"/>
      <c r="T737" s="52"/>
    </row>
    <row r="738" spans="16:20" x14ac:dyDescent="0.25">
      <c r="P738" s="52"/>
      <c r="S738" s="52"/>
      <c r="T738" s="52"/>
    </row>
    <row r="739" spans="16:20" x14ac:dyDescent="0.25">
      <c r="P739" s="52"/>
      <c r="S739" s="52"/>
      <c r="T739" s="52"/>
    </row>
    <row r="740" spans="16:20" x14ac:dyDescent="0.25">
      <c r="P740" s="52"/>
      <c r="S740" s="52"/>
      <c r="T740" s="52"/>
    </row>
    <row r="741" spans="16:20" x14ac:dyDescent="0.25">
      <c r="P741" s="52"/>
      <c r="S741" s="52"/>
      <c r="T741" s="52"/>
    </row>
    <row r="742" spans="16:20" x14ac:dyDescent="0.25">
      <c r="P742" s="52"/>
      <c r="S742" s="52"/>
      <c r="T742" s="52"/>
    </row>
    <row r="743" spans="16:20" x14ac:dyDescent="0.25">
      <c r="P743" s="52"/>
      <c r="S743" s="52"/>
      <c r="T743" s="52"/>
    </row>
    <row r="744" spans="16:20" x14ac:dyDescent="0.25">
      <c r="P744" s="52"/>
      <c r="S744" s="52"/>
      <c r="T744" s="52"/>
    </row>
    <row r="745" spans="16:20" x14ac:dyDescent="0.25">
      <c r="P745" s="52"/>
      <c r="S745" s="52"/>
      <c r="T745" s="52"/>
    </row>
    <row r="746" spans="16:20" x14ac:dyDescent="0.25">
      <c r="P746" s="52"/>
      <c r="S746" s="52"/>
      <c r="T746" s="52"/>
    </row>
    <row r="747" spans="16:20" x14ac:dyDescent="0.25">
      <c r="P747" s="52"/>
      <c r="S747" s="52"/>
      <c r="T747" s="52"/>
    </row>
    <row r="748" spans="16:20" x14ac:dyDescent="0.25">
      <c r="P748" s="52"/>
      <c r="S748" s="52"/>
      <c r="T748" s="52"/>
    </row>
    <row r="749" spans="16:20" x14ac:dyDescent="0.25">
      <c r="P749" s="52"/>
      <c r="S749" s="52"/>
      <c r="T749" s="52"/>
    </row>
    <row r="750" spans="16:20" x14ac:dyDescent="0.25">
      <c r="P750" s="52"/>
      <c r="S750" s="52"/>
      <c r="T750" s="52"/>
    </row>
    <row r="751" spans="16:20" x14ac:dyDescent="0.25">
      <c r="P751" s="52"/>
      <c r="S751" s="52"/>
      <c r="T751" s="52"/>
    </row>
    <row r="752" spans="16:20" x14ac:dyDescent="0.25">
      <c r="P752" s="52"/>
      <c r="S752" s="52"/>
      <c r="T752" s="52"/>
    </row>
    <row r="753" spans="16:20" x14ac:dyDescent="0.25">
      <c r="P753" s="52"/>
      <c r="S753" s="52"/>
      <c r="T753" s="52"/>
    </row>
    <row r="754" spans="16:20" x14ac:dyDescent="0.25">
      <c r="P754" s="52"/>
      <c r="S754" s="52"/>
      <c r="T754" s="52"/>
    </row>
    <row r="755" spans="16:20" x14ac:dyDescent="0.25">
      <c r="P755" s="52"/>
      <c r="S755" s="52"/>
      <c r="T755" s="52"/>
    </row>
    <row r="756" spans="16:20" x14ac:dyDescent="0.25">
      <c r="P756" s="52"/>
      <c r="S756" s="52"/>
      <c r="T756" s="52"/>
    </row>
    <row r="757" spans="16:20" x14ac:dyDescent="0.25">
      <c r="P757" s="52"/>
      <c r="S757" s="52"/>
      <c r="T757" s="52"/>
    </row>
    <row r="758" spans="16:20" x14ac:dyDescent="0.25">
      <c r="P758" s="52"/>
      <c r="S758" s="52"/>
      <c r="T758" s="52"/>
    </row>
    <row r="759" spans="16:20" x14ac:dyDescent="0.25">
      <c r="P759" s="52"/>
      <c r="S759" s="52"/>
      <c r="T759" s="52"/>
    </row>
    <row r="760" spans="16:20" x14ac:dyDescent="0.25">
      <c r="P760" s="52"/>
      <c r="S760" s="52"/>
      <c r="T760" s="52"/>
    </row>
    <row r="761" spans="16:20" x14ac:dyDescent="0.25">
      <c r="P761" s="52"/>
      <c r="S761" s="52"/>
      <c r="T761" s="52"/>
    </row>
    <row r="762" spans="16:20" x14ac:dyDescent="0.25">
      <c r="P762" s="52"/>
      <c r="S762" s="52"/>
      <c r="T762" s="52"/>
    </row>
    <row r="763" spans="16:20" x14ac:dyDescent="0.25">
      <c r="P763" s="52"/>
      <c r="S763" s="52"/>
      <c r="T763" s="52"/>
    </row>
    <row r="764" spans="16:20" x14ac:dyDescent="0.25">
      <c r="P764" s="52"/>
      <c r="S764" s="52"/>
      <c r="T764" s="52"/>
    </row>
    <row r="765" spans="16:20" x14ac:dyDescent="0.25">
      <c r="P765" s="52"/>
      <c r="S765" s="52"/>
      <c r="T765" s="52"/>
    </row>
    <row r="766" spans="16:20" x14ac:dyDescent="0.25">
      <c r="P766" s="52"/>
      <c r="S766" s="52"/>
      <c r="T766" s="52"/>
    </row>
    <row r="767" spans="16:20" x14ac:dyDescent="0.25">
      <c r="P767" s="52"/>
      <c r="S767" s="52"/>
      <c r="T767" s="52"/>
    </row>
    <row r="768" spans="16:20" x14ac:dyDescent="0.25">
      <c r="P768" s="52"/>
      <c r="S768" s="52"/>
      <c r="T768" s="52"/>
    </row>
    <row r="769" spans="16:20" x14ac:dyDescent="0.25">
      <c r="P769" s="52"/>
      <c r="S769" s="52"/>
      <c r="T769" s="52"/>
    </row>
    <row r="770" spans="16:20" x14ac:dyDescent="0.25">
      <c r="P770" s="52"/>
      <c r="S770" s="52"/>
      <c r="T770" s="52"/>
    </row>
    <row r="771" spans="16:20" x14ac:dyDescent="0.25">
      <c r="P771" s="52"/>
      <c r="S771" s="52"/>
      <c r="T771" s="52"/>
    </row>
    <row r="772" spans="16:20" x14ac:dyDescent="0.25">
      <c r="P772" s="52"/>
      <c r="S772" s="52"/>
      <c r="T772" s="52"/>
    </row>
    <row r="773" spans="16:20" x14ac:dyDescent="0.25">
      <c r="P773" s="52"/>
      <c r="S773" s="52"/>
      <c r="T773" s="52"/>
    </row>
    <row r="774" spans="16:20" x14ac:dyDescent="0.25">
      <c r="P774" s="52"/>
      <c r="S774" s="52"/>
      <c r="T774" s="52"/>
    </row>
    <row r="775" spans="16:20" x14ac:dyDescent="0.25">
      <c r="P775" s="52"/>
      <c r="S775" s="52"/>
      <c r="T775" s="52"/>
    </row>
    <row r="776" spans="16:20" x14ac:dyDescent="0.25">
      <c r="P776" s="52"/>
      <c r="S776" s="52"/>
      <c r="T776" s="52"/>
    </row>
    <row r="777" spans="16:20" x14ac:dyDescent="0.25">
      <c r="P777" s="52"/>
      <c r="S777" s="52"/>
      <c r="T777" s="52"/>
    </row>
    <row r="778" spans="16:20" x14ac:dyDescent="0.25">
      <c r="P778" s="52"/>
      <c r="S778" s="52"/>
      <c r="T778" s="52"/>
    </row>
    <row r="779" spans="16:20" x14ac:dyDescent="0.25">
      <c r="P779" s="52"/>
      <c r="S779" s="52"/>
      <c r="T779" s="52"/>
    </row>
    <row r="780" spans="16:20" x14ac:dyDescent="0.25">
      <c r="P780" s="52"/>
      <c r="S780" s="52"/>
      <c r="T780" s="52"/>
    </row>
    <row r="781" spans="16:20" x14ac:dyDescent="0.25">
      <c r="P781" s="52"/>
      <c r="S781" s="52"/>
      <c r="T781" s="52"/>
    </row>
    <row r="782" spans="16:20" x14ac:dyDescent="0.25">
      <c r="P782" s="52"/>
      <c r="S782" s="52"/>
      <c r="T782" s="52"/>
    </row>
    <row r="783" spans="16:20" x14ac:dyDescent="0.25">
      <c r="P783" s="52"/>
      <c r="S783" s="52"/>
      <c r="T783" s="52"/>
    </row>
    <row r="784" spans="16:20" x14ac:dyDescent="0.25">
      <c r="P784" s="52"/>
      <c r="S784" s="52"/>
      <c r="T784" s="52"/>
    </row>
    <row r="785" spans="16:20" x14ac:dyDescent="0.25">
      <c r="P785" s="52"/>
      <c r="S785" s="52"/>
      <c r="T785" s="52"/>
    </row>
    <row r="786" spans="16:20" x14ac:dyDescent="0.25">
      <c r="P786" s="52"/>
      <c r="S786" s="52"/>
      <c r="T786" s="52"/>
    </row>
    <row r="787" spans="16:20" x14ac:dyDescent="0.25">
      <c r="P787" s="52"/>
      <c r="S787" s="52"/>
      <c r="T787" s="52"/>
    </row>
    <row r="788" spans="16:20" x14ac:dyDescent="0.25">
      <c r="P788" s="52"/>
      <c r="S788" s="52"/>
      <c r="T788" s="52"/>
    </row>
    <row r="789" spans="16:20" x14ac:dyDescent="0.25">
      <c r="P789" s="52"/>
      <c r="S789" s="52"/>
      <c r="T789" s="52"/>
    </row>
    <row r="790" spans="16:20" x14ac:dyDescent="0.25">
      <c r="P790" s="52"/>
      <c r="S790" s="52"/>
      <c r="T790" s="52"/>
    </row>
    <row r="791" spans="16:20" x14ac:dyDescent="0.25">
      <c r="P791" s="52"/>
      <c r="S791" s="52"/>
      <c r="T791" s="52"/>
    </row>
    <row r="792" spans="16:20" x14ac:dyDescent="0.25">
      <c r="P792" s="52"/>
      <c r="S792" s="52"/>
      <c r="T792" s="52"/>
    </row>
    <row r="793" spans="16:20" x14ac:dyDescent="0.25">
      <c r="P793" s="52"/>
      <c r="S793" s="52"/>
      <c r="T793" s="52"/>
    </row>
    <row r="794" spans="16:20" x14ac:dyDescent="0.25">
      <c r="P794" s="52"/>
      <c r="S794" s="52"/>
      <c r="T794" s="52"/>
    </row>
    <row r="795" spans="16:20" x14ac:dyDescent="0.25">
      <c r="P795" s="52"/>
      <c r="S795" s="52"/>
      <c r="T795" s="52"/>
    </row>
    <row r="796" spans="16:20" x14ac:dyDescent="0.25">
      <c r="P796" s="52"/>
      <c r="S796" s="52"/>
      <c r="T796" s="52"/>
    </row>
    <row r="797" spans="16:20" x14ac:dyDescent="0.25">
      <c r="P797" s="52"/>
      <c r="S797" s="52"/>
      <c r="T797" s="52"/>
    </row>
    <row r="798" spans="16:20" x14ac:dyDescent="0.25">
      <c r="P798" s="52"/>
      <c r="S798" s="52"/>
      <c r="T798" s="52"/>
    </row>
    <row r="799" spans="16:20" x14ac:dyDescent="0.25">
      <c r="P799" s="52"/>
      <c r="S799" s="52"/>
      <c r="T799" s="52"/>
    </row>
    <row r="800" spans="16:20" x14ac:dyDescent="0.25">
      <c r="P800" s="52"/>
      <c r="S800" s="52"/>
      <c r="T800" s="52"/>
    </row>
    <row r="801" spans="16:20" x14ac:dyDescent="0.25">
      <c r="P801" s="52"/>
      <c r="S801" s="52"/>
      <c r="T801" s="52"/>
    </row>
    <row r="802" spans="16:20" x14ac:dyDescent="0.25">
      <c r="P802" s="52"/>
      <c r="S802" s="52"/>
      <c r="T802" s="52"/>
    </row>
    <row r="803" spans="16:20" x14ac:dyDescent="0.25">
      <c r="P803" s="52"/>
      <c r="S803" s="52"/>
      <c r="T803" s="52"/>
    </row>
    <row r="804" spans="16:20" x14ac:dyDescent="0.25">
      <c r="P804" s="52"/>
      <c r="S804" s="52"/>
      <c r="T804" s="52"/>
    </row>
    <row r="805" spans="16:20" x14ac:dyDescent="0.25">
      <c r="P805" s="52"/>
      <c r="S805" s="52"/>
      <c r="T805" s="52"/>
    </row>
    <row r="806" spans="16:20" x14ac:dyDescent="0.25">
      <c r="P806" s="52"/>
      <c r="S806" s="52"/>
      <c r="T806" s="52"/>
    </row>
    <row r="807" spans="16:20" x14ac:dyDescent="0.25">
      <c r="P807" s="52"/>
      <c r="S807" s="52"/>
      <c r="T807" s="52"/>
    </row>
    <row r="808" spans="16:20" x14ac:dyDescent="0.25">
      <c r="P808" s="52"/>
      <c r="S808" s="52"/>
      <c r="T808" s="52"/>
    </row>
    <row r="809" spans="16:20" x14ac:dyDescent="0.25">
      <c r="P809" s="52"/>
      <c r="S809" s="52"/>
      <c r="T809" s="52"/>
    </row>
    <row r="810" spans="16:20" x14ac:dyDescent="0.25">
      <c r="P810" s="52"/>
      <c r="S810" s="52"/>
      <c r="T810" s="52"/>
    </row>
    <row r="811" spans="16:20" x14ac:dyDescent="0.25">
      <c r="P811" s="52"/>
      <c r="S811" s="52"/>
      <c r="T811" s="52"/>
    </row>
    <row r="812" spans="16:20" x14ac:dyDescent="0.25">
      <c r="P812" s="52"/>
      <c r="S812" s="52"/>
      <c r="T812" s="52"/>
    </row>
    <row r="813" spans="16:20" x14ac:dyDescent="0.25">
      <c r="P813" s="52"/>
      <c r="S813" s="52"/>
      <c r="T813" s="52"/>
    </row>
    <row r="814" spans="16:20" x14ac:dyDescent="0.25">
      <c r="P814" s="52"/>
      <c r="S814" s="52"/>
      <c r="T814" s="52"/>
    </row>
    <row r="815" spans="16:20" x14ac:dyDescent="0.25">
      <c r="P815" s="52"/>
      <c r="S815" s="52"/>
      <c r="T815" s="52"/>
    </row>
    <row r="816" spans="16:20" x14ac:dyDescent="0.25">
      <c r="P816" s="52"/>
      <c r="S816" s="52"/>
      <c r="T816" s="52"/>
    </row>
    <row r="817" spans="16:20" x14ac:dyDescent="0.25">
      <c r="P817" s="52"/>
      <c r="S817" s="52"/>
      <c r="T817" s="52"/>
    </row>
    <row r="818" spans="16:20" x14ac:dyDescent="0.25">
      <c r="P818" s="52"/>
      <c r="S818" s="52"/>
      <c r="T818" s="52"/>
    </row>
    <row r="819" spans="16:20" x14ac:dyDescent="0.25">
      <c r="P819" s="52"/>
      <c r="S819" s="52"/>
      <c r="T819" s="52"/>
    </row>
    <row r="820" spans="16:20" x14ac:dyDescent="0.25">
      <c r="P820" s="52"/>
      <c r="S820" s="52"/>
      <c r="T820" s="52"/>
    </row>
    <row r="821" spans="16:20" x14ac:dyDescent="0.25">
      <c r="P821" s="52"/>
      <c r="S821" s="52"/>
      <c r="T821" s="52"/>
    </row>
    <row r="822" spans="16:20" x14ac:dyDescent="0.25">
      <c r="P822" s="52"/>
      <c r="S822" s="52"/>
      <c r="T822" s="52"/>
    </row>
    <row r="823" spans="16:20" x14ac:dyDescent="0.25">
      <c r="P823" s="52"/>
      <c r="S823" s="52"/>
      <c r="T823" s="52"/>
    </row>
    <row r="824" spans="16:20" x14ac:dyDescent="0.25">
      <c r="P824" s="52"/>
      <c r="S824" s="52"/>
      <c r="T824" s="52"/>
    </row>
    <row r="825" spans="16:20" x14ac:dyDescent="0.25">
      <c r="P825" s="52"/>
      <c r="S825" s="52"/>
      <c r="T825" s="52"/>
    </row>
    <row r="826" spans="16:20" x14ac:dyDescent="0.25">
      <c r="P826" s="52"/>
      <c r="S826" s="52"/>
      <c r="T826" s="52"/>
    </row>
    <row r="827" spans="16:20" x14ac:dyDescent="0.25">
      <c r="P827" s="52"/>
      <c r="S827" s="52"/>
      <c r="T827" s="52"/>
    </row>
    <row r="828" spans="16:20" x14ac:dyDescent="0.25">
      <c r="P828" s="52"/>
      <c r="S828" s="52"/>
      <c r="T828" s="52"/>
    </row>
    <row r="829" spans="16:20" x14ac:dyDescent="0.25">
      <c r="P829" s="52"/>
      <c r="S829" s="52"/>
      <c r="T829" s="52"/>
    </row>
    <row r="830" spans="16:20" x14ac:dyDescent="0.25">
      <c r="P830" s="52"/>
      <c r="S830" s="52"/>
      <c r="T830" s="52"/>
    </row>
    <row r="831" spans="16:20" x14ac:dyDescent="0.25">
      <c r="P831" s="52"/>
      <c r="S831" s="52"/>
      <c r="T831" s="52"/>
    </row>
    <row r="832" spans="16:20" x14ac:dyDescent="0.25">
      <c r="P832" s="52"/>
      <c r="S832" s="52"/>
      <c r="T832" s="52"/>
    </row>
    <row r="833" spans="16:20" x14ac:dyDescent="0.25">
      <c r="P833" s="52"/>
      <c r="S833" s="52"/>
      <c r="T833" s="52"/>
    </row>
    <row r="834" spans="16:20" x14ac:dyDescent="0.25">
      <c r="P834" s="52"/>
      <c r="S834" s="52"/>
      <c r="T834" s="52"/>
    </row>
    <row r="835" spans="16:20" x14ac:dyDescent="0.25">
      <c r="P835" s="52"/>
      <c r="S835" s="52"/>
      <c r="T835" s="52"/>
    </row>
    <row r="836" spans="16:20" x14ac:dyDescent="0.25">
      <c r="P836" s="52"/>
      <c r="S836" s="52"/>
      <c r="T836" s="52"/>
    </row>
    <row r="837" spans="16:20" x14ac:dyDescent="0.25">
      <c r="P837" s="52"/>
      <c r="S837" s="52"/>
      <c r="T837" s="52"/>
    </row>
    <row r="838" spans="16:20" x14ac:dyDescent="0.25">
      <c r="P838" s="52"/>
      <c r="S838" s="52"/>
      <c r="T838" s="52"/>
    </row>
    <row r="839" spans="16:20" x14ac:dyDescent="0.25">
      <c r="P839" s="52"/>
      <c r="S839" s="52"/>
      <c r="T839" s="52"/>
    </row>
    <row r="840" spans="16:20" x14ac:dyDescent="0.25">
      <c r="P840" s="52"/>
      <c r="S840" s="52"/>
      <c r="T840" s="52"/>
    </row>
    <row r="841" spans="16:20" x14ac:dyDescent="0.25">
      <c r="P841" s="52"/>
      <c r="S841" s="52"/>
      <c r="T841" s="52"/>
    </row>
    <row r="842" spans="16:20" x14ac:dyDescent="0.25">
      <c r="P842" s="52"/>
      <c r="S842" s="52"/>
      <c r="T842" s="52"/>
    </row>
    <row r="843" spans="16:20" x14ac:dyDescent="0.25">
      <c r="P843" s="52"/>
      <c r="S843" s="52"/>
      <c r="T843" s="52"/>
    </row>
    <row r="844" spans="16:20" x14ac:dyDescent="0.25">
      <c r="P844" s="52"/>
      <c r="S844" s="52"/>
      <c r="T844" s="52"/>
    </row>
    <row r="845" spans="16:20" x14ac:dyDescent="0.25">
      <c r="P845" s="52"/>
      <c r="S845" s="52"/>
      <c r="T845" s="52"/>
    </row>
    <row r="846" spans="16:20" x14ac:dyDescent="0.25">
      <c r="P846" s="52"/>
      <c r="S846" s="52"/>
      <c r="T846" s="52"/>
    </row>
    <row r="847" spans="16:20" x14ac:dyDescent="0.25">
      <c r="P847" s="52"/>
      <c r="S847" s="52"/>
      <c r="T847" s="52"/>
    </row>
    <row r="848" spans="16:20" x14ac:dyDescent="0.25">
      <c r="P848" s="52"/>
      <c r="S848" s="52"/>
      <c r="T848" s="52"/>
    </row>
    <row r="849" spans="16:20" x14ac:dyDescent="0.25">
      <c r="P849" s="52"/>
      <c r="S849" s="52"/>
      <c r="T849" s="52"/>
    </row>
    <row r="850" spans="16:20" x14ac:dyDescent="0.25">
      <c r="P850" s="52"/>
      <c r="S850" s="52"/>
      <c r="T850" s="52"/>
    </row>
    <row r="851" spans="16:20" x14ac:dyDescent="0.25">
      <c r="P851" s="52"/>
      <c r="S851" s="52"/>
      <c r="T851" s="52"/>
    </row>
    <row r="852" spans="16:20" x14ac:dyDescent="0.25">
      <c r="P852" s="52"/>
      <c r="S852" s="52"/>
      <c r="T852" s="52"/>
    </row>
    <row r="853" spans="16:20" x14ac:dyDescent="0.25">
      <c r="P853" s="52"/>
      <c r="S853" s="52"/>
      <c r="T853" s="52"/>
    </row>
    <row r="854" spans="16:20" x14ac:dyDescent="0.25">
      <c r="P854" s="52"/>
      <c r="S854" s="52"/>
      <c r="T854" s="52"/>
    </row>
    <row r="855" spans="16:20" x14ac:dyDescent="0.25">
      <c r="P855" s="52"/>
      <c r="S855" s="52"/>
      <c r="T855" s="52"/>
    </row>
    <row r="856" spans="16:20" x14ac:dyDescent="0.25">
      <c r="P856" s="52"/>
      <c r="S856" s="52"/>
      <c r="T856" s="52"/>
    </row>
    <row r="857" spans="16:20" x14ac:dyDescent="0.25">
      <c r="P857" s="52"/>
      <c r="S857" s="52"/>
      <c r="T857" s="52"/>
    </row>
    <row r="858" spans="16:20" x14ac:dyDescent="0.25">
      <c r="P858" s="52"/>
      <c r="S858" s="52"/>
      <c r="T858" s="52"/>
    </row>
    <row r="859" spans="16:20" x14ac:dyDescent="0.25">
      <c r="P859" s="52"/>
      <c r="S859" s="52"/>
      <c r="T859" s="52"/>
    </row>
    <row r="860" spans="16:20" x14ac:dyDescent="0.25">
      <c r="P860" s="52"/>
      <c r="S860" s="52"/>
      <c r="T860" s="52"/>
    </row>
    <row r="861" spans="16:20" x14ac:dyDescent="0.25">
      <c r="P861" s="52"/>
      <c r="S861" s="52"/>
      <c r="T861" s="52"/>
    </row>
    <row r="862" spans="16:20" x14ac:dyDescent="0.25">
      <c r="P862" s="52"/>
      <c r="S862" s="52"/>
      <c r="T862" s="52"/>
    </row>
    <row r="863" spans="16:20" x14ac:dyDescent="0.25">
      <c r="P863" s="52"/>
      <c r="S863" s="52"/>
      <c r="T863" s="52"/>
    </row>
    <row r="864" spans="16:20" x14ac:dyDescent="0.25">
      <c r="P864" s="52"/>
      <c r="S864" s="52"/>
      <c r="T864" s="52"/>
    </row>
    <row r="865" spans="16:20" x14ac:dyDescent="0.25">
      <c r="P865" s="52"/>
      <c r="S865" s="52"/>
      <c r="T865" s="52"/>
    </row>
    <row r="866" spans="16:20" x14ac:dyDescent="0.25">
      <c r="P866" s="52"/>
      <c r="S866" s="52"/>
      <c r="T866" s="52"/>
    </row>
    <row r="867" spans="16:20" x14ac:dyDescent="0.25">
      <c r="P867" s="52"/>
      <c r="S867" s="52"/>
      <c r="T867" s="52"/>
    </row>
    <row r="868" spans="16:20" x14ac:dyDescent="0.25">
      <c r="P868" s="52"/>
      <c r="S868" s="52"/>
      <c r="T868" s="52"/>
    </row>
    <row r="869" spans="16:20" x14ac:dyDescent="0.25">
      <c r="P869" s="52"/>
      <c r="S869" s="52"/>
      <c r="T869" s="52"/>
    </row>
    <row r="870" spans="16:20" x14ac:dyDescent="0.25">
      <c r="P870" s="52"/>
      <c r="S870" s="52"/>
      <c r="T870" s="52"/>
    </row>
    <row r="871" spans="16:20" x14ac:dyDescent="0.25">
      <c r="P871" s="52"/>
      <c r="S871" s="52"/>
      <c r="T871" s="52"/>
    </row>
    <row r="872" spans="16:20" x14ac:dyDescent="0.25">
      <c r="P872" s="52"/>
      <c r="S872" s="52"/>
      <c r="T872" s="52"/>
    </row>
    <row r="873" spans="16:20" x14ac:dyDescent="0.25">
      <c r="P873" s="52"/>
      <c r="S873" s="52"/>
      <c r="T873" s="52"/>
    </row>
    <row r="874" spans="16:20" x14ac:dyDescent="0.25">
      <c r="P874" s="52"/>
      <c r="S874" s="52"/>
      <c r="T874" s="52"/>
    </row>
    <row r="875" spans="16:20" x14ac:dyDescent="0.25">
      <c r="P875" s="52"/>
      <c r="S875" s="52"/>
      <c r="T875" s="52"/>
    </row>
    <row r="876" spans="16:20" x14ac:dyDescent="0.25">
      <c r="P876" s="52"/>
      <c r="S876" s="52"/>
      <c r="T876" s="52"/>
    </row>
    <row r="877" spans="16:20" x14ac:dyDescent="0.25">
      <c r="P877" s="52"/>
      <c r="S877" s="52"/>
      <c r="T877" s="52"/>
    </row>
    <row r="878" spans="16:20" x14ac:dyDescent="0.25">
      <c r="P878" s="52"/>
      <c r="S878" s="52"/>
      <c r="T878" s="52"/>
    </row>
    <row r="879" spans="16:20" x14ac:dyDescent="0.25">
      <c r="P879" s="52"/>
      <c r="S879" s="52"/>
      <c r="T879" s="52"/>
    </row>
    <row r="880" spans="16:20" x14ac:dyDescent="0.25">
      <c r="P880" s="52"/>
      <c r="S880" s="52"/>
      <c r="T880" s="52"/>
    </row>
    <row r="881" spans="16:20" x14ac:dyDescent="0.25">
      <c r="P881" s="52"/>
      <c r="S881" s="52"/>
      <c r="T881" s="52"/>
    </row>
    <row r="882" spans="16:20" x14ac:dyDescent="0.25">
      <c r="P882" s="52"/>
      <c r="S882" s="52"/>
      <c r="T882" s="52"/>
    </row>
    <row r="883" spans="16:20" x14ac:dyDescent="0.25">
      <c r="P883" s="52"/>
      <c r="S883" s="52"/>
      <c r="T883" s="52"/>
    </row>
    <row r="884" spans="16:20" x14ac:dyDescent="0.25">
      <c r="P884" s="52"/>
      <c r="S884" s="52"/>
      <c r="T884" s="52"/>
    </row>
    <row r="885" spans="16:20" x14ac:dyDescent="0.25">
      <c r="P885" s="52"/>
      <c r="S885" s="52"/>
      <c r="T885" s="52"/>
    </row>
    <row r="886" spans="16:20" x14ac:dyDescent="0.25">
      <c r="P886" s="52"/>
      <c r="S886" s="52"/>
      <c r="T886" s="52"/>
    </row>
    <row r="887" spans="16:20" x14ac:dyDescent="0.25">
      <c r="P887" s="52"/>
      <c r="S887" s="52"/>
      <c r="T887" s="52"/>
    </row>
    <row r="888" spans="16:20" x14ac:dyDescent="0.25">
      <c r="P888" s="52"/>
      <c r="S888" s="52"/>
      <c r="T888" s="52"/>
    </row>
    <row r="889" spans="16:20" x14ac:dyDescent="0.25">
      <c r="P889" s="52"/>
      <c r="S889" s="52"/>
      <c r="T889" s="52"/>
    </row>
    <row r="890" spans="16:20" x14ac:dyDescent="0.25">
      <c r="P890" s="52"/>
      <c r="S890" s="52"/>
      <c r="T890" s="52"/>
    </row>
    <row r="891" spans="16:20" x14ac:dyDescent="0.25">
      <c r="P891" s="52"/>
      <c r="S891" s="52"/>
      <c r="T891" s="52"/>
    </row>
    <row r="892" spans="16:20" x14ac:dyDescent="0.25">
      <c r="P892" s="52"/>
      <c r="S892" s="52"/>
      <c r="T892" s="52"/>
    </row>
    <row r="893" spans="16:20" x14ac:dyDescent="0.25">
      <c r="P893" s="52"/>
      <c r="S893" s="52"/>
      <c r="T893" s="52"/>
    </row>
    <row r="894" spans="16:20" x14ac:dyDescent="0.25">
      <c r="P894" s="52"/>
      <c r="S894" s="52"/>
      <c r="T894" s="52"/>
    </row>
    <row r="895" spans="16:20" x14ac:dyDescent="0.25">
      <c r="P895" s="52"/>
      <c r="S895" s="52"/>
      <c r="T895" s="52"/>
    </row>
    <row r="896" spans="16:20" x14ac:dyDescent="0.25">
      <c r="P896" s="52"/>
      <c r="S896" s="52"/>
      <c r="T896" s="52"/>
    </row>
    <row r="897" spans="16:20" x14ac:dyDescent="0.25">
      <c r="P897" s="52"/>
      <c r="S897" s="52"/>
      <c r="T897" s="52"/>
    </row>
    <row r="898" spans="16:20" x14ac:dyDescent="0.25">
      <c r="P898" s="52"/>
      <c r="S898" s="52"/>
      <c r="T898" s="52"/>
    </row>
    <row r="899" spans="16:20" x14ac:dyDescent="0.25">
      <c r="P899" s="52"/>
      <c r="S899" s="52"/>
      <c r="T899" s="52"/>
    </row>
    <row r="900" spans="16:20" x14ac:dyDescent="0.25">
      <c r="P900" s="52"/>
      <c r="S900" s="52"/>
      <c r="T900" s="52"/>
    </row>
    <row r="901" spans="16:20" x14ac:dyDescent="0.25">
      <c r="P901" s="52"/>
      <c r="S901" s="52"/>
      <c r="T901" s="52"/>
    </row>
    <row r="902" spans="16:20" x14ac:dyDescent="0.25">
      <c r="P902" s="52"/>
      <c r="S902" s="52"/>
      <c r="T902" s="52"/>
    </row>
    <row r="903" spans="16:20" x14ac:dyDescent="0.25">
      <c r="P903" s="52"/>
      <c r="S903" s="52"/>
      <c r="T903" s="52"/>
    </row>
    <row r="904" spans="16:20" x14ac:dyDescent="0.25">
      <c r="P904" s="52"/>
      <c r="S904" s="52"/>
      <c r="T904" s="52"/>
    </row>
    <row r="905" spans="16:20" x14ac:dyDescent="0.25">
      <c r="P905" s="52"/>
      <c r="S905" s="52"/>
      <c r="T905" s="52"/>
    </row>
    <row r="906" spans="16:20" x14ac:dyDescent="0.25">
      <c r="P906" s="52"/>
      <c r="S906" s="52"/>
      <c r="T906" s="52"/>
    </row>
    <row r="907" spans="16:20" x14ac:dyDescent="0.25">
      <c r="P907" s="52"/>
      <c r="S907" s="52"/>
      <c r="T907" s="52"/>
    </row>
    <row r="908" spans="16:20" x14ac:dyDescent="0.25">
      <c r="P908" s="52"/>
      <c r="S908" s="52"/>
      <c r="T908" s="52"/>
    </row>
    <row r="909" spans="16:20" x14ac:dyDescent="0.25">
      <c r="P909" s="52"/>
      <c r="S909" s="52"/>
      <c r="T909" s="52"/>
    </row>
    <row r="910" spans="16:20" x14ac:dyDescent="0.25">
      <c r="P910" s="52"/>
      <c r="S910" s="52"/>
      <c r="T910" s="52"/>
    </row>
    <row r="911" spans="16:20" x14ac:dyDescent="0.25">
      <c r="P911" s="52"/>
      <c r="S911" s="52"/>
      <c r="T911" s="52"/>
    </row>
    <row r="912" spans="16:20" x14ac:dyDescent="0.25">
      <c r="P912" s="52"/>
      <c r="S912" s="52"/>
      <c r="T912" s="52"/>
    </row>
    <row r="913" spans="16:20" x14ac:dyDescent="0.25">
      <c r="P913" s="52"/>
      <c r="S913" s="52"/>
      <c r="T913" s="52"/>
    </row>
    <row r="914" spans="16:20" x14ac:dyDescent="0.25">
      <c r="P914" s="52"/>
      <c r="S914" s="52"/>
      <c r="T914" s="52"/>
    </row>
    <row r="915" spans="16:20" x14ac:dyDescent="0.25">
      <c r="P915" s="52"/>
      <c r="S915" s="52"/>
      <c r="T915" s="52"/>
    </row>
    <row r="916" spans="16:20" x14ac:dyDescent="0.25">
      <c r="P916" s="52"/>
      <c r="S916" s="52"/>
      <c r="T916" s="52"/>
    </row>
    <row r="917" spans="16:20" x14ac:dyDescent="0.25">
      <c r="P917" s="52"/>
      <c r="S917" s="52"/>
      <c r="T917" s="52"/>
    </row>
    <row r="918" spans="16:20" x14ac:dyDescent="0.25">
      <c r="P918" s="52"/>
      <c r="S918" s="52"/>
      <c r="T918" s="52"/>
    </row>
    <row r="919" spans="16:20" x14ac:dyDescent="0.25">
      <c r="P919" s="52"/>
      <c r="S919" s="52"/>
      <c r="T919" s="52"/>
    </row>
    <row r="920" spans="16:20" x14ac:dyDescent="0.25">
      <c r="P920" s="52"/>
      <c r="S920" s="52"/>
      <c r="T920" s="52"/>
    </row>
    <row r="921" spans="16:20" x14ac:dyDescent="0.25">
      <c r="P921" s="52"/>
      <c r="S921" s="52"/>
      <c r="T921" s="52"/>
    </row>
    <row r="922" spans="16:20" x14ac:dyDescent="0.25">
      <c r="P922" s="52"/>
      <c r="S922" s="52"/>
      <c r="T922" s="52"/>
    </row>
    <row r="923" spans="16:20" x14ac:dyDescent="0.25">
      <c r="P923" s="52"/>
      <c r="S923" s="52"/>
      <c r="T923" s="52"/>
    </row>
    <row r="924" spans="16:20" x14ac:dyDescent="0.25">
      <c r="P924" s="52"/>
      <c r="S924" s="52"/>
      <c r="T924" s="52"/>
    </row>
    <row r="925" spans="16:20" x14ac:dyDescent="0.25">
      <c r="P925" s="52"/>
      <c r="S925" s="52"/>
      <c r="T925" s="52"/>
    </row>
    <row r="926" spans="16:20" x14ac:dyDescent="0.25">
      <c r="P926" s="52"/>
      <c r="S926" s="52"/>
      <c r="T926" s="52"/>
    </row>
    <row r="927" spans="16:20" x14ac:dyDescent="0.25">
      <c r="P927" s="52"/>
      <c r="S927" s="52"/>
      <c r="T927" s="52"/>
    </row>
    <row r="928" spans="16:20" x14ac:dyDescent="0.25">
      <c r="P928" s="52"/>
      <c r="S928" s="52"/>
      <c r="T928" s="52"/>
    </row>
    <row r="929" spans="16:20" x14ac:dyDescent="0.25">
      <c r="P929" s="52"/>
      <c r="S929" s="52"/>
      <c r="T929" s="52"/>
    </row>
    <row r="930" spans="16:20" x14ac:dyDescent="0.25">
      <c r="P930" s="52"/>
      <c r="S930" s="52"/>
      <c r="T930" s="52"/>
    </row>
    <row r="931" spans="16:20" x14ac:dyDescent="0.25">
      <c r="P931" s="52"/>
      <c r="S931" s="52"/>
      <c r="T931" s="52"/>
    </row>
    <row r="932" spans="16:20" x14ac:dyDescent="0.25">
      <c r="P932" s="52"/>
      <c r="S932" s="52"/>
      <c r="T932" s="52"/>
    </row>
    <row r="933" spans="16:20" x14ac:dyDescent="0.25">
      <c r="P933" s="52"/>
      <c r="S933" s="52"/>
      <c r="T933" s="52"/>
    </row>
    <row r="934" spans="16:20" x14ac:dyDescent="0.25">
      <c r="P934" s="52"/>
      <c r="S934" s="52"/>
      <c r="T934" s="52"/>
    </row>
    <row r="935" spans="16:20" x14ac:dyDescent="0.25">
      <c r="P935" s="52"/>
      <c r="S935" s="52"/>
      <c r="T935" s="52"/>
    </row>
    <row r="936" spans="16:20" x14ac:dyDescent="0.25">
      <c r="P936" s="52"/>
      <c r="S936" s="52"/>
      <c r="T936" s="52"/>
    </row>
    <row r="937" spans="16:20" x14ac:dyDescent="0.25">
      <c r="P937" s="52"/>
      <c r="S937" s="52"/>
      <c r="T937" s="52"/>
    </row>
    <row r="938" spans="16:20" x14ac:dyDescent="0.25">
      <c r="P938" s="52"/>
      <c r="S938" s="52"/>
      <c r="T938" s="52"/>
    </row>
    <row r="939" spans="16:20" x14ac:dyDescent="0.25">
      <c r="P939" s="52"/>
      <c r="S939" s="52"/>
      <c r="T939" s="52"/>
    </row>
    <row r="940" spans="16:20" x14ac:dyDescent="0.25">
      <c r="P940" s="52"/>
      <c r="S940" s="52"/>
      <c r="T940" s="52"/>
    </row>
    <row r="941" spans="16:20" x14ac:dyDescent="0.25">
      <c r="P941" s="52"/>
      <c r="S941" s="52"/>
      <c r="T941" s="52"/>
    </row>
    <row r="942" spans="16:20" x14ac:dyDescent="0.25">
      <c r="P942" s="52"/>
      <c r="S942" s="52"/>
      <c r="T942" s="52"/>
    </row>
    <row r="943" spans="16:20" x14ac:dyDescent="0.25">
      <c r="P943" s="52"/>
      <c r="S943" s="52"/>
      <c r="T943" s="52"/>
    </row>
    <row r="944" spans="16:20" x14ac:dyDescent="0.25">
      <c r="P944" s="52"/>
      <c r="S944" s="52"/>
      <c r="T944" s="52"/>
    </row>
    <row r="945" spans="16:20" x14ac:dyDescent="0.25">
      <c r="P945" s="52"/>
      <c r="S945" s="52"/>
      <c r="T945" s="52"/>
    </row>
    <row r="946" spans="16:20" x14ac:dyDescent="0.25">
      <c r="P946" s="52"/>
      <c r="S946" s="52"/>
      <c r="T946" s="52"/>
    </row>
    <row r="947" spans="16:20" x14ac:dyDescent="0.25">
      <c r="P947" s="52"/>
      <c r="S947" s="52"/>
      <c r="T947" s="52"/>
    </row>
    <row r="948" spans="16:20" x14ac:dyDescent="0.25">
      <c r="P948" s="52"/>
      <c r="S948" s="52"/>
      <c r="T948" s="52"/>
    </row>
    <row r="949" spans="16:20" x14ac:dyDescent="0.25">
      <c r="P949" s="52"/>
      <c r="S949" s="52"/>
      <c r="T949" s="52"/>
    </row>
    <row r="950" spans="16:20" x14ac:dyDescent="0.25">
      <c r="P950" s="52"/>
      <c r="S950" s="52"/>
      <c r="T950" s="52"/>
    </row>
    <row r="951" spans="16:20" x14ac:dyDescent="0.25">
      <c r="P951" s="52"/>
      <c r="S951" s="52"/>
      <c r="T951" s="52"/>
    </row>
    <row r="952" spans="16:20" x14ac:dyDescent="0.25">
      <c r="P952" s="52"/>
      <c r="S952" s="52"/>
      <c r="T952" s="52"/>
    </row>
    <row r="953" spans="16:20" x14ac:dyDescent="0.25">
      <c r="P953" s="52"/>
      <c r="S953" s="52"/>
      <c r="T953" s="52"/>
    </row>
    <row r="954" spans="16:20" x14ac:dyDescent="0.25">
      <c r="P954" s="52"/>
      <c r="S954" s="52"/>
      <c r="T954" s="52"/>
    </row>
    <row r="955" spans="16:20" x14ac:dyDescent="0.25">
      <c r="P955" s="52"/>
      <c r="S955" s="52"/>
      <c r="T955" s="52"/>
    </row>
    <row r="956" spans="16:20" x14ac:dyDescent="0.25">
      <c r="P956" s="52"/>
      <c r="S956" s="52"/>
      <c r="T956" s="52"/>
    </row>
    <row r="957" spans="16:20" x14ac:dyDescent="0.25">
      <c r="P957" s="52"/>
      <c r="S957" s="52"/>
      <c r="T957" s="52"/>
    </row>
    <row r="958" spans="16:20" x14ac:dyDescent="0.25">
      <c r="P958" s="52"/>
      <c r="S958" s="52"/>
      <c r="T958" s="52"/>
    </row>
    <row r="959" spans="16:20" x14ac:dyDescent="0.25">
      <c r="P959" s="52"/>
      <c r="S959" s="52"/>
      <c r="T959" s="52"/>
    </row>
    <row r="960" spans="16:20" x14ac:dyDescent="0.25">
      <c r="P960" s="52"/>
      <c r="S960" s="52"/>
      <c r="T960" s="52"/>
    </row>
    <row r="961" spans="13:20" x14ac:dyDescent="0.25">
      <c r="P961" s="52"/>
      <c r="S961" s="52"/>
      <c r="T961" s="52"/>
    </row>
    <row r="962" spans="13:20" x14ac:dyDescent="0.25">
      <c r="P962" s="52"/>
      <c r="S962" s="52"/>
      <c r="T962" s="52"/>
    </row>
    <row r="963" spans="13:20" x14ac:dyDescent="0.25">
      <c r="P963" s="52"/>
      <c r="S963" s="52"/>
      <c r="T963" s="52"/>
    </row>
    <row r="964" spans="13:20" x14ac:dyDescent="0.25">
      <c r="M964" s="53"/>
      <c r="P964" s="52"/>
      <c r="S964" s="52"/>
      <c r="T964" s="52"/>
    </row>
    <row r="965" spans="13:20" x14ac:dyDescent="0.25">
      <c r="P965" s="52"/>
      <c r="S965" s="52"/>
      <c r="T965" s="52"/>
    </row>
    <row r="966" spans="13:20" x14ac:dyDescent="0.25">
      <c r="M966" s="53"/>
      <c r="P966" s="52"/>
      <c r="S966" s="52"/>
      <c r="T966" s="52"/>
    </row>
    <row r="967" spans="13:20" x14ac:dyDescent="0.25">
      <c r="M967" s="53"/>
      <c r="P967" s="52"/>
      <c r="S967" s="52"/>
      <c r="T967" s="52"/>
    </row>
    <row r="968" spans="13:20" x14ac:dyDescent="0.25">
      <c r="P968" s="52"/>
      <c r="S968" s="52"/>
      <c r="T968" s="52"/>
    </row>
    <row r="969" spans="13:20" x14ac:dyDescent="0.25">
      <c r="P969" s="52"/>
      <c r="S969" s="52"/>
      <c r="T969" s="52"/>
    </row>
    <row r="970" spans="13:20" x14ac:dyDescent="0.25">
      <c r="P970" s="52"/>
      <c r="S970" s="52"/>
      <c r="T970" s="52"/>
    </row>
    <row r="971" spans="13:20" x14ac:dyDescent="0.25">
      <c r="P971" s="52"/>
      <c r="S971" s="52"/>
      <c r="T971" s="52"/>
    </row>
    <row r="972" spans="13:20" x14ac:dyDescent="0.25">
      <c r="P972" s="52"/>
      <c r="S972" s="52"/>
      <c r="T972" s="52"/>
    </row>
    <row r="973" spans="13:20" x14ac:dyDescent="0.25">
      <c r="P973" s="52"/>
      <c r="S973" s="52"/>
      <c r="T973" s="52"/>
    </row>
    <row r="974" spans="13:20" x14ac:dyDescent="0.25">
      <c r="P974" s="52"/>
      <c r="S974" s="52"/>
      <c r="T974" s="52"/>
    </row>
    <row r="975" spans="13:20" x14ac:dyDescent="0.25">
      <c r="P975" s="52"/>
      <c r="S975" s="52"/>
      <c r="T975" s="52"/>
    </row>
    <row r="976" spans="13:20" x14ac:dyDescent="0.25">
      <c r="P976" s="52"/>
      <c r="S976" s="52"/>
      <c r="T976" s="52"/>
    </row>
    <row r="977" spans="16:20" x14ac:dyDescent="0.25">
      <c r="P977" s="52"/>
      <c r="S977" s="52"/>
      <c r="T977" s="52"/>
    </row>
    <row r="978" spans="16:20" x14ac:dyDescent="0.25">
      <c r="P978" s="52"/>
      <c r="S978" s="52"/>
      <c r="T978" s="52"/>
    </row>
    <row r="979" spans="16:20" x14ac:dyDescent="0.25">
      <c r="P979" s="52"/>
      <c r="S979" s="52"/>
      <c r="T979" s="52"/>
    </row>
    <row r="980" spans="16:20" x14ac:dyDescent="0.25">
      <c r="P980" s="52"/>
      <c r="S980" s="52"/>
      <c r="T980" s="52"/>
    </row>
    <row r="981" spans="16:20" x14ac:dyDescent="0.25">
      <c r="P981" s="52"/>
      <c r="S981" s="52"/>
      <c r="T981" s="52"/>
    </row>
    <row r="982" spans="16:20" x14ac:dyDescent="0.25">
      <c r="P982" s="52"/>
      <c r="S982" s="52"/>
      <c r="T982" s="52"/>
    </row>
    <row r="983" spans="16:20" x14ac:dyDescent="0.25">
      <c r="P983" s="52"/>
      <c r="S983" s="52"/>
      <c r="T983" s="52"/>
    </row>
    <row r="984" spans="16:20" x14ac:dyDescent="0.25">
      <c r="P984" s="52"/>
      <c r="S984" s="52"/>
      <c r="T984" s="52"/>
    </row>
    <row r="985" spans="16:20" x14ac:dyDescent="0.25">
      <c r="P985" s="52"/>
      <c r="S985" s="52"/>
      <c r="T985" s="52"/>
    </row>
    <row r="986" spans="16:20" x14ac:dyDescent="0.25">
      <c r="P986" s="52"/>
      <c r="S986" s="52"/>
      <c r="T986" s="52"/>
    </row>
    <row r="987" spans="16:20" x14ac:dyDescent="0.25">
      <c r="P987" s="52"/>
      <c r="S987" s="52"/>
      <c r="T987" s="52"/>
    </row>
    <row r="988" spans="16:20" x14ac:dyDescent="0.25">
      <c r="P988" s="52"/>
      <c r="S988" s="52"/>
      <c r="T988" s="52"/>
    </row>
    <row r="989" spans="16:20" x14ac:dyDescent="0.25">
      <c r="P989" s="52"/>
      <c r="S989" s="52"/>
      <c r="T989" s="52"/>
    </row>
    <row r="990" spans="16:20" x14ac:dyDescent="0.25">
      <c r="P990" s="52"/>
      <c r="S990" s="52"/>
      <c r="T990" s="52"/>
    </row>
    <row r="991" spans="16:20" x14ac:dyDescent="0.25">
      <c r="P991" s="52"/>
      <c r="S991" s="52"/>
      <c r="T991" s="52"/>
    </row>
    <row r="992" spans="16:20" x14ac:dyDescent="0.25">
      <c r="P992" s="52"/>
      <c r="S992" s="52"/>
      <c r="T992" s="52"/>
    </row>
    <row r="993" spans="16:20" x14ac:dyDescent="0.25">
      <c r="P993" s="52"/>
      <c r="S993" s="52"/>
      <c r="T993" s="52"/>
    </row>
    <row r="994" spans="16:20" x14ac:dyDescent="0.25">
      <c r="P994" s="52"/>
      <c r="S994" s="52"/>
      <c r="T994" s="52"/>
    </row>
    <row r="995" spans="16:20" x14ac:dyDescent="0.25">
      <c r="P995" s="52"/>
      <c r="S995" s="52"/>
      <c r="T995" s="52"/>
    </row>
    <row r="996" spans="16:20" x14ac:dyDescent="0.25">
      <c r="P996" s="52"/>
      <c r="S996" s="52"/>
      <c r="T996" s="52"/>
    </row>
    <row r="997" spans="16:20" x14ac:dyDescent="0.25">
      <c r="P997" s="52"/>
      <c r="S997" s="52"/>
      <c r="T997" s="52"/>
    </row>
    <row r="998" spans="16:20" x14ac:dyDescent="0.25">
      <c r="P998" s="52"/>
      <c r="S998" s="52"/>
      <c r="T998" s="52"/>
    </row>
    <row r="999" spans="16:20" x14ac:dyDescent="0.25">
      <c r="P999" s="52"/>
      <c r="S999" s="52"/>
      <c r="T999" s="52"/>
    </row>
    <row r="1000" spans="16:20" x14ac:dyDescent="0.25">
      <c r="P1000" s="52"/>
      <c r="S1000" s="52"/>
      <c r="T1000" s="52"/>
    </row>
    <row r="1001" spans="16:20" x14ac:dyDescent="0.25">
      <c r="P1001" s="52"/>
      <c r="S1001" s="52"/>
      <c r="T1001" s="52"/>
    </row>
    <row r="1002" spans="16:20" x14ac:dyDescent="0.25">
      <c r="P1002" s="52"/>
      <c r="S1002" s="52"/>
      <c r="T1002" s="52"/>
    </row>
    <row r="1003" spans="16:20" x14ac:dyDescent="0.25">
      <c r="P1003" s="52"/>
      <c r="S1003" s="52"/>
      <c r="T1003" s="52"/>
    </row>
    <row r="1004" spans="16:20" x14ac:dyDescent="0.25">
      <c r="P1004" s="52"/>
      <c r="S1004" s="52"/>
      <c r="T1004" s="52"/>
    </row>
    <row r="1005" spans="16:20" x14ac:dyDescent="0.25">
      <c r="P1005" s="52"/>
      <c r="S1005" s="52"/>
      <c r="T1005" s="52"/>
    </row>
    <row r="1006" spans="16:20" x14ac:dyDescent="0.25">
      <c r="P1006" s="52"/>
      <c r="S1006" s="52"/>
      <c r="T1006" s="52"/>
    </row>
    <row r="1007" spans="16:20" x14ac:dyDescent="0.25">
      <c r="P1007" s="52"/>
      <c r="S1007" s="52"/>
      <c r="T1007" s="52"/>
    </row>
    <row r="1008" spans="16:20" x14ac:dyDescent="0.25">
      <c r="P1008" s="52"/>
      <c r="S1008" s="52"/>
      <c r="T1008" s="52"/>
    </row>
    <row r="1009" spans="13:20" x14ac:dyDescent="0.25">
      <c r="P1009" s="52"/>
      <c r="S1009" s="52"/>
      <c r="T1009" s="52"/>
    </row>
    <row r="1010" spans="13:20" x14ac:dyDescent="0.25">
      <c r="P1010" s="52"/>
      <c r="S1010" s="52"/>
      <c r="T1010" s="52"/>
    </row>
    <row r="1011" spans="13:20" x14ac:dyDescent="0.25">
      <c r="P1011" s="52"/>
      <c r="S1011" s="52"/>
      <c r="T1011" s="52"/>
    </row>
    <row r="1012" spans="13:20" x14ac:dyDescent="0.25">
      <c r="P1012" s="52"/>
      <c r="S1012" s="52"/>
      <c r="T1012" s="52"/>
    </row>
    <row r="1013" spans="13:20" x14ac:dyDescent="0.25">
      <c r="P1013" s="52"/>
      <c r="S1013" s="52"/>
      <c r="T1013" s="52"/>
    </row>
    <row r="1014" spans="13:20" x14ac:dyDescent="0.25">
      <c r="P1014" s="52"/>
      <c r="S1014" s="52"/>
      <c r="T1014" s="52"/>
    </row>
    <row r="1015" spans="13:20" x14ac:dyDescent="0.25">
      <c r="P1015" s="52"/>
      <c r="S1015" s="52"/>
      <c r="T1015" s="52"/>
    </row>
    <row r="1016" spans="13:20" x14ac:dyDescent="0.25">
      <c r="P1016" s="52"/>
      <c r="S1016" s="52"/>
      <c r="T1016" s="52"/>
    </row>
    <row r="1017" spans="13:20" x14ac:dyDescent="0.25">
      <c r="M1017" s="53"/>
      <c r="P1017" s="52"/>
      <c r="S1017" s="52"/>
      <c r="T1017" s="52"/>
    </row>
    <row r="1018" spans="13:20" x14ac:dyDescent="0.25">
      <c r="P1018" s="52"/>
      <c r="S1018" s="52"/>
      <c r="T1018" s="52"/>
    </row>
    <row r="1019" spans="13:20" x14ac:dyDescent="0.25">
      <c r="P1019" s="52"/>
      <c r="S1019" s="52"/>
      <c r="T1019" s="52"/>
    </row>
    <row r="1020" spans="13:20" x14ac:dyDescent="0.25">
      <c r="P1020" s="52"/>
      <c r="S1020" s="52"/>
      <c r="T1020" s="52"/>
    </row>
    <row r="1021" spans="13:20" x14ac:dyDescent="0.25">
      <c r="P1021" s="52"/>
      <c r="S1021" s="52"/>
      <c r="T1021" s="52"/>
    </row>
    <row r="1022" spans="13:20" x14ac:dyDescent="0.25">
      <c r="P1022" s="52"/>
      <c r="S1022" s="52"/>
      <c r="T1022" s="52"/>
    </row>
    <row r="1023" spans="13:20" x14ac:dyDescent="0.25">
      <c r="P1023" s="52"/>
      <c r="S1023" s="52"/>
      <c r="T1023" s="52"/>
    </row>
    <row r="1024" spans="13:20" x14ac:dyDescent="0.25">
      <c r="P1024" s="52"/>
      <c r="S1024" s="52"/>
      <c r="T1024" s="52"/>
    </row>
    <row r="1025" spans="13:20" x14ac:dyDescent="0.25">
      <c r="P1025" s="52"/>
      <c r="S1025" s="52"/>
      <c r="T1025" s="52"/>
    </row>
    <row r="1026" spans="13:20" x14ac:dyDescent="0.25">
      <c r="P1026" s="52"/>
      <c r="S1026" s="52"/>
      <c r="T1026" s="52"/>
    </row>
    <row r="1027" spans="13:20" x14ac:dyDescent="0.25">
      <c r="P1027" s="52"/>
      <c r="S1027" s="52"/>
      <c r="T1027" s="52"/>
    </row>
    <row r="1028" spans="13:20" x14ac:dyDescent="0.25">
      <c r="P1028" s="52"/>
      <c r="S1028" s="52"/>
      <c r="T1028" s="52"/>
    </row>
    <row r="1029" spans="13:20" x14ac:dyDescent="0.25">
      <c r="P1029" s="52"/>
      <c r="S1029" s="52"/>
      <c r="T1029" s="52"/>
    </row>
    <row r="1030" spans="13:20" x14ac:dyDescent="0.25">
      <c r="P1030" s="52"/>
      <c r="S1030" s="52"/>
      <c r="T1030" s="52"/>
    </row>
    <row r="1031" spans="13:20" x14ac:dyDescent="0.25">
      <c r="P1031" s="52"/>
      <c r="S1031" s="52"/>
      <c r="T1031" s="52"/>
    </row>
    <row r="1032" spans="13:20" x14ac:dyDescent="0.25">
      <c r="P1032" s="52"/>
      <c r="S1032" s="52"/>
      <c r="T1032" s="52"/>
    </row>
    <row r="1033" spans="13:20" x14ac:dyDescent="0.25">
      <c r="P1033" s="52"/>
      <c r="S1033" s="52"/>
      <c r="T1033" s="52"/>
    </row>
    <row r="1034" spans="13:20" x14ac:dyDescent="0.25">
      <c r="P1034" s="52"/>
      <c r="S1034" s="52"/>
      <c r="T1034" s="52"/>
    </row>
    <row r="1035" spans="13:20" x14ac:dyDescent="0.25">
      <c r="P1035" s="52"/>
      <c r="S1035" s="52"/>
      <c r="T1035" s="52"/>
    </row>
    <row r="1036" spans="13:20" x14ac:dyDescent="0.25">
      <c r="P1036" s="52"/>
      <c r="S1036" s="52"/>
      <c r="T1036" s="52"/>
    </row>
    <row r="1037" spans="13:20" x14ac:dyDescent="0.25">
      <c r="P1037" s="52"/>
      <c r="S1037" s="52"/>
      <c r="T1037" s="52"/>
    </row>
    <row r="1038" spans="13:20" x14ac:dyDescent="0.25">
      <c r="M1038" s="53"/>
      <c r="P1038" s="52"/>
      <c r="S1038" s="52"/>
      <c r="T1038" s="52"/>
    </row>
    <row r="1039" spans="13:20" x14ac:dyDescent="0.25">
      <c r="P1039" s="52"/>
      <c r="S1039" s="52"/>
      <c r="T1039" s="52"/>
    </row>
    <row r="1040" spans="13:20" x14ac:dyDescent="0.25">
      <c r="P1040" s="52"/>
      <c r="S1040" s="52"/>
      <c r="T1040" s="52"/>
    </row>
    <row r="1041" spans="13:20" x14ac:dyDescent="0.25">
      <c r="P1041" s="52"/>
      <c r="S1041" s="52"/>
      <c r="T1041" s="52"/>
    </row>
    <row r="1042" spans="13:20" x14ac:dyDescent="0.25">
      <c r="P1042" s="52"/>
      <c r="S1042" s="52"/>
      <c r="T1042" s="52"/>
    </row>
    <row r="1043" spans="13:20" x14ac:dyDescent="0.25">
      <c r="P1043" s="52"/>
      <c r="S1043" s="52"/>
      <c r="T1043" s="52"/>
    </row>
    <row r="1044" spans="13:20" x14ac:dyDescent="0.25">
      <c r="P1044" s="52"/>
      <c r="S1044" s="52"/>
      <c r="T1044" s="52"/>
    </row>
    <row r="1045" spans="13:20" x14ac:dyDescent="0.25">
      <c r="P1045" s="52"/>
      <c r="S1045" s="52"/>
      <c r="T1045" s="52"/>
    </row>
    <row r="1046" spans="13:20" x14ac:dyDescent="0.25">
      <c r="P1046" s="52"/>
      <c r="S1046" s="52"/>
      <c r="T1046" s="52"/>
    </row>
    <row r="1047" spans="13:20" x14ac:dyDescent="0.25">
      <c r="P1047" s="52"/>
      <c r="S1047" s="52"/>
      <c r="T1047" s="52"/>
    </row>
    <row r="1048" spans="13:20" x14ac:dyDescent="0.25">
      <c r="M1048" s="53"/>
      <c r="P1048" s="52"/>
      <c r="S1048" s="52"/>
      <c r="T1048" s="52"/>
    </row>
    <row r="1049" spans="13:20" x14ac:dyDescent="0.25">
      <c r="P1049" s="52"/>
      <c r="S1049" s="52"/>
      <c r="T1049" s="52"/>
    </row>
    <row r="1050" spans="13:20" x14ac:dyDescent="0.25">
      <c r="P1050" s="52"/>
      <c r="S1050" s="52"/>
      <c r="T1050" s="52"/>
    </row>
    <row r="1051" spans="13:20" x14ac:dyDescent="0.25">
      <c r="M1051" s="53"/>
      <c r="P1051" s="52"/>
      <c r="S1051" s="52"/>
      <c r="T1051" s="52"/>
    </row>
    <row r="1052" spans="13:20" x14ac:dyDescent="0.25">
      <c r="P1052" s="52"/>
      <c r="S1052" s="52"/>
      <c r="T1052" s="52"/>
    </row>
    <row r="1053" spans="13:20" x14ac:dyDescent="0.25">
      <c r="P1053" s="52"/>
      <c r="S1053" s="52"/>
      <c r="T1053" s="52"/>
    </row>
    <row r="1054" spans="13:20" x14ac:dyDescent="0.25">
      <c r="P1054" s="52"/>
      <c r="S1054" s="52"/>
      <c r="T1054" s="52"/>
    </row>
    <row r="1055" spans="13:20" x14ac:dyDescent="0.25">
      <c r="P1055" s="52"/>
      <c r="S1055" s="52"/>
      <c r="T1055" s="52"/>
    </row>
    <row r="1056" spans="13:20" x14ac:dyDescent="0.25">
      <c r="P1056" s="52"/>
      <c r="S1056" s="52"/>
      <c r="T1056" s="52"/>
    </row>
    <row r="1057" spans="16:20" x14ac:dyDescent="0.25">
      <c r="P1057" s="52"/>
      <c r="S1057" s="52"/>
      <c r="T1057" s="52"/>
    </row>
    <row r="1058" spans="16:20" x14ac:dyDescent="0.25">
      <c r="P1058" s="52"/>
      <c r="S1058" s="52"/>
      <c r="T1058" s="52"/>
    </row>
    <row r="1059" spans="16:20" x14ac:dyDescent="0.25">
      <c r="P1059" s="52"/>
      <c r="S1059" s="52"/>
      <c r="T1059" s="52"/>
    </row>
    <row r="1060" spans="16:20" x14ac:dyDescent="0.25">
      <c r="P1060" s="52"/>
      <c r="S1060" s="52"/>
      <c r="T1060" s="52"/>
    </row>
    <row r="1061" spans="16:20" x14ac:dyDescent="0.25">
      <c r="P1061" s="52"/>
      <c r="S1061" s="52"/>
      <c r="T1061" s="52"/>
    </row>
    <row r="1062" spans="16:20" x14ac:dyDescent="0.25">
      <c r="P1062" s="52"/>
      <c r="S1062" s="52"/>
      <c r="T1062" s="52"/>
    </row>
    <row r="1063" spans="16:20" x14ac:dyDescent="0.25">
      <c r="P1063" s="52"/>
      <c r="S1063" s="52"/>
      <c r="T1063" s="52"/>
    </row>
    <row r="1064" spans="16:20" x14ac:dyDescent="0.25">
      <c r="P1064" s="52"/>
      <c r="S1064" s="52"/>
      <c r="T1064" s="52"/>
    </row>
    <row r="1065" spans="16:20" x14ac:dyDescent="0.25">
      <c r="P1065" s="52"/>
      <c r="S1065" s="52"/>
      <c r="T1065" s="52"/>
    </row>
    <row r="1066" spans="16:20" x14ac:dyDescent="0.25">
      <c r="P1066" s="52"/>
      <c r="S1066" s="52"/>
      <c r="T1066" s="52"/>
    </row>
    <row r="1067" spans="16:20" x14ac:dyDescent="0.25">
      <c r="P1067" s="52"/>
      <c r="S1067" s="52"/>
      <c r="T1067" s="52"/>
    </row>
    <row r="1068" spans="16:20" x14ac:dyDescent="0.25">
      <c r="P1068" s="52"/>
      <c r="S1068" s="52"/>
      <c r="T1068" s="52"/>
    </row>
    <row r="1069" spans="16:20" x14ac:dyDescent="0.25">
      <c r="P1069" s="52"/>
      <c r="S1069" s="52"/>
      <c r="T1069" s="52"/>
    </row>
    <row r="1070" spans="16:20" x14ac:dyDescent="0.25">
      <c r="P1070" s="52"/>
      <c r="S1070" s="52"/>
      <c r="T1070" s="52"/>
    </row>
    <row r="1071" spans="16:20" x14ac:dyDescent="0.25">
      <c r="P1071" s="52"/>
      <c r="S1071" s="52"/>
      <c r="T1071" s="52"/>
    </row>
    <row r="1072" spans="16:20" x14ac:dyDescent="0.25">
      <c r="P1072" s="52"/>
      <c r="S1072" s="52"/>
      <c r="T1072" s="52"/>
    </row>
    <row r="1073" spans="16:20" x14ac:dyDescent="0.25">
      <c r="P1073" s="52"/>
      <c r="S1073" s="52"/>
      <c r="T1073" s="52"/>
    </row>
    <row r="1074" spans="16:20" x14ac:dyDescent="0.25">
      <c r="P1074" s="52"/>
      <c r="S1074" s="52"/>
      <c r="T1074" s="52"/>
    </row>
    <row r="1075" spans="16:20" x14ac:dyDescent="0.25">
      <c r="P1075" s="52"/>
      <c r="S1075" s="52"/>
      <c r="T1075" s="52"/>
    </row>
    <row r="1076" spans="16:20" x14ac:dyDescent="0.25">
      <c r="P1076" s="52"/>
      <c r="S1076" s="52"/>
      <c r="T1076" s="52"/>
    </row>
    <row r="1077" spans="16:20" x14ac:dyDescent="0.25">
      <c r="P1077" s="52"/>
      <c r="S1077" s="52"/>
      <c r="T1077" s="52"/>
    </row>
    <row r="1078" spans="16:20" x14ac:dyDescent="0.25">
      <c r="P1078" s="52"/>
      <c r="S1078" s="52"/>
      <c r="T1078" s="52"/>
    </row>
    <row r="1079" spans="16:20" x14ac:dyDescent="0.25">
      <c r="P1079" s="52"/>
      <c r="S1079" s="52"/>
      <c r="T1079" s="52"/>
    </row>
    <row r="1080" spans="16:20" x14ac:dyDescent="0.25">
      <c r="P1080" s="52"/>
      <c r="S1080" s="52"/>
      <c r="T1080" s="52"/>
    </row>
    <row r="1081" spans="16:20" x14ac:dyDescent="0.25">
      <c r="P1081" s="52"/>
      <c r="S1081" s="52"/>
      <c r="T1081" s="52"/>
    </row>
    <row r="1082" spans="16:20" x14ac:dyDescent="0.25">
      <c r="P1082" s="52"/>
      <c r="S1082" s="52"/>
      <c r="T1082" s="52"/>
    </row>
    <row r="1083" spans="16:20" x14ac:dyDescent="0.25">
      <c r="P1083" s="52"/>
      <c r="S1083" s="52"/>
      <c r="T1083" s="52"/>
    </row>
    <row r="1084" spans="16:20" x14ac:dyDescent="0.25">
      <c r="P1084" s="52"/>
      <c r="S1084" s="52"/>
      <c r="T1084" s="52"/>
    </row>
    <row r="1085" spans="16:20" x14ac:dyDescent="0.25">
      <c r="P1085" s="52"/>
      <c r="S1085" s="52"/>
      <c r="T1085" s="52"/>
    </row>
    <row r="1086" spans="16:20" x14ac:dyDescent="0.25">
      <c r="P1086" s="52"/>
      <c r="S1086" s="52"/>
      <c r="T1086" s="52"/>
    </row>
    <row r="1087" spans="16:20" x14ac:dyDescent="0.25">
      <c r="P1087" s="52"/>
      <c r="S1087" s="52"/>
      <c r="T1087" s="52"/>
    </row>
    <row r="1088" spans="16:20" x14ac:dyDescent="0.25">
      <c r="P1088" s="52"/>
      <c r="S1088" s="52"/>
      <c r="T1088" s="52"/>
    </row>
    <row r="1089" spans="16:20" x14ac:dyDescent="0.25">
      <c r="P1089" s="52"/>
      <c r="S1089" s="52"/>
      <c r="T1089" s="52"/>
    </row>
    <row r="1090" spans="16:20" x14ac:dyDescent="0.25">
      <c r="P1090" s="52"/>
      <c r="S1090" s="52"/>
      <c r="T1090" s="52"/>
    </row>
    <row r="1091" spans="16:20" x14ac:dyDescent="0.25">
      <c r="P1091" s="52"/>
      <c r="S1091" s="52"/>
      <c r="T1091" s="52"/>
    </row>
    <row r="1092" spans="16:20" x14ac:dyDescent="0.25">
      <c r="P1092" s="52"/>
      <c r="S1092" s="52"/>
      <c r="T1092" s="52"/>
    </row>
    <row r="1093" spans="16:20" x14ac:dyDescent="0.25">
      <c r="P1093" s="52"/>
      <c r="S1093" s="52"/>
      <c r="T1093" s="52"/>
    </row>
    <row r="1094" spans="16:20" x14ac:dyDescent="0.25">
      <c r="P1094" s="52"/>
      <c r="S1094" s="52"/>
      <c r="T1094" s="52"/>
    </row>
    <row r="1095" spans="16:20" x14ac:dyDescent="0.25">
      <c r="P1095" s="52"/>
      <c r="S1095" s="52"/>
      <c r="T1095" s="52"/>
    </row>
    <row r="1096" spans="16:20" x14ac:dyDescent="0.25">
      <c r="P1096" s="52"/>
      <c r="S1096" s="52"/>
      <c r="T1096" s="52"/>
    </row>
    <row r="1097" spans="16:20" x14ac:dyDescent="0.25">
      <c r="P1097" s="52"/>
      <c r="S1097" s="52"/>
      <c r="T1097" s="52"/>
    </row>
    <row r="1098" spans="16:20" x14ac:dyDescent="0.25">
      <c r="P1098" s="52"/>
      <c r="S1098" s="52"/>
      <c r="T1098" s="52"/>
    </row>
    <row r="1099" spans="16:20" x14ac:dyDescent="0.25">
      <c r="P1099" s="52"/>
      <c r="S1099" s="52"/>
      <c r="T1099" s="52"/>
    </row>
    <row r="1100" spans="16:20" x14ac:dyDescent="0.25">
      <c r="P1100" s="52"/>
      <c r="S1100" s="52"/>
      <c r="T1100" s="52"/>
    </row>
    <row r="1101" spans="16:20" x14ac:dyDescent="0.25">
      <c r="P1101" s="52"/>
      <c r="S1101" s="52"/>
      <c r="T1101" s="52"/>
    </row>
    <row r="1102" spans="16:20" x14ac:dyDescent="0.25">
      <c r="P1102" s="52"/>
      <c r="S1102" s="52"/>
      <c r="T1102" s="52"/>
    </row>
    <row r="1103" spans="16:20" x14ac:dyDescent="0.25">
      <c r="P1103" s="52"/>
      <c r="S1103" s="52"/>
      <c r="T1103" s="52"/>
    </row>
    <row r="1104" spans="16:20" x14ac:dyDescent="0.25">
      <c r="P1104" s="52"/>
      <c r="S1104" s="52"/>
      <c r="T1104" s="52"/>
    </row>
    <row r="1105" spans="16:20" x14ac:dyDescent="0.25">
      <c r="P1105" s="52"/>
      <c r="S1105" s="52"/>
      <c r="T1105" s="52"/>
    </row>
    <row r="1106" spans="16:20" x14ac:dyDescent="0.25">
      <c r="P1106" s="52"/>
      <c r="S1106" s="52"/>
      <c r="T1106" s="52"/>
    </row>
    <row r="1107" spans="16:20" x14ac:dyDescent="0.25">
      <c r="P1107" s="52"/>
      <c r="S1107" s="52"/>
      <c r="T1107" s="52"/>
    </row>
    <row r="1108" spans="16:20" x14ac:dyDescent="0.25">
      <c r="P1108" s="52"/>
      <c r="S1108" s="52"/>
      <c r="T1108" s="52"/>
    </row>
    <row r="1109" spans="16:20" x14ac:dyDescent="0.25">
      <c r="P1109" s="52"/>
      <c r="S1109" s="52"/>
      <c r="T1109" s="52"/>
    </row>
    <row r="1110" spans="16:20" x14ac:dyDescent="0.25">
      <c r="P1110" s="52"/>
      <c r="S1110" s="52"/>
      <c r="T1110" s="52"/>
    </row>
    <row r="1111" spans="16:20" x14ac:dyDescent="0.25">
      <c r="P1111" s="52"/>
      <c r="S1111" s="52"/>
      <c r="T1111" s="52"/>
    </row>
    <row r="1112" spans="16:20" x14ac:dyDescent="0.25">
      <c r="P1112" s="52"/>
      <c r="S1112" s="52"/>
      <c r="T1112" s="52"/>
    </row>
    <row r="1113" spans="16:20" x14ac:dyDescent="0.25">
      <c r="P1113" s="52"/>
      <c r="S1113" s="52"/>
      <c r="T1113" s="52"/>
    </row>
    <row r="1114" spans="16:20" x14ac:dyDescent="0.25">
      <c r="P1114" s="52"/>
      <c r="S1114" s="52"/>
      <c r="T1114" s="52"/>
    </row>
    <row r="1115" spans="16:20" x14ac:dyDescent="0.25">
      <c r="P1115" s="52"/>
      <c r="S1115" s="52"/>
      <c r="T1115" s="52"/>
    </row>
    <row r="1116" spans="16:20" x14ac:dyDescent="0.25">
      <c r="P1116" s="52"/>
      <c r="S1116" s="52"/>
      <c r="T1116" s="52"/>
    </row>
    <row r="1117" spans="16:20" x14ac:dyDescent="0.25">
      <c r="P1117" s="52"/>
      <c r="S1117" s="52"/>
      <c r="T1117" s="52"/>
    </row>
    <row r="1118" spans="16:20" x14ac:dyDescent="0.25">
      <c r="P1118" s="52"/>
      <c r="S1118" s="52"/>
      <c r="T1118" s="52"/>
    </row>
    <row r="1119" spans="16:20" x14ac:dyDescent="0.25">
      <c r="P1119" s="52"/>
      <c r="S1119" s="52"/>
      <c r="T1119" s="52"/>
    </row>
    <row r="1120" spans="16:20" x14ac:dyDescent="0.25">
      <c r="P1120" s="52"/>
      <c r="S1120" s="52"/>
      <c r="T1120" s="52"/>
    </row>
    <row r="1121" spans="16:20" x14ac:dyDescent="0.25">
      <c r="P1121" s="52"/>
      <c r="S1121" s="52"/>
      <c r="T1121" s="52"/>
    </row>
    <row r="1122" spans="16:20" x14ac:dyDescent="0.25">
      <c r="P1122" s="52"/>
      <c r="S1122" s="52"/>
      <c r="T1122" s="52"/>
    </row>
    <row r="1123" spans="16:20" x14ac:dyDescent="0.25">
      <c r="P1123" s="52"/>
      <c r="S1123" s="52"/>
      <c r="T1123" s="52"/>
    </row>
    <row r="1124" spans="16:20" x14ac:dyDescent="0.25">
      <c r="P1124" s="52"/>
      <c r="S1124" s="52"/>
      <c r="T1124" s="52"/>
    </row>
    <row r="1125" spans="16:20" x14ac:dyDescent="0.25">
      <c r="P1125" s="52"/>
      <c r="S1125" s="52"/>
      <c r="T1125" s="52"/>
    </row>
    <row r="1126" spans="16:20" x14ac:dyDescent="0.25">
      <c r="P1126" s="52"/>
      <c r="S1126" s="52"/>
      <c r="T1126" s="52"/>
    </row>
    <row r="1127" spans="16:20" x14ac:dyDescent="0.25">
      <c r="P1127" s="52"/>
      <c r="S1127" s="52"/>
      <c r="T1127" s="52"/>
    </row>
    <row r="1128" spans="16:20" x14ac:dyDescent="0.25">
      <c r="P1128" s="52"/>
      <c r="S1128" s="52"/>
      <c r="T1128" s="52"/>
    </row>
    <row r="1129" spans="16:20" x14ac:dyDescent="0.25">
      <c r="P1129" s="52"/>
      <c r="S1129" s="52"/>
      <c r="T1129" s="52"/>
    </row>
    <row r="1130" spans="16:20" x14ac:dyDescent="0.25">
      <c r="P1130" s="52"/>
      <c r="S1130" s="52"/>
      <c r="T1130" s="52"/>
    </row>
    <row r="1131" spans="16:20" x14ac:dyDescent="0.25">
      <c r="P1131" s="52"/>
      <c r="S1131" s="52"/>
      <c r="T1131" s="52"/>
    </row>
    <row r="1132" spans="16:20" x14ac:dyDescent="0.25">
      <c r="P1132" s="52"/>
      <c r="S1132" s="52"/>
      <c r="T1132" s="52"/>
    </row>
    <row r="1133" spans="16:20" x14ac:dyDescent="0.25">
      <c r="P1133" s="52"/>
      <c r="S1133" s="52"/>
      <c r="T1133" s="52"/>
    </row>
    <row r="1134" spans="16:20" x14ac:dyDescent="0.25">
      <c r="P1134" s="52"/>
      <c r="S1134" s="52"/>
      <c r="T1134" s="52"/>
    </row>
    <row r="1135" spans="16:20" x14ac:dyDescent="0.25">
      <c r="P1135" s="52"/>
      <c r="S1135" s="52"/>
      <c r="T1135" s="52"/>
    </row>
    <row r="1136" spans="16:20" x14ac:dyDescent="0.25">
      <c r="P1136" s="52"/>
      <c r="S1136" s="52"/>
      <c r="T1136" s="52"/>
    </row>
    <row r="1137" spans="14:20" x14ac:dyDescent="0.25">
      <c r="P1137" s="52"/>
      <c r="S1137" s="52"/>
      <c r="T1137" s="52"/>
    </row>
    <row r="1138" spans="14:20" x14ac:dyDescent="0.25">
      <c r="P1138" s="52"/>
      <c r="S1138" s="52"/>
      <c r="T1138" s="52"/>
    </row>
    <row r="1139" spans="14:20" x14ac:dyDescent="0.25">
      <c r="P1139" s="52"/>
      <c r="S1139" s="52"/>
      <c r="T1139" s="52"/>
    </row>
    <row r="1140" spans="14:20" x14ac:dyDescent="0.25">
      <c r="P1140" s="52"/>
      <c r="S1140" s="52"/>
      <c r="T1140" s="52"/>
    </row>
    <row r="1141" spans="14:20" x14ac:dyDescent="0.25">
      <c r="P1141" s="52"/>
      <c r="S1141" s="52"/>
      <c r="T1141" s="52"/>
    </row>
    <row r="1142" spans="14:20" x14ac:dyDescent="0.25">
      <c r="P1142" s="52"/>
      <c r="S1142" s="52"/>
      <c r="T1142" s="52"/>
    </row>
    <row r="1143" spans="14:20" x14ac:dyDescent="0.25">
      <c r="P1143" s="52"/>
      <c r="S1143" s="52"/>
      <c r="T1143" s="52"/>
    </row>
    <row r="1144" spans="14:20" x14ac:dyDescent="0.25">
      <c r="P1144" s="52"/>
      <c r="S1144" s="52"/>
      <c r="T1144" s="52"/>
    </row>
    <row r="1145" spans="14:20" x14ac:dyDescent="0.25">
      <c r="P1145" s="52"/>
      <c r="S1145" s="52"/>
      <c r="T1145" s="52"/>
    </row>
    <row r="1146" spans="14:20" x14ac:dyDescent="0.25">
      <c r="P1146" s="52"/>
      <c r="S1146" s="52"/>
      <c r="T1146" s="52"/>
    </row>
    <row r="1147" spans="14:20" x14ac:dyDescent="0.25">
      <c r="P1147" s="52"/>
      <c r="S1147" s="52"/>
      <c r="T1147" s="52"/>
    </row>
    <row r="1148" spans="14:20" x14ac:dyDescent="0.25">
      <c r="P1148" s="52"/>
      <c r="S1148" s="52"/>
      <c r="T1148" s="52"/>
    </row>
    <row r="1149" spans="14:20" x14ac:dyDescent="0.25">
      <c r="P1149" s="52"/>
      <c r="S1149" s="52"/>
      <c r="T1149" s="52"/>
    </row>
    <row r="1150" spans="14:20" x14ac:dyDescent="0.25">
      <c r="P1150" s="52"/>
      <c r="S1150" s="52"/>
      <c r="T1150" s="52"/>
    </row>
    <row r="1151" spans="14:20" x14ac:dyDescent="0.25">
      <c r="P1151" s="52"/>
      <c r="S1151" s="52"/>
      <c r="T1151" s="52"/>
    </row>
    <row r="1152" spans="14:20" x14ac:dyDescent="0.25">
      <c r="N1152" s="58"/>
      <c r="O1152" s="58"/>
      <c r="P1152" s="52"/>
      <c r="S1152" s="52"/>
      <c r="T1152" s="52"/>
    </row>
    <row r="1153" spans="16:20" x14ac:dyDescent="0.25">
      <c r="P1153" s="52"/>
      <c r="S1153" s="52"/>
      <c r="T1153" s="52"/>
    </row>
    <row r="1154" spans="16:20" x14ac:dyDescent="0.25">
      <c r="P1154" s="52"/>
      <c r="S1154" s="52"/>
      <c r="T1154" s="52"/>
    </row>
    <row r="1155" spans="16:20" x14ac:dyDescent="0.25">
      <c r="P1155" s="52"/>
      <c r="S1155" s="52"/>
      <c r="T1155" s="52"/>
    </row>
    <row r="1156" spans="16:20" x14ac:dyDescent="0.25">
      <c r="P1156" s="52"/>
      <c r="S1156" s="52"/>
      <c r="T1156" s="52"/>
    </row>
    <row r="1157" spans="16:20" x14ac:dyDescent="0.25">
      <c r="P1157" s="52"/>
      <c r="S1157" s="52"/>
      <c r="T1157" s="52"/>
    </row>
    <row r="1158" spans="16:20" x14ac:dyDescent="0.25">
      <c r="P1158" s="52"/>
      <c r="S1158" s="52"/>
      <c r="T1158" s="52"/>
    </row>
    <row r="1159" spans="16:20" x14ac:dyDescent="0.25">
      <c r="P1159" s="52"/>
      <c r="S1159" s="52"/>
      <c r="T1159" s="52"/>
    </row>
    <row r="1160" spans="16:20" x14ac:dyDescent="0.25">
      <c r="P1160" s="52"/>
      <c r="S1160" s="52"/>
      <c r="T1160" s="52"/>
    </row>
    <row r="1161" spans="16:20" x14ac:dyDescent="0.25">
      <c r="P1161" s="52"/>
      <c r="S1161" s="52"/>
      <c r="T1161" s="52"/>
    </row>
    <row r="1162" spans="16:20" x14ac:dyDescent="0.25">
      <c r="P1162" s="52"/>
      <c r="S1162" s="52"/>
      <c r="T1162" s="52"/>
    </row>
    <row r="1163" spans="16:20" x14ac:dyDescent="0.25">
      <c r="P1163" s="52"/>
      <c r="S1163" s="52"/>
      <c r="T1163" s="52"/>
    </row>
    <row r="1164" spans="16:20" x14ac:dyDescent="0.25">
      <c r="P1164" s="52"/>
      <c r="S1164" s="52"/>
      <c r="T1164" s="52"/>
    </row>
    <row r="1165" spans="16:20" x14ac:dyDescent="0.25">
      <c r="P1165" s="52"/>
      <c r="S1165" s="52"/>
      <c r="T1165" s="52"/>
    </row>
    <row r="1166" spans="16:20" x14ac:dyDescent="0.25">
      <c r="P1166" s="52"/>
      <c r="S1166" s="52"/>
      <c r="T1166" s="52"/>
    </row>
    <row r="1167" spans="16:20" x14ac:dyDescent="0.25">
      <c r="P1167" s="52"/>
      <c r="S1167" s="52"/>
      <c r="T1167" s="52"/>
    </row>
    <row r="1168" spans="16:20" x14ac:dyDescent="0.25">
      <c r="P1168" s="52"/>
      <c r="S1168" s="52"/>
      <c r="T1168" s="52"/>
    </row>
    <row r="1169" spans="16:20" x14ac:dyDescent="0.25">
      <c r="P1169" s="52"/>
      <c r="S1169" s="52"/>
      <c r="T1169" s="52"/>
    </row>
    <row r="1170" spans="16:20" x14ac:dyDescent="0.25">
      <c r="P1170" s="52"/>
      <c r="S1170" s="52"/>
      <c r="T1170" s="52"/>
    </row>
    <row r="1171" spans="16:20" x14ac:dyDescent="0.25">
      <c r="P1171" s="52"/>
      <c r="S1171" s="52"/>
      <c r="T1171" s="52"/>
    </row>
    <row r="1172" spans="16:20" x14ac:dyDescent="0.25">
      <c r="P1172" s="52"/>
      <c r="S1172" s="52"/>
      <c r="T1172" s="52"/>
    </row>
    <row r="1173" spans="16:20" x14ac:dyDescent="0.25">
      <c r="P1173" s="52"/>
      <c r="S1173" s="52"/>
      <c r="T1173" s="52"/>
    </row>
    <row r="1174" spans="16:20" x14ac:dyDescent="0.25">
      <c r="P1174" s="52"/>
      <c r="S1174" s="52"/>
      <c r="T1174" s="52"/>
    </row>
    <row r="1175" spans="16:20" x14ac:dyDescent="0.25">
      <c r="P1175" s="52"/>
      <c r="S1175" s="52"/>
      <c r="T1175" s="52"/>
    </row>
    <row r="1176" spans="16:20" x14ac:dyDescent="0.25">
      <c r="P1176" s="52"/>
      <c r="S1176" s="52"/>
      <c r="T1176" s="52"/>
    </row>
    <row r="1177" spans="16:20" x14ac:dyDescent="0.25">
      <c r="P1177" s="52"/>
      <c r="S1177" s="52"/>
      <c r="T1177" s="52"/>
    </row>
    <row r="1178" spans="16:20" x14ac:dyDescent="0.25">
      <c r="P1178" s="52"/>
      <c r="S1178" s="52"/>
      <c r="T1178" s="52"/>
    </row>
    <row r="1179" spans="16:20" x14ac:dyDescent="0.25">
      <c r="P1179" s="52"/>
      <c r="S1179" s="52"/>
      <c r="T1179" s="52"/>
    </row>
    <row r="1180" spans="16:20" x14ac:dyDescent="0.25">
      <c r="P1180" s="52"/>
      <c r="S1180" s="52"/>
      <c r="T1180" s="52"/>
    </row>
    <row r="1181" spans="16:20" x14ac:dyDescent="0.25">
      <c r="P1181" s="52"/>
      <c r="S1181" s="52"/>
      <c r="T1181" s="52"/>
    </row>
    <row r="1182" spans="16:20" x14ac:dyDescent="0.25">
      <c r="P1182" s="52"/>
      <c r="S1182" s="52"/>
      <c r="T1182" s="52"/>
    </row>
    <row r="1183" spans="16:20" x14ac:dyDescent="0.25">
      <c r="P1183" s="52"/>
      <c r="S1183" s="52"/>
      <c r="T1183" s="52"/>
    </row>
    <row r="1184" spans="16:20" x14ac:dyDescent="0.25">
      <c r="P1184" s="52"/>
      <c r="S1184" s="52"/>
      <c r="T1184" s="52"/>
    </row>
    <row r="1185" spans="16:20" x14ac:dyDescent="0.25">
      <c r="P1185" s="52"/>
      <c r="S1185" s="52"/>
      <c r="T1185" s="52"/>
    </row>
    <row r="1186" spans="16:20" x14ac:dyDescent="0.25">
      <c r="P1186" s="52"/>
      <c r="S1186" s="52"/>
      <c r="T1186" s="52"/>
    </row>
    <row r="1187" spans="16:20" x14ac:dyDescent="0.25">
      <c r="P1187" s="52"/>
      <c r="S1187" s="52"/>
      <c r="T1187" s="52"/>
    </row>
    <row r="1188" spans="16:20" x14ac:dyDescent="0.25">
      <c r="P1188" s="52"/>
      <c r="S1188" s="52"/>
      <c r="T1188" s="52"/>
    </row>
    <row r="1189" spans="16:20" x14ac:dyDescent="0.25">
      <c r="P1189" s="52"/>
      <c r="S1189" s="52"/>
      <c r="T1189" s="52"/>
    </row>
    <row r="1190" spans="16:20" x14ac:dyDescent="0.25">
      <c r="P1190" s="52"/>
      <c r="S1190" s="52"/>
      <c r="T1190" s="52"/>
    </row>
    <row r="1191" spans="16:20" x14ac:dyDescent="0.25">
      <c r="P1191" s="52"/>
      <c r="S1191" s="52"/>
      <c r="T1191" s="52"/>
    </row>
    <row r="1192" spans="16:20" x14ac:dyDescent="0.25">
      <c r="P1192" s="52"/>
      <c r="S1192" s="52"/>
      <c r="T1192" s="52"/>
    </row>
    <row r="1193" spans="16:20" x14ac:dyDescent="0.25">
      <c r="P1193" s="52"/>
      <c r="S1193" s="52"/>
      <c r="T1193" s="52"/>
    </row>
    <row r="1194" spans="16:20" x14ac:dyDescent="0.25">
      <c r="P1194" s="52"/>
      <c r="S1194" s="52"/>
      <c r="T1194" s="52"/>
    </row>
    <row r="1195" spans="16:20" x14ac:dyDescent="0.25">
      <c r="P1195" s="52"/>
      <c r="S1195" s="52"/>
      <c r="T1195" s="52"/>
    </row>
    <row r="1196" spans="16:20" x14ac:dyDescent="0.25">
      <c r="P1196" s="52"/>
      <c r="S1196" s="52"/>
      <c r="T1196" s="52"/>
    </row>
    <row r="1197" spans="16:20" x14ac:dyDescent="0.25">
      <c r="P1197" s="52"/>
      <c r="S1197" s="52"/>
      <c r="T1197" s="52"/>
    </row>
    <row r="1198" spans="16:20" x14ac:dyDescent="0.25">
      <c r="P1198" s="52"/>
      <c r="S1198" s="52"/>
      <c r="T1198" s="52"/>
    </row>
    <row r="1199" spans="16:20" x14ac:dyDescent="0.25">
      <c r="P1199" s="52"/>
      <c r="S1199" s="52"/>
      <c r="T1199" s="52"/>
    </row>
    <row r="1200" spans="16:20" x14ac:dyDescent="0.25">
      <c r="P1200" s="52"/>
      <c r="S1200" s="52"/>
      <c r="T1200" s="52"/>
    </row>
    <row r="1201" spans="16:20" x14ac:dyDescent="0.25">
      <c r="P1201" s="52"/>
      <c r="S1201" s="52"/>
      <c r="T1201" s="52"/>
    </row>
    <row r="1202" spans="16:20" x14ac:dyDescent="0.25">
      <c r="P1202" s="52"/>
      <c r="S1202" s="52"/>
      <c r="T1202" s="52"/>
    </row>
    <row r="1203" spans="16:20" x14ac:dyDescent="0.25">
      <c r="P1203" s="52"/>
      <c r="S1203" s="52"/>
      <c r="T1203" s="52"/>
    </row>
    <row r="1204" spans="16:20" x14ac:dyDescent="0.25">
      <c r="P1204" s="52"/>
      <c r="S1204" s="52"/>
      <c r="T1204" s="52"/>
    </row>
    <row r="1205" spans="16:20" x14ac:dyDescent="0.25">
      <c r="P1205" s="52"/>
      <c r="S1205" s="52"/>
      <c r="T1205" s="52"/>
    </row>
    <row r="1206" spans="16:20" x14ac:dyDescent="0.25">
      <c r="P1206" s="52"/>
      <c r="S1206" s="52"/>
      <c r="T1206" s="52"/>
    </row>
    <row r="1207" spans="16:20" x14ac:dyDescent="0.25">
      <c r="P1207" s="52"/>
      <c r="S1207" s="52"/>
      <c r="T1207" s="52"/>
    </row>
    <row r="1208" spans="16:20" x14ac:dyDescent="0.25">
      <c r="P1208" s="52"/>
      <c r="S1208" s="52"/>
      <c r="T1208" s="52"/>
    </row>
    <row r="1209" spans="16:20" x14ac:dyDescent="0.25">
      <c r="P1209" s="52"/>
      <c r="S1209" s="52"/>
      <c r="T1209" s="52"/>
    </row>
    <row r="1210" spans="16:20" x14ac:dyDescent="0.25">
      <c r="P1210" s="52"/>
      <c r="S1210" s="52"/>
      <c r="T1210" s="52"/>
    </row>
    <row r="1211" spans="16:20" x14ac:dyDescent="0.25">
      <c r="P1211" s="52"/>
      <c r="S1211" s="52"/>
      <c r="T1211" s="52"/>
    </row>
    <row r="1212" spans="16:20" x14ac:dyDescent="0.25">
      <c r="P1212" s="52"/>
      <c r="S1212" s="52"/>
      <c r="T1212" s="52"/>
    </row>
    <row r="1213" spans="16:20" x14ac:dyDescent="0.25">
      <c r="P1213" s="52"/>
      <c r="S1213" s="52"/>
      <c r="T1213" s="52"/>
    </row>
    <row r="1214" spans="16:20" x14ac:dyDescent="0.25">
      <c r="P1214" s="52"/>
      <c r="S1214" s="52"/>
      <c r="T1214" s="52"/>
    </row>
    <row r="1215" spans="16:20" x14ac:dyDescent="0.25">
      <c r="P1215" s="52"/>
      <c r="S1215" s="52"/>
      <c r="T1215" s="52"/>
    </row>
    <row r="1216" spans="16:20" x14ac:dyDescent="0.25">
      <c r="P1216" s="52"/>
      <c r="S1216" s="52"/>
      <c r="T1216" s="52"/>
    </row>
    <row r="1217" spans="16:20" x14ac:dyDescent="0.25">
      <c r="P1217" s="52"/>
      <c r="S1217" s="52"/>
      <c r="T1217" s="52"/>
    </row>
    <row r="1218" spans="16:20" x14ac:dyDescent="0.25">
      <c r="P1218" s="52"/>
      <c r="S1218" s="52"/>
      <c r="T1218" s="52"/>
    </row>
    <row r="1219" spans="16:20" x14ac:dyDescent="0.25">
      <c r="P1219" s="52"/>
      <c r="S1219" s="52"/>
      <c r="T1219" s="52"/>
    </row>
    <row r="1220" spans="16:20" x14ac:dyDescent="0.25">
      <c r="P1220" s="52"/>
      <c r="S1220" s="52"/>
      <c r="T1220" s="52"/>
    </row>
    <row r="1221" spans="16:20" x14ac:dyDescent="0.25">
      <c r="P1221" s="52"/>
      <c r="S1221" s="52"/>
      <c r="T1221" s="52"/>
    </row>
    <row r="1222" spans="16:20" x14ac:dyDescent="0.25">
      <c r="P1222" s="52"/>
      <c r="S1222" s="52"/>
      <c r="T1222" s="52"/>
    </row>
    <row r="1223" spans="16:20" x14ac:dyDescent="0.25">
      <c r="P1223" s="52"/>
      <c r="S1223" s="52"/>
      <c r="T1223" s="52"/>
    </row>
    <row r="1224" spans="16:20" x14ac:dyDescent="0.25">
      <c r="P1224" s="52"/>
      <c r="S1224" s="52"/>
      <c r="T1224" s="52"/>
    </row>
    <row r="1225" spans="16:20" x14ac:dyDescent="0.25">
      <c r="P1225" s="52"/>
      <c r="S1225" s="52"/>
      <c r="T1225" s="52"/>
    </row>
    <row r="1226" spans="16:20" x14ac:dyDescent="0.25">
      <c r="P1226" s="52"/>
      <c r="S1226" s="52"/>
      <c r="T1226" s="52"/>
    </row>
    <row r="1227" spans="16:20" x14ac:dyDescent="0.25">
      <c r="P1227" s="52"/>
      <c r="S1227" s="52"/>
      <c r="T1227" s="52"/>
    </row>
    <row r="1228" spans="16:20" x14ac:dyDescent="0.25">
      <c r="P1228" s="52"/>
      <c r="S1228" s="52"/>
      <c r="T1228" s="52"/>
    </row>
    <row r="1229" spans="16:20" x14ac:dyDescent="0.25">
      <c r="P1229" s="52"/>
      <c r="S1229" s="52"/>
      <c r="T1229" s="52"/>
    </row>
    <row r="1230" spans="16:20" x14ac:dyDescent="0.25">
      <c r="P1230" s="52"/>
      <c r="S1230" s="52"/>
      <c r="T1230" s="52"/>
    </row>
    <row r="1231" spans="16:20" x14ac:dyDescent="0.25">
      <c r="P1231" s="52"/>
      <c r="S1231" s="52"/>
      <c r="T1231" s="52"/>
    </row>
    <row r="1232" spans="16:20" x14ac:dyDescent="0.25">
      <c r="P1232" s="52"/>
      <c r="S1232" s="52"/>
      <c r="T1232" s="52"/>
    </row>
    <row r="1233" spans="16:20" x14ac:dyDescent="0.25">
      <c r="P1233" s="52"/>
      <c r="S1233" s="52"/>
      <c r="T1233" s="52"/>
    </row>
    <row r="1234" spans="16:20" x14ac:dyDescent="0.25">
      <c r="P1234" s="52"/>
      <c r="S1234" s="52"/>
      <c r="T1234" s="52"/>
    </row>
    <row r="1235" spans="16:20" x14ac:dyDescent="0.25">
      <c r="P1235" s="52"/>
      <c r="S1235" s="52"/>
      <c r="T1235" s="52"/>
    </row>
    <row r="1236" spans="16:20" x14ac:dyDescent="0.25">
      <c r="P1236" s="52"/>
      <c r="S1236" s="52"/>
      <c r="T1236" s="52"/>
    </row>
    <row r="1237" spans="16:20" x14ac:dyDescent="0.25">
      <c r="P1237" s="52"/>
      <c r="S1237" s="52"/>
      <c r="T1237" s="52"/>
    </row>
    <row r="1238" spans="16:20" x14ac:dyDescent="0.25">
      <c r="P1238" s="52"/>
      <c r="S1238" s="52"/>
      <c r="T1238" s="52"/>
    </row>
    <row r="1239" spans="16:20" x14ac:dyDescent="0.25">
      <c r="P1239" s="52"/>
      <c r="S1239" s="52"/>
      <c r="T1239" s="52"/>
    </row>
    <row r="1240" spans="16:20" x14ac:dyDescent="0.25">
      <c r="P1240" s="52"/>
      <c r="S1240" s="52"/>
      <c r="T1240" s="52"/>
    </row>
    <row r="1241" spans="16:20" x14ac:dyDescent="0.25">
      <c r="P1241" s="52"/>
      <c r="S1241" s="52"/>
      <c r="T1241" s="52"/>
    </row>
    <row r="1242" spans="16:20" x14ac:dyDescent="0.25">
      <c r="P1242" s="52"/>
      <c r="S1242" s="52"/>
      <c r="T1242" s="52"/>
    </row>
    <row r="1243" spans="16:20" x14ac:dyDescent="0.25">
      <c r="P1243" s="52"/>
      <c r="S1243" s="52"/>
      <c r="T1243" s="52"/>
    </row>
    <row r="1244" spans="16:20" x14ac:dyDescent="0.25">
      <c r="P1244" s="52"/>
      <c r="S1244" s="52"/>
      <c r="T1244" s="52"/>
    </row>
    <row r="1245" spans="16:20" x14ac:dyDescent="0.25">
      <c r="P1245" s="52"/>
      <c r="S1245" s="52"/>
      <c r="T1245" s="52"/>
    </row>
    <row r="1246" spans="16:20" x14ac:dyDescent="0.25">
      <c r="P1246" s="52"/>
      <c r="S1246" s="52"/>
      <c r="T1246" s="52"/>
    </row>
    <row r="1247" spans="16:20" x14ac:dyDescent="0.25">
      <c r="P1247" s="52"/>
      <c r="S1247" s="52"/>
      <c r="T1247" s="52"/>
    </row>
    <row r="1248" spans="16:20" x14ac:dyDescent="0.25">
      <c r="P1248" s="52"/>
      <c r="S1248" s="52"/>
      <c r="T1248" s="52"/>
    </row>
    <row r="1249" spans="16:20" x14ac:dyDescent="0.25">
      <c r="P1249" s="52"/>
      <c r="S1249" s="52"/>
      <c r="T1249" s="52"/>
    </row>
    <row r="1250" spans="16:20" x14ac:dyDescent="0.25">
      <c r="P1250" s="52"/>
      <c r="S1250" s="52"/>
      <c r="T1250" s="52"/>
    </row>
    <row r="1251" spans="16:20" x14ac:dyDescent="0.25">
      <c r="P1251" s="52"/>
      <c r="S1251" s="52"/>
      <c r="T1251" s="52"/>
    </row>
    <row r="1252" spans="16:20" x14ac:dyDescent="0.25">
      <c r="P1252" s="52"/>
      <c r="S1252" s="52"/>
      <c r="T1252" s="52"/>
    </row>
    <row r="1253" spans="16:20" x14ac:dyDescent="0.25">
      <c r="P1253" s="52"/>
      <c r="S1253" s="52"/>
      <c r="T1253" s="52"/>
    </row>
    <row r="1254" spans="16:20" x14ac:dyDescent="0.25">
      <c r="P1254" s="52"/>
      <c r="S1254" s="52"/>
      <c r="T1254" s="52"/>
    </row>
    <row r="1255" spans="16:20" x14ac:dyDescent="0.25">
      <c r="P1255" s="52"/>
      <c r="S1255" s="52"/>
      <c r="T1255" s="52"/>
    </row>
    <row r="1256" spans="16:20" x14ac:dyDescent="0.25">
      <c r="P1256" s="52"/>
      <c r="S1256" s="52"/>
      <c r="T1256" s="52"/>
    </row>
    <row r="1257" spans="16:20" x14ac:dyDescent="0.25">
      <c r="P1257" s="52"/>
      <c r="S1257" s="52"/>
      <c r="T1257" s="52"/>
    </row>
    <row r="1258" spans="16:20" x14ac:dyDescent="0.25">
      <c r="P1258" s="52"/>
      <c r="S1258" s="52"/>
      <c r="T1258" s="52"/>
    </row>
    <row r="1259" spans="16:20" x14ac:dyDescent="0.25">
      <c r="P1259" s="52"/>
      <c r="S1259" s="52"/>
      <c r="T1259" s="52"/>
    </row>
    <row r="1260" spans="16:20" x14ac:dyDescent="0.25">
      <c r="P1260" s="52"/>
      <c r="S1260" s="52"/>
      <c r="T1260" s="52"/>
    </row>
    <row r="1261" spans="16:20" x14ac:dyDescent="0.25">
      <c r="P1261" s="52"/>
      <c r="S1261" s="52"/>
      <c r="T1261" s="52"/>
    </row>
    <row r="1262" spans="16:20" x14ac:dyDescent="0.25">
      <c r="P1262" s="52"/>
      <c r="S1262" s="52"/>
      <c r="T1262" s="52"/>
    </row>
    <row r="1263" spans="16:20" x14ac:dyDescent="0.25">
      <c r="P1263" s="52"/>
      <c r="S1263" s="52"/>
      <c r="T1263" s="52"/>
    </row>
    <row r="1264" spans="16:20" x14ac:dyDescent="0.25">
      <c r="P1264" s="52"/>
      <c r="S1264" s="52"/>
      <c r="T1264" s="52"/>
    </row>
    <row r="1265" spans="16:20" x14ac:dyDescent="0.25">
      <c r="P1265" s="52"/>
      <c r="S1265" s="52"/>
      <c r="T1265" s="52"/>
    </row>
    <row r="1266" spans="16:20" x14ac:dyDescent="0.25">
      <c r="P1266" s="52"/>
      <c r="S1266" s="52"/>
      <c r="T1266" s="52"/>
    </row>
    <row r="1267" spans="16:20" x14ac:dyDescent="0.25">
      <c r="P1267" s="52"/>
      <c r="S1267" s="52"/>
      <c r="T1267" s="52"/>
    </row>
    <row r="1268" spans="16:20" x14ac:dyDescent="0.25">
      <c r="P1268" s="52"/>
      <c r="S1268" s="52"/>
      <c r="T1268" s="52"/>
    </row>
    <row r="1269" spans="16:20" x14ac:dyDescent="0.25">
      <c r="P1269" s="52"/>
      <c r="S1269" s="52"/>
      <c r="T1269" s="52"/>
    </row>
    <row r="1270" spans="16:20" x14ac:dyDescent="0.25">
      <c r="P1270" s="52"/>
      <c r="S1270" s="52"/>
      <c r="T1270" s="52"/>
    </row>
    <row r="1271" spans="16:20" x14ac:dyDescent="0.25">
      <c r="P1271" s="52"/>
      <c r="S1271" s="52"/>
      <c r="T1271" s="52"/>
    </row>
    <row r="1272" spans="16:20" x14ac:dyDescent="0.25">
      <c r="P1272" s="52"/>
      <c r="S1272" s="52"/>
      <c r="T1272" s="52"/>
    </row>
    <row r="1273" spans="16:20" x14ac:dyDescent="0.25">
      <c r="P1273" s="52"/>
      <c r="S1273" s="52"/>
      <c r="T1273" s="52"/>
    </row>
    <row r="1274" spans="16:20" x14ac:dyDescent="0.25">
      <c r="P1274" s="52"/>
      <c r="S1274" s="52"/>
      <c r="T1274" s="52"/>
    </row>
    <row r="1275" spans="16:20" x14ac:dyDescent="0.25">
      <c r="P1275" s="52"/>
      <c r="S1275" s="52"/>
      <c r="T1275" s="52"/>
    </row>
    <row r="1276" spans="16:20" x14ac:dyDescent="0.25">
      <c r="P1276" s="52"/>
      <c r="S1276" s="52"/>
      <c r="T1276" s="52"/>
    </row>
    <row r="1277" spans="16:20" x14ac:dyDescent="0.25">
      <c r="P1277" s="52"/>
      <c r="S1277" s="52"/>
      <c r="T1277" s="52"/>
    </row>
    <row r="1278" spans="16:20" x14ac:dyDescent="0.25">
      <c r="P1278" s="52"/>
      <c r="S1278" s="52"/>
      <c r="T1278" s="52"/>
    </row>
    <row r="1279" spans="16:20" x14ac:dyDescent="0.25">
      <c r="P1279" s="52"/>
      <c r="S1279" s="52"/>
      <c r="T1279" s="52"/>
    </row>
    <row r="1280" spans="16:20" x14ac:dyDescent="0.25">
      <c r="P1280" s="52"/>
      <c r="S1280" s="52"/>
      <c r="T1280" s="52"/>
    </row>
    <row r="1281" spans="16:20" x14ac:dyDescent="0.25">
      <c r="P1281" s="52"/>
      <c r="S1281" s="52"/>
      <c r="T1281" s="52"/>
    </row>
    <row r="1282" spans="16:20" x14ac:dyDescent="0.25">
      <c r="P1282" s="52"/>
      <c r="S1282" s="52"/>
      <c r="T1282" s="52"/>
    </row>
    <row r="1283" spans="16:20" x14ac:dyDescent="0.25">
      <c r="P1283" s="52"/>
      <c r="S1283" s="52"/>
      <c r="T1283" s="52"/>
    </row>
    <row r="1284" spans="16:20" x14ac:dyDescent="0.25">
      <c r="P1284" s="52"/>
      <c r="S1284" s="52"/>
      <c r="T1284" s="52"/>
    </row>
    <row r="1285" spans="16:20" x14ac:dyDescent="0.25">
      <c r="P1285" s="52"/>
      <c r="S1285" s="52"/>
      <c r="T1285" s="52"/>
    </row>
    <row r="1286" spans="16:20" x14ac:dyDescent="0.25">
      <c r="P1286" s="52"/>
      <c r="S1286" s="52"/>
      <c r="T1286" s="52"/>
    </row>
    <row r="1287" spans="16:20" x14ac:dyDescent="0.25">
      <c r="P1287" s="52"/>
      <c r="S1287" s="52"/>
      <c r="T1287" s="52"/>
    </row>
    <row r="1288" spans="16:20" x14ac:dyDescent="0.25">
      <c r="P1288" s="52"/>
      <c r="S1288" s="52"/>
      <c r="T1288" s="52"/>
    </row>
    <row r="1289" spans="16:20" x14ac:dyDescent="0.25">
      <c r="P1289" s="52"/>
      <c r="S1289" s="52"/>
      <c r="T1289" s="52"/>
    </row>
    <row r="1290" spans="16:20" x14ac:dyDescent="0.25">
      <c r="P1290" s="52"/>
      <c r="S1290" s="52"/>
      <c r="T1290" s="52"/>
    </row>
    <row r="1291" spans="16:20" x14ac:dyDescent="0.25">
      <c r="P1291" s="52"/>
      <c r="S1291" s="52"/>
      <c r="T1291" s="52"/>
    </row>
    <row r="1292" spans="16:20" x14ac:dyDescent="0.25">
      <c r="P1292" s="52"/>
      <c r="S1292" s="52"/>
      <c r="T1292" s="52"/>
    </row>
    <row r="1293" spans="16:20" x14ac:dyDescent="0.25">
      <c r="P1293" s="52"/>
      <c r="S1293" s="52"/>
      <c r="T1293" s="52"/>
    </row>
    <row r="1294" spans="16:20" x14ac:dyDescent="0.25">
      <c r="P1294" s="52"/>
      <c r="S1294" s="52"/>
      <c r="T1294" s="52"/>
    </row>
    <row r="1295" spans="16:20" x14ac:dyDescent="0.25">
      <c r="P1295" s="52"/>
      <c r="S1295" s="52"/>
      <c r="T1295" s="52"/>
    </row>
    <row r="1296" spans="16:20" x14ac:dyDescent="0.25">
      <c r="P1296" s="52"/>
      <c r="S1296" s="52"/>
      <c r="T1296" s="52"/>
    </row>
    <row r="1297" spans="16:20" x14ac:dyDescent="0.25">
      <c r="P1297" s="52"/>
      <c r="S1297" s="52"/>
      <c r="T1297" s="52"/>
    </row>
    <row r="1298" spans="16:20" x14ac:dyDescent="0.25">
      <c r="P1298" s="52"/>
      <c r="S1298" s="52"/>
      <c r="T1298" s="52"/>
    </row>
    <row r="1299" spans="16:20" x14ac:dyDescent="0.25">
      <c r="P1299" s="52"/>
      <c r="S1299" s="52"/>
      <c r="T1299" s="52"/>
    </row>
    <row r="1300" spans="16:20" x14ac:dyDescent="0.25">
      <c r="P1300" s="52"/>
      <c r="S1300" s="52"/>
      <c r="T1300" s="52"/>
    </row>
    <row r="1301" spans="16:20" x14ac:dyDescent="0.25">
      <c r="P1301" s="52"/>
      <c r="S1301" s="52"/>
      <c r="T1301" s="52"/>
    </row>
    <row r="1302" spans="16:20" x14ac:dyDescent="0.25">
      <c r="P1302" s="52"/>
      <c r="S1302" s="52"/>
      <c r="T1302" s="52"/>
    </row>
    <row r="1303" spans="16:20" x14ac:dyDescent="0.25">
      <c r="P1303" s="52"/>
      <c r="S1303" s="52"/>
      <c r="T1303" s="52"/>
    </row>
    <row r="1304" spans="16:20" x14ac:dyDescent="0.25">
      <c r="P1304" s="52"/>
      <c r="S1304" s="52"/>
      <c r="T1304" s="52"/>
    </row>
    <row r="1305" spans="16:20" x14ac:dyDescent="0.25">
      <c r="P1305" s="52"/>
      <c r="S1305" s="52"/>
      <c r="T1305" s="52"/>
    </row>
    <row r="1306" spans="16:20" x14ac:dyDescent="0.25">
      <c r="P1306" s="52"/>
      <c r="S1306" s="52"/>
      <c r="T1306" s="52"/>
    </row>
    <row r="1307" spans="16:20" x14ac:dyDescent="0.25">
      <c r="P1307" s="52"/>
      <c r="S1307" s="52"/>
      <c r="T1307" s="52"/>
    </row>
    <row r="1308" spans="16:20" x14ac:dyDescent="0.25">
      <c r="P1308" s="52"/>
      <c r="S1308" s="52"/>
      <c r="T1308" s="52"/>
    </row>
    <row r="1309" spans="16:20" x14ac:dyDescent="0.25">
      <c r="P1309" s="52"/>
      <c r="S1309" s="52"/>
      <c r="T1309" s="52"/>
    </row>
    <row r="1310" spans="16:20" x14ac:dyDescent="0.25">
      <c r="P1310" s="52"/>
      <c r="S1310" s="52"/>
      <c r="T1310" s="52"/>
    </row>
    <row r="1311" spans="16:20" x14ac:dyDescent="0.25">
      <c r="P1311" s="52"/>
      <c r="S1311" s="52"/>
      <c r="T1311" s="52"/>
    </row>
    <row r="1312" spans="16:20" x14ac:dyDescent="0.25">
      <c r="P1312" s="52"/>
      <c r="S1312" s="52"/>
      <c r="T1312" s="52"/>
    </row>
    <row r="1313" spans="16:21" x14ac:dyDescent="0.25">
      <c r="P1313" s="52"/>
      <c r="S1313" s="52"/>
      <c r="T1313" s="52"/>
    </row>
    <row r="1314" spans="16:21" x14ac:dyDescent="0.25">
      <c r="P1314" s="52"/>
      <c r="S1314" s="52"/>
      <c r="T1314" s="52"/>
    </row>
    <row r="1315" spans="16:21" x14ac:dyDescent="0.25">
      <c r="P1315" s="52"/>
      <c r="S1315" s="52"/>
      <c r="T1315" s="52"/>
    </row>
    <row r="1316" spans="16:21" x14ac:dyDescent="0.25">
      <c r="P1316" s="52"/>
      <c r="S1316" s="52"/>
      <c r="T1316" s="52"/>
    </row>
    <row r="1317" spans="16:21" x14ac:dyDescent="0.25">
      <c r="P1317" s="52"/>
      <c r="S1317" s="52"/>
      <c r="T1317" s="52"/>
    </row>
    <row r="1318" spans="16:21" x14ac:dyDescent="0.25">
      <c r="P1318" s="52"/>
      <c r="S1318" s="52"/>
      <c r="T1318" s="52"/>
    </row>
    <row r="1319" spans="16:21" x14ac:dyDescent="0.25">
      <c r="P1319" s="52"/>
      <c r="S1319" s="52"/>
      <c r="T1319" s="52"/>
    </row>
    <row r="1320" spans="16:21" x14ac:dyDescent="0.25">
      <c r="P1320" s="52"/>
      <c r="S1320" s="52"/>
      <c r="T1320" s="52"/>
    </row>
    <row r="1321" spans="16:21" x14ac:dyDescent="0.25">
      <c r="P1321" s="52"/>
      <c r="S1321" s="52"/>
      <c r="T1321" s="52"/>
    </row>
    <row r="1322" spans="16:21" x14ac:dyDescent="0.25">
      <c r="P1322" s="52"/>
      <c r="S1322" s="52"/>
      <c r="T1322" s="52"/>
    </row>
    <row r="1323" spans="16:21" x14ac:dyDescent="0.25">
      <c r="P1323" s="52"/>
      <c r="S1323" s="52"/>
      <c r="T1323" s="52"/>
    </row>
    <row r="1324" spans="16:21" x14ac:dyDescent="0.25">
      <c r="P1324" s="52"/>
      <c r="S1324" s="52"/>
      <c r="T1324" s="52"/>
    </row>
    <row r="1325" spans="16:21" x14ac:dyDescent="0.25">
      <c r="P1325" s="52"/>
      <c r="S1325" s="52"/>
      <c r="T1325" s="52"/>
    </row>
    <row r="1326" spans="16:21" x14ac:dyDescent="0.25">
      <c r="P1326" s="52"/>
      <c r="S1326" s="52"/>
      <c r="T1326" s="52"/>
    </row>
    <row r="1327" spans="16:21" x14ac:dyDescent="0.25">
      <c r="P1327" s="52"/>
      <c r="S1327" s="52"/>
      <c r="T1327" s="52"/>
      <c r="U1327" s="52"/>
    </row>
    <row r="1328" spans="16:21" x14ac:dyDescent="0.25">
      <c r="P1328" s="52"/>
      <c r="S1328" s="52"/>
      <c r="T1328" s="52"/>
    </row>
    <row r="1329" spans="16:20" x14ac:dyDescent="0.25">
      <c r="P1329" s="52"/>
      <c r="S1329" s="52"/>
      <c r="T1329" s="52"/>
    </row>
    <row r="1330" spans="16:20" x14ac:dyDescent="0.25">
      <c r="P1330" s="52"/>
      <c r="S1330" s="52"/>
      <c r="T1330" s="52"/>
    </row>
    <row r="1331" spans="16:20" x14ac:dyDescent="0.25">
      <c r="P1331" s="52"/>
      <c r="S1331" s="52"/>
      <c r="T1331" s="52"/>
    </row>
    <row r="1332" spans="16:20" x14ac:dyDescent="0.25">
      <c r="P1332" s="52"/>
      <c r="S1332" s="52"/>
      <c r="T1332" s="52"/>
    </row>
    <row r="1333" spans="16:20" x14ac:dyDescent="0.25">
      <c r="P1333" s="52"/>
      <c r="S1333" s="52"/>
      <c r="T1333" s="52"/>
    </row>
    <row r="1334" spans="16:20" x14ac:dyDescent="0.25">
      <c r="P1334" s="52"/>
      <c r="S1334" s="52"/>
      <c r="T1334" s="52"/>
    </row>
    <row r="1335" spans="16:20" x14ac:dyDescent="0.25">
      <c r="P1335" s="52"/>
      <c r="S1335" s="52"/>
      <c r="T1335" s="52"/>
    </row>
    <row r="1336" spans="16:20" x14ac:dyDescent="0.25">
      <c r="P1336" s="52"/>
      <c r="S1336" s="52"/>
      <c r="T1336" s="52"/>
    </row>
    <row r="1337" spans="16:20" x14ac:dyDescent="0.25">
      <c r="P1337" s="52"/>
      <c r="S1337" s="52"/>
      <c r="T1337" s="52"/>
    </row>
    <row r="1338" spans="16:20" x14ac:dyDescent="0.25">
      <c r="P1338" s="52"/>
      <c r="S1338" s="52"/>
      <c r="T1338" s="52"/>
    </row>
    <row r="1339" spans="16:20" x14ac:dyDescent="0.25">
      <c r="P1339" s="52"/>
      <c r="S1339" s="52"/>
      <c r="T1339" s="52"/>
    </row>
    <row r="1340" spans="16:20" x14ac:dyDescent="0.25">
      <c r="P1340" s="52"/>
      <c r="S1340" s="52"/>
      <c r="T1340" s="52"/>
    </row>
    <row r="1341" spans="16:20" x14ac:dyDescent="0.25">
      <c r="P1341" s="52"/>
      <c r="S1341" s="52"/>
      <c r="T1341" s="52"/>
    </row>
    <row r="1342" spans="16:20" x14ac:dyDescent="0.25">
      <c r="P1342" s="52"/>
      <c r="S1342" s="52"/>
      <c r="T1342" s="52"/>
    </row>
    <row r="1343" spans="16:20" x14ac:dyDescent="0.25">
      <c r="P1343" s="52"/>
      <c r="S1343" s="52"/>
      <c r="T1343" s="52"/>
    </row>
    <row r="1344" spans="16:20" x14ac:dyDescent="0.25">
      <c r="P1344" s="52"/>
      <c r="S1344" s="52"/>
      <c r="T1344" s="52"/>
    </row>
    <row r="1345" spans="13:20" x14ac:dyDescent="0.25">
      <c r="P1345" s="52"/>
      <c r="S1345" s="52"/>
      <c r="T1345" s="52"/>
    </row>
    <row r="1346" spans="13:20" x14ac:dyDescent="0.25">
      <c r="P1346" s="52"/>
      <c r="S1346" s="52"/>
      <c r="T1346" s="52"/>
    </row>
    <row r="1347" spans="13:20" x14ac:dyDescent="0.25">
      <c r="P1347" s="52"/>
      <c r="S1347" s="52"/>
      <c r="T1347" s="52"/>
    </row>
    <row r="1348" spans="13:20" x14ac:dyDescent="0.25">
      <c r="P1348" s="52"/>
      <c r="S1348" s="52"/>
      <c r="T1348" s="52"/>
    </row>
    <row r="1349" spans="13:20" x14ac:dyDescent="0.25">
      <c r="P1349" s="52"/>
      <c r="S1349" s="52"/>
      <c r="T1349" s="52"/>
    </row>
    <row r="1350" spans="13:20" x14ac:dyDescent="0.25">
      <c r="P1350" s="52"/>
      <c r="S1350" s="52"/>
      <c r="T1350" s="52"/>
    </row>
    <row r="1351" spans="13:20" x14ac:dyDescent="0.25">
      <c r="P1351" s="52"/>
      <c r="S1351" s="52"/>
      <c r="T1351" s="52"/>
    </row>
    <row r="1352" spans="13:20" x14ac:dyDescent="0.25">
      <c r="P1352" s="52"/>
      <c r="S1352" s="52"/>
      <c r="T1352" s="52"/>
    </row>
    <row r="1353" spans="13:20" x14ac:dyDescent="0.25">
      <c r="M1353" s="53"/>
      <c r="P1353" s="52"/>
      <c r="S1353" s="52"/>
      <c r="T1353" s="52"/>
    </row>
    <row r="1354" spans="13:20" x14ac:dyDescent="0.25">
      <c r="M1354" s="53"/>
      <c r="P1354" s="52"/>
      <c r="S1354" s="52"/>
      <c r="T1354" s="52"/>
    </row>
    <row r="1355" spans="13:20" x14ac:dyDescent="0.25">
      <c r="P1355" s="52"/>
      <c r="S1355" s="52"/>
      <c r="T1355" s="52"/>
    </row>
    <row r="1356" spans="13:20" x14ac:dyDescent="0.25">
      <c r="P1356" s="52"/>
      <c r="S1356" s="52"/>
      <c r="T1356" s="52"/>
    </row>
    <row r="1357" spans="13:20" x14ac:dyDescent="0.25">
      <c r="P1357" s="52"/>
      <c r="S1357" s="52"/>
      <c r="T1357" s="52"/>
    </row>
    <row r="1358" spans="13:20" x14ac:dyDescent="0.25">
      <c r="P1358" s="52"/>
      <c r="S1358" s="52"/>
      <c r="T1358" s="52"/>
    </row>
    <row r="1359" spans="13:20" x14ac:dyDescent="0.25">
      <c r="P1359" s="52"/>
      <c r="S1359" s="52"/>
      <c r="T1359" s="52"/>
    </row>
    <row r="1360" spans="13:20" x14ac:dyDescent="0.25">
      <c r="M1360" s="53"/>
      <c r="P1360" s="52"/>
      <c r="S1360" s="52"/>
      <c r="T1360" s="52"/>
    </row>
    <row r="1361" spans="13:20" x14ac:dyDescent="0.25">
      <c r="P1361" s="52"/>
      <c r="S1361" s="52"/>
      <c r="T1361" s="52"/>
    </row>
    <row r="1362" spans="13:20" x14ac:dyDescent="0.25">
      <c r="M1362" s="53"/>
      <c r="P1362" s="52"/>
      <c r="S1362" s="52"/>
      <c r="T1362" s="52"/>
    </row>
    <row r="1363" spans="13:20" x14ac:dyDescent="0.25">
      <c r="P1363" s="52"/>
      <c r="S1363" s="52"/>
      <c r="T1363" s="52"/>
    </row>
    <row r="1364" spans="13:20" x14ac:dyDescent="0.25">
      <c r="P1364" s="52"/>
      <c r="S1364" s="52"/>
      <c r="T1364" s="52"/>
    </row>
    <row r="1365" spans="13:20" x14ac:dyDescent="0.25">
      <c r="P1365" s="52"/>
      <c r="S1365" s="52"/>
      <c r="T1365" s="52"/>
    </row>
    <row r="1366" spans="13:20" x14ac:dyDescent="0.25">
      <c r="P1366" s="52"/>
      <c r="S1366" s="52"/>
      <c r="T1366" s="52"/>
    </row>
    <row r="1367" spans="13:20" x14ac:dyDescent="0.25">
      <c r="P1367" s="52"/>
      <c r="S1367" s="52"/>
      <c r="T1367" s="52"/>
    </row>
    <row r="1368" spans="13:20" x14ac:dyDescent="0.25">
      <c r="P1368" s="52"/>
      <c r="S1368" s="52"/>
      <c r="T1368" s="52"/>
    </row>
    <row r="1369" spans="13:20" x14ac:dyDescent="0.25">
      <c r="P1369" s="52"/>
      <c r="S1369" s="52"/>
      <c r="T1369" s="52"/>
    </row>
    <row r="1370" spans="13:20" x14ac:dyDescent="0.25">
      <c r="P1370" s="52"/>
      <c r="S1370" s="52"/>
      <c r="T1370" s="52"/>
    </row>
    <row r="1371" spans="13:20" x14ac:dyDescent="0.25">
      <c r="P1371" s="52"/>
      <c r="S1371" s="52"/>
      <c r="T1371" s="52"/>
    </row>
    <row r="1372" spans="13:20" x14ac:dyDescent="0.25">
      <c r="P1372" s="52"/>
      <c r="S1372" s="52"/>
      <c r="T1372" s="52"/>
    </row>
    <row r="1373" spans="13:20" x14ac:dyDescent="0.25">
      <c r="P1373" s="52"/>
      <c r="S1373" s="52"/>
      <c r="T1373" s="52"/>
    </row>
    <row r="1374" spans="13:20" x14ac:dyDescent="0.25">
      <c r="P1374" s="52"/>
      <c r="S1374" s="52"/>
      <c r="T1374" s="52"/>
    </row>
    <row r="1375" spans="13:20" x14ac:dyDescent="0.25">
      <c r="P1375" s="52"/>
      <c r="S1375" s="52"/>
      <c r="T1375" s="52"/>
    </row>
    <row r="1376" spans="13:20" x14ac:dyDescent="0.25">
      <c r="P1376" s="52"/>
      <c r="S1376" s="52"/>
      <c r="T1376" s="52"/>
    </row>
    <row r="1377" spans="16:20" x14ac:dyDescent="0.25">
      <c r="P1377" s="52"/>
      <c r="S1377" s="52"/>
      <c r="T1377" s="52"/>
    </row>
    <row r="1378" spans="16:20" x14ac:dyDescent="0.25">
      <c r="P1378" s="52"/>
      <c r="S1378" s="52"/>
      <c r="T1378" s="52"/>
    </row>
    <row r="1379" spans="16:20" x14ac:dyDescent="0.25">
      <c r="P1379" s="52"/>
      <c r="S1379" s="52"/>
      <c r="T1379" s="52"/>
    </row>
    <row r="1380" spans="16:20" x14ac:dyDescent="0.25">
      <c r="P1380" s="52"/>
      <c r="S1380" s="52"/>
      <c r="T1380" s="52"/>
    </row>
    <row r="1381" spans="16:20" x14ac:dyDescent="0.25">
      <c r="P1381" s="52"/>
      <c r="S1381" s="52"/>
      <c r="T1381" s="52"/>
    </row>
    <row r="1382" spans="16:20" x14ac:dyDescent="0.25">
      <c r="P1382" s="52"/>
      <c r="S1382" s="52"/>
      <c r="T1382" s="52"/>
    </row>
    <row r="1383" spans="16:20" x14ac:dyDescent="0.25">
      <c r="P1383" s="52"/>
      <c r="S1383" s="52"/>
      <c r="T1383" s="52"/>
    </row>
    <row r="1384" spans="16:20" x14ac:dyDescent="0.25">
      <c r="P1384" s="52"/>
      <c r="S1384" s="52"/>
      <c r="T1384" s="52"/>
    </row>
    <row r="1385" spans="16:20" x14ac:dyDescent="0.25">
      <c r="P1385" s="52"/>
      <c r="S1385" s="52"/>
      <c r="T1385" s="52"/>
    </row>
    <row r="1386" spans="16:20" x14ac:dyDescent="0.25">
      <c r="P1386" s="52"/>
      <c r="S1386" s="52"/>
      <c r="T1386" s="52"/>
    </row>
    <row r="1387" spans="16:20" x14ac:dyDescent="0.25">
      <c r="P1387" s="52"/>
      <c r="S1387" s="52"/>
      <c r="T1387" s="52"/>
    </row>
    <row r="1388" spans="16:20" x14ac:dyDescent="0.25">
      <c r="P1388" s="52"/>
      <c r="S1388" s="52"/>
      <c r="T1388" s="52"/>
    </row>
    <row r="1389" spans="16:20" x14ac:dyDescent="0.25">
      <c r="P1389" s="52"/>
      <c r="S1389" s="52"/>
      <c r="T1389" s="52"/>
    </row>
    <row r="1390" spans="16:20" x14ac:dyDescent="0.25">
      <c r="P1390" s="52"/>
      <c r="S1390" s="52"/>
      <c r="T1390" s="52"/>
    </row>
    <row r="1391" spans="16:20" x14ac:dyDescent="0.25">
      <c r="P1391" s="52"/>
      <c r="S1391" s="52"/>
      <c r="T1391" s="52"/>
    </row>
    <row r="1392" spans="16:20" x14ac:dyDescent="0.25">
      <c r="P1392" s="52"/>
      <c r="S1392" s="52"/>
      <c r="T1392" s="52"/>
    </row>
    <row r="1393" spans="16:20" x14ac:dyDescent="0.25">
      <c r="P1393" s="52"/>
      <c r="S1393" s="52"/>
      <c r="T1393" s="52"/>
    </row>
    <row r="1394" spans="16:20" x14ac:dyDescent="0.25">
      <c r="P1394" s="52"/>
      <c r="S1394" s="52"/>
      <c r="T1394" s="52"/>
    </row>
    <row r="1395" spans="16:20" x14ac:dyDescent="0.25">
      <c r="P1395" s="52"/>
      <c r="S1395" s="52"/>
      <c r="T1395" s="52"/>
    </row>
    <row r="1396" spans="16:20" x14ac:dyDescent="0.25">
      <c r="P1396" s="52"/>
      <c r="S1396" s="52"/>
      <c r="T1396" s="52"/>
    </row>
    <row r="1397" spans="16:20" x14ac:dyDescent="0.25">
      <c r="P1397" s="52"/>
      <c r="S1397" s="52"/>
      <c r="T1397" s="52"/>
    </row>
    <row r="1398" spans="16:20" x14ac:dyDescent="0.25">
      <c r="P1398" s="52"/>
      <c r="S1398" s="52"/>
      <c r="T1398" s="52"/>
    </row>
    <row r="1399" spans="16:20" x14ac:dyDescent="0.25">
      <c r="P1399" s="52"/>
      <c r="S1399" s="52"/>
      <c r="T1399" s="52"/>
    </row>
    <row r="1400" spans="16:20" x14ac:dyDescent="0.25">
      <c r="P1400" s="52"/>
      <c r="S1400" s="52"/>
      <c r="T1400" s="52"/>
    </row>
    <row r="1401" spans="16:20" x14ac:dyDescent="0.25">
      <c r="P1401" s="52"/>
      <c r="S1401" s="52"/>
      <c r="T1401" s="52"/>
    </row>
    <row r="1402" spans="16:20" x14ac:dyDescent="0.25">
      <c r="P1402" s="52"/>
      <c r="S1402" s="52"/>
      <c r="T1402" s="52"/>
    </row>
    <row r="1403" spans="16:20" x14ac:dyDescent="0.25">
      <c r="P1403" s="52"/>
      <c r="S1403" s="52"/>
      <c r="T1403" s="52"/>
    </row>
    <row r="1404" spans="16:20" x14ac:dyDescent="0.25">
      <c r="P1404" s="52"/>
      <c r="S1404" s="52"/>
      <c r="T1404" s="52"/>
    </row>
    <row r="1405" spans="16:20" x14ac:dyDescent="0.25">
      <c r="P1405" s="52"/>
      <c r="S1405" s="52"/>
      <c r="T1405" s="52"/>
    </row>
    <row r="1406" spans="16:20" x14ac:dyDescent="0.25">
      <c r="P1406" s="52"/>
      <c r="S1406" s="52"/>
      <c r="T1406" s="52"/>
    </row>
    <row r="1407" spans="16:20" x14ac:dyDescent="0.25">
      <c r="P1407" s="52"/>
      <c r="S1407" s="52"/>
      <c r="T1407" s="52"/>
    </row>
    <row r="1408" spans="16:20" x14ac:dyDescent="0.25">
      <c r="P1408" s="52"/>
      <c r="S1408" s="52"/>
      <c r="T1408" s="52"/>
    </row>
    <row r="1409" spans="16:20" x14ac:dyDescent="0.25">
      <c r="P1409" s="52"/>
      <c r="S1409" s="52"/>
      <c r="T1409" s="52"/>
    </row>
    <row r="1410" spans="16:20" x14ac:dyDescent="0.25">
      <c r="P1410" s="52"/>
      <c r="S1410" s="52"/>
      <c r="T1410" s="52"/>
    </row>
    <row r="1411" spans="16:20" x14ac:dyDescent="0.25">
      <c r="P1411" s="52"/>
      <c r="S1411" s="52"/>
      <c r="T1411" s="52"/>
    </row>
    <row r="1412" spans="16:20" x14ac:dyDescent="0.25">
      <c r="P1412" s="52"/>
      <c r="S1412" s="52"/>
      <c r="T1412" s="52"/>
    </row>
    <row r="1413" spans="16:20" x14ac:dyDescent="0.25">
      <c r="P1413" s="52"/>
      <c r="S1413" s="52"/>
      <c r="T1413" s="52"/>
    </row>
    <row r="1414" spans="16:20" x14ac:dyDescent="0.25">
      <c r="P1414" s="52"/>
      <c r="S1414" s="52"/>
      <c r="T1414" s="52"/>
    </row>
    <row r="1415" spans="16:20" x14ac:dyDescent="0.25">
      <c r="P1415" s="52"/>
      <c r="S1415" s="52"/>
      <c r="T1415" s="52"/>
    </row>
    <row r="1416" spans="16:20" x14ac:dyDescent="0.25">
      <c r="P1416" s="52"/>
      <c r="S1416" s="52"/>
      <c r="T1416" s="52"/>
    </row>
    <row r="1417" spans="16:20" x14ac:dyDescent="0.25">
      <c r="P1417" s="52"/>
      <c r="S1417" s="52"/>
      <c r="T1417" s="52"/>
    </row>
    <row r="1418" spans="16:20" x14ac:dyDescent="0.25">
      <c r="P1418" s="52"/>
      <c r="S1418" s="52"/>
      <c r="T1418" s="52"/>
    </row>
    <row r="1419" spans="16:20" x14ac:dyDescent="0.25">
      <c r="P1419" s="52"/>
      <c r="S1419" s="52"/>
      <c r="T1419" s="52"/>
    </row>
    <row r="1420" spans="16:20" x14ac:dyDescent="0.25">
      <c r="P1420" s="52"/>
      <c r="S1420" s="52"/>
      <c r="T1420" s="52"/>
    </row>
    <row r="1421" spans="16:20" x14ac:dyDescent="0.25">
      <c r="P1421" s="52"/>
      <c r="S1421" s="52"/>
      <c r="T1421" s="52"/>
    </row>
    <row r="1422" spans="16:20" x14ac:dyDescent="0.25">
      <c r="P1422" s="52"/>
      <c r="S1422" s="52"/>
      <c r="T1422" s="52"/>
    </row>
    <row r="1423" spans="16:20" x14ac:dyDescent="0.25">
      <c r="P1423" s="52"/>
      <c r="S1423" s="52"/>
      <c r="T1423" s="52"/>
    </row>
    <row r="1424" spans="16:20" x14ac:dyDescent="0.25">
      <c r="P1424" s="52"/>
      <c r="S1424" s="52"/>
      <c r="T1424" s="52"/>
    </row>
    <row r="1425" spans="13:20" x14ac:dyDescent="0.25">
      <c r="P1425" s="52"/>
      <c r="S1425" s="52"/>
      <c r="T1425" s="52"/>
    </row>
    <row r="1426" spans="13:20" x14ac:dyDescent="0.25">
      <c r="P1426" s="52"/>
      <c r="S1426" s="52"/>
      <c r="T1426" s="52"/>
    </row>
    <row r="1427" spans="13:20" x14ac:dyDescent="0.25">
      <c r="P1427" s="52"/>
      <c r="S1427" s="52"/>
      <c r="T1427" s="52"/>
    </row>
    <row r="1428" spans="13:20" x14ac:dyDescent="0.25">
      <c r="P1428" s="52"/>
      <c r="S1428" s="52"/>
      <c r="T1428" s="52"/>
    </row>
    <row r="1429" spans="13:20" x14ac:dyDescent="0.25">
      <c r="P1429" s="52"/>
      <c r="S1429" s="52"/>
      <c r="T1429" s="52"/>
    </row>
    <row r="1430" spans="13:20" x14ac:dyDescent="0.25">
      <c r="P1430" s="52"/>
      <c r="S1430" s="52"/>
      <c r="T1430" s="52"/>
    </row>
    <row r="1431" spans="13:20" x14ac:dyDescent="0.25">
      <c r="M1431" s="53"/>
      <c r="P1431" s="52"/>
      <c r="S1431" s="52"/>
      <c r="T1431" s="52"/>
    </row>
    <row r="1432" spans="13:20" x14ac:dyDescent="0.25">
      <c r="M1432" s="53"/>
      <c r="P1432" s="52"/>
      <c r="S1432" s="52"/>
      <c r="T1432" s="52"/>
    </row>
    <row r="1433" spans="13:20" x14ac:dyDescent="0.25">
      <c r="P1433" s="52"/>
      <c r="S1433" s="52"/>
      <c r="T1433" s="52"/>
    </row>
    <row r="1434" spans="13:20" x14ac:dyDescent="0.25">
      <c r="P1434" s="52"/>
      <c r="S1434" s="52"/>
      <c r="T1434" s="52"/>
    </row>
    <row r="1435" spans="13:20" x14ac:dyDescent="0.25">
      <c r="P1435" s="52"/>
      <c r="S1435" s="52"/>
      <c r="T1435" s="52"/>
    </row>
    <row r="1436" spans="13:20" x14ac:dyDescent="0.25">
      <c r="P1436" s="52"/>
      <c r="S1436" s="52"/>
      <c r="T1436" s="52"/>
    </row>
    <row r="1437" spans="13:20" x14ac:dyDescent="0.25">
      <c r="P1437" s="52"/>
      <c r="S1437" s="52"/>
      <c r="T1437" s="52"/>
    </row>
    <row r="1438" spans="13:20" x14ac:dyDescent="0.25">
      <c r="P1438" s="52"/>
      <c r="S1438" s="52"/>
      <c r="T1438" s="52"/>
    </row>
    <row r="1439" spans="13:20" x14ac:dyDescent="0.25">
      <c r="P1439" s="52"/>
      <c r="S1439" s="52"/>
      <c r="T1439" s="52"/>
    </row>
    <row r="1440" spans="13:20" x14ac:dyDescent="0.25">
      <c r="P1440" s="52"/>
      <c r="S1440" s="52"/>
      <c r="T1440" s="52"/>
    </row>
    <row r="1441" spans="16:20" x14ac:dyDescent="0.25">
      <c r="P1441" s="52"/>
      <c r="S1441" s="52"/>
      <c r="T1441" s="52"/>
    </row>
    <row r="1442" spans="16:20" x14ac:dyDescent="0.25">
      <c r="P1442" s="52"/>
      <c r="S1442" s="52"/>
      <c r="T1442" s="52"/>
    </row>
    <row r="1443" spans="16:20" x14ac:dyDescent="0.25">
      <c r="P1443" s="52"/>
      <c r="S1443" s="52"/>
      <c r="T1443" s="52"/>
    </row>
    <row r="1444" spans="16:20" x14ac:dyDescent="0.25">
      <c r="P1444" s="52"/>
      <c r="S1444" s="52"/>
      <c r="T1444" s="52"/>
    </row>
    <row r="1445" spans="16:20" x14ac:dyDescent="0.25">
      <c r="P1445" s="52"/>
      <c r="S1445" s="52"/>
      <c r="T1445" s="52"/>
    </row>
    <row r="1446" spans="16:20" x14ac:dyDescent="0.25">
      <c r="P1446" s="52"/>
      <c r="S1446" s="52"/>
      <c r="T1446" s="52"/>
    </row>
    <row r="1447" spans="16:20" x14ac:dyDescent="0.25">
      <c r="P1447" s="52"/>
      <c r="S1447" s="52"/>
      <c r="T1447" s="52"/>
    </row>
    <row r="1448" spans="16:20" x14ac:dyDescent="0.25">
      <c r="P1448" s="52"/>
      <c r="S1448" s="52"/>
      <c r="T1448" s="52"/>
    </row>
    <row r="1449" spans="16:20" x14ac:dyDescent="0.25">
      <c r="P1449" s="52"/>
      <c r="S1449" s="52"/>
      <c r="T1449" s="52"/>
    </row>
    <row r="1450" spans="16:20" x14ac:dyDescent="0.25">
      <c r="P1450" s="52"/>
      <c r="S1450" s="52"/>
      <c r="T1450" s="52"/>
    </row>
    <row r="1451" spans="16:20" x14ac:dyDescent="0.25">
      <c r="P1451" s="52"/>
      <c r="S1451" s="52"/>
      <c r="T1451" s="52"/>
    </row>
    <row r="1452" spans="16:20" x14ac:dyDescent="0.25">
      <c r="P1452" s="52"/>
      <c r="S1452" s="52"/>
      <c r="T1452" s="52"/>
    </row>
    <row r="1453" spans="16:20" x14ac:dyDescent="0.25">
      <c r="P1453" s="52"/>
      <c r="S1453" s="52"/>
      <c r="T1453" s="52"/>
    </row>
    <row r="1454" spans="16:20" x14ac:dyDescent="0.25">
      <c r="P1454" s="52"/>
      <c r="S1454" s="52"/>
      <c r="T1454" s="52"/>
    </row>
    <row r="1455" spans="16:20" x14ac:dyDescent="0.25">
      <c r="P1455" s="52"/>
      <c r="S1455" s="52"/>
      <c r="T1455" s="52"/>
    </row>
    <row r="1456" spans="16:20" x14ac:dyDescent="0.25">
      <c r="P1456" s="52"/>
      <c r="S1456" s="52"/>
      <c r="T1456" s="52"/>
    </row>
    <row r="1457" spans="13:20" x14ac:dyDescent="0.25">
      <c r="P1457" s="52"/>
      <c r="S1457" s="52"/>
      <c r="T1457" s="52"/>
    </row>
    <row r="1458" spans="13:20" x14ac:dyDescent="0.25">
      <c r="P1458" s="52"/>
      <c r="S1458" s="52"/>
      <c r="T1458" s="52"/>
    </row>
    <row r="1459" spans="13:20" x14ac:dyDescent="0.25">
      <c r="P1459" s="52"/>
      <c r="S1459" s="52"/>
      <c r="T1459" s="52"/>
    </row>
    <row r="1460" spans="13:20" x14ac:dyDescent="0.25">
      <c r="P1460" s="52"/>
      <c r="S1460" s="52"/>
      <c r="T1460" s="52"/>
    </row>
    <row r="1461" spans="13:20" x14ac:dyDescent="0.25">
      <c r="P1461" s="52"/>
      <c r="S1461" s="52"/>
      <c r="T1461" s="52"/>
    </row>
    <row r="1462" spans="13:20" x14ac:dyDescent="0.25">
      <c r="P1462" s="52"/>
      <c r="S1462" s="52"/>
      <c r="T1462" s="52"/>
    </row>
    <row r="1463" spans="13:20" x14ac:dyDescent="0.25">
      <c r="P1463" s="52"/>
      <c r="S1463" s="52"/>
      <c r="T1463" s="52"/>
    </row>
    <row r="1464" spans="13:20" x14ac:dyDescent="0.25">
      <c r="P1464" s="52"/>
      <c r="S1464" s="52"/>
      <c r="T1464" s="52"/>
    </row>
    <row r="1465" spans="13:20" x14ac:dyDescent="0.25">
      <c r="P1465" s="52"/>
      <c r="S1465" s="52"/>
      <c r="T1465" s="52"/>
    </row>
    <row r="1466" spans="13:20" x14ac:dyDescent="0.25">
      <c r="P1466" s="52"/>
      <c r="S1466" s="52"/>
      <c r="T1466" s="52"/>
    </row>
    <row r="1467" spans="13:20" x14ac:dyDescent="0.25">
      <c r="M1467" s="53"/>
      <c r="P1467" s="52"/>
      <c r="S1467" s="52"/>
      <c r="T1467" s="52"/>
    </row>
    <row r="1468" spans="13:20" x14ac:dyDescent="0.25">
      <c r="P1468" s="52"/>
      <c r="S1468" s="52"/>
      <c r="T1468" s="52"/>
    </row>
    <row r="1469" spans="13:20" x14ac:dyDescent="0.25">
      <c r="P1469" s="52"/>
      <c r="S1469" s="52"/>
      <c r="T1469" s="52"/>
    </row>
    <row r="1470" spans="13:20" x14ac:dyDescent="0.25">
      <c r="N1470" s="58"/>
      <c r="O1470" s="58"/>
      <c r="P1470" s="52"/>
      <c r="S1470" s="52"/>
      <c r="T1470" s="52"/>
    </row>
    <row r="1471" spans="13:20" x14ac:dyDescent="0.25">
      <c r="N1471" s="58"/>
      <c r="O1471" s="58"/>
      <c r="P1471" s="52"/>
      <c r="S1471" s="52"/>
      <c r="T1471" s="52"/>
    </row>
    <row r="1472" spans="13:20" x14ac:dyDescent="0.25">
      <c r="P1472" s="52"/>
      <c r="S1472" s="52"/>
      <c r="T1472" s="52"/>
    </row>
    <row r="1473" spans="16:20" x14ac:dyDescent="0.25">
      <c r="P1473" s="52"/>
      <c r="S1473" s="52"/>
      <c r="T1473" s="52"/>
    </row>
    <row r="1474" spans="16:20" x14ac:dyDescent="0.25">
      <c r="P1474" s="52"/>
      <c r="S1474" s="52"/>
      <c r="T1474" s="52"/>
    </row>
    <row r="1475" spans="16:20" x14ac:dyDescent="0.25">
      <c r="P1475" s="52"/>
      <c r="S1475" s="52"/>
      <c r="T1475" s="52"/>
    </row>
    <row r="1476" spans="16:20" x14ac:dyDescent="0.25">
      <c r="P1476" s="52"/>
      <c r="S1476" s="52"/>
      <c r="T1476" s="52"/>
    </row>
    <row r="1477" spans="16:20" x14ac:dyDescent="0.25">
      <c r="P1477" s="52"/>
      <c r="S1477" s="52"/>
      <c r="T1477" s="52"/>
    </row>
    <row r="1478" spans="16:20" x14ac:dyDescent="0.25">
      <c r="P1478" s="52"/>
      <c r="S1478" s="52"/>
      <c r="T1478" s="52"/>
    </row>
    <row r="1479" spans="16:20" x14ac:dyDescent="0.25">
      <c r="P1479" s="52"/>
      <c r="S1479" s="52"/>
      <c r="T1479" s="52"/>
    </row>
    <row r="1480" spans="16:20" x14ac:dyDescent="0.25">
      <c r="P1480" s="52"/>
      <c r="S1480" s="52"/>
      <c r="T1480" s="52"/>
    </row>
    <row r="1481" spans="16:20" x14ac:dyDescent="0.25">
      <c r="P1481" s="52"/>
      <c r="S1481" s="52"/>
      <c r="T1481" s="52"/>
    </row>
    <row r="1482" spans="16:20" x14ac:dyDescent="0.25">
      <c r="P1482" s="52"/>
      <c r="S1482" s="52"/>
      <c r="T1482" s="52"/>
    </row>
    <row r="1483" spans="16:20" x14ac:dyDescent="0.25">
      <c r="P1483" s="52"/>
      <c r="S1483" s="52"/>
      <c r="T1483" s="52"/>
    </row>
    <row r="1484" spans="16:20" x14ac:dyDescent="0.25">
      <c r="P1484" s="52"/>
      <c r="S1484" s="52"/>
      <c r="T1484" s="52"/>
    </row>
    <row r="1485" spans="16:20" x14ac:dyDescent="0.25">
      <c r="P1485" s="52"/>
      <c r="S1485" s="52"/>
      <c r="T1485" s="52"/>
    </row>
    <row r="1486" spans="16:20" x14ac:dyDescent="0.25">
      <c r="P1486" s="52"/>
      <c r="S1486" s="52"/>
      <c r="T1486" s="52"/>
    </row>
    <row r="1487" spans="16:20" x14ac:dyDescent="0.25">
      <c r="P1487" s="52"/>
      <c r="S1487" s="52"/>
      <c r="T1487" s="52"/>
    </row>
    <row r="1488" spans="16:20" x14ac:dyDescent="0.25">
      <c r="P1488" s="52"/>
      <c r="S1488" s="52"/>
      <c r="T1488" s="52"/>
    </row>
    <row r="1489" spans="13:20" x14ac:dyDescent="0.25">
      <c r="P1489" s="52"/>
      <c r="S1489" s="52"/>
      <c r="T1489" s="52"/>
    </row>
    <row r="1490" spans="13:20" x14ac:dyDescent="0.25">
      <c r="P1490" s="52"/>
      <c r="S1490" s="52"/>
      <c r="T1490" s="52"/>
    </row>
    <row r="1491" spans="13:20" x14ac:dyDescent="0.25">
      <c r="P1491" s="52"/>
      <c r="S1491" s="52"/>
      <c r="T1491" s="52"/>
    </row>
    <row r="1492" spans="13:20" x14ac:dyDescent="0.25">
      <c r="P1492" s="52"/>
      <c r="S1492" s="52"/>
      <c r="T1492" s="52"/>
    </row>
    <row r="1493" spans="13:20" x14ac:dyDescent="0.25">
      <c r="P1493" s="52"/>
      <c r="S1493" s="52"/>
      <c r="T1493" s="52"/>
    </row>
    <row r="1494" spans="13:20" x14ac:dyDescent="0.25">
      <c r="P1494" s="52"/>
      <c r="S1494" s="52"/>
      <c r="T1494" s="52"/>
    </row>
    <row r="1495" spans="13:20" x14ac:dyDescent="0.25">
      <c r="P1495" s="52"/>
      <c r="S1495" s="52"/>
      <c r="T1495" s="52"/>
    </row>
    <row r="1496" spans="13:20" x14ac:dyDescent="0.25">
      <c r="P1496" s="52"/>
      <c r="S1496" s="52"/>
      <c r="T1496" s="52"/>
    </row>
    <row r="1497" spans="13:20" x14ac:dyDescent="0.25">
      <c r="M1497" s="53"/>
      <c r="P1497" s="52"/>
      <c r="S1497" s="52"/>
      <c r="T1497" s="52"/>
    </row>
    <row r="1498" spans="13:20" x14ac:dyDescent="0.25">
      <c r="P1498" s="52"/>
      <c r="S1498" s="52"/>
      <c r="T1498" s="52"/>
    </row>
    <row r="1499" spans="13:20" x14ac:dyDescent="0.25">
      <c r="P1499" s="52"/>
      <c r="S1499" s="52"/>
      <c r="T1499" s="52"/>
    </row>
    <row r="1500" spans="13:20" x14ac:dyDescent="0.25">
      <c r="P1500" s="52"/>
      <c r="S1500" s="52"/>
      <c r="T1500" s="52"/>
    </row>
    <row r="1501" spans="13:20" x14ac:dyDescent="0.25">
      <c r="P1501" s="52"/>
      <c r="S1501" s="52"/>
      <c r="T1501" s="52"/>
    </row>
    <row r="1502" spans="13:20" x14ac:dyDescent="0.25">
      <c r="P1502" s="52"/>
      <c r="S1502" s="52"/>
      <c r="T1502" s="52"/>
    </row>
    <row r="1503" spans="13:20" x14ac:dyDescent="0.25">
      <c r="P1503" s="52"/>
      <c r="S1503" s="52"/>
      <c r="T1503" s="52"/>
    </row>
    <row r="1504" spans="13:20" x14ac:dyDescent="0.25">
      <c r="P1504" s="52"/>
      <c r="S1504" s="52"/>
      <c r="T1504" s="52"/>
    </row>
    <row r="1505" spans="16:20" x14ac:dyDescent="0.25">
      <c r="P1505" s="52"/>
      <c r="S1505" s="52"/>
      <c r="T1505" s="52"/>
    </row>
    <row r="1506" spans="16:20" x14ac:dyDescent="0.25">
      <c r="P1506" s="52"/>
      <c r="S1506" s="52"/>
      <c r="T1506" s="52"/>
    </row>
    <row r="1507" spans="16:20" x14ac:dyDescent="0.25">
      <c r="P1507" s="52"/>
      <c r="S1507" s="52"/>
      <c r="T1507" s="52"/>
    </row>
    <row r="1508" spans="16:20" x14ac:dyDescent="0.25">
      <c r="P1508" s="52"/>
      <c r="S1508" s="52"/>
      <c r="T1508" s="52"/>
    </row>
    <row r="1509" spans="16:20" x14ac:dyDescent="0.25">
      <c r="P1509" s="52"/>
      <c r="S1509" s="52"/>
      <c r="T1509" s="52"/>
    </row>
    <row r="1510" spans="16:20" x14ac:dyDescent="0.25">
      <c r="P1510" s="52"/>
      <c r="S1510" s="52"/>
      <c r="T1510" s="52"/>
    </row>
    <row r="1511" spans="16:20" x14ac:dyDescent="0.25">
      <c r="P1511" s="52"/>
      <c r="S1511" s="52"/>
      <c r="T1511" s="52"/>
    </row>
    <row r="1512" spans="16:20" x14ac:dyDescent="0.25">
      <c r="P1512" s="52"/>
      <c r="S1512" s="52"/>
      <c r="T1512" s="52"/>
    </row>
    <row r="1513" spans="16:20" x14ac:dyDescent="0.25">
      <c r="P1513" s="52"/>
      <c r="S1513" s="52"/>
      <c r="T1513" s="52"/>
    </row>
    <row r="1514" spans="16:20" x14ac:dyDescent="0.25">
      <c r="P1514" s="52"/>
      <c r="S1514" s="52"/>
      <c r="T1514" s="52"/>
    </row>
    <row r="1515" spans="16:20" x14ac:dyDescent="0.25">
      <c r="P1515" s="52"/>
      <c r="S1515" s="52"/>
      <c r="T1515" s="52"/>
    </row>
    <row r="1516" spans="16:20" x14ac:dyDescent="0.25">
      <c r="P1516" s="52"/>
      <c r="S1516" s="52"/>
      <c r="T1516" s="52"/>
    </row>
    <row r="1517" spans="16:20" x14ac:dyDescent="0.25">
      <c r="P1517" s="52"/>
      <c r="S1517" s="52"/>
      <c r="T1517" s="52"/>
    </row>
    <row r="1518" spans="16:20" x14ac:dyDescent="0.25">
      <c r="P1518" s="52"/>
      <c r="S1518" s="52"/>
      <c r="T1518" s="52"/>
    </row>
    <row r="1519" spans="16:20" x14ac:dyDescent="0.25">
      <c r="P1519" s="52"/>
      <c r="S1519" s="52"/>
      <c r="T1519" s="52"/>
    </row>
    <row r="1520" spans="16:20" x14ac:dyDescent="0.25">
      <c r="P1520" s="52"/>
      <c r="S1520" s="52"/>
      <c r="T1520" s="52"/>
    </row>
    <row r="1521" spans="13:20" x14ac:dyDescent="0.25">
      <c r="P1521" s="52"/>
      <c r="S1521" s="52"/>
      <c r="T1521" s="52"/>
    </row>
    <row r="1522" spans="13:20" x14ac:dyDescent="0.25">
      <c r="P1522" s="52"/>
      <c r="S1522" s="52"/>
      <c r="T1522" s="52"/>
    </row>
    <row r="1523" spans="13:20" x14ac:dyDescent="0.25">
      <c r="P1523" s="52"/>
      <c r="S1523" s="52"/>
      <c r="T1523" s="52"/>
    </row>
    <row r="1524" spans="13:20" x14ac:dyDescent="0.25">
      <c r="P1524" s="52"/>
      <c r="S1524" s="52"/>
      <c r="T1524" s="52"/>
    </row>
    <row r="1525" spans="13:20" x14ac:dyDescent="0.25">
      <c r="P1525" s="52"/>
      <c r="S1525" s="52"/>
      <c r="T1525" s="52"/>
    </row>
    <row r="1526" spans="13:20" x14ac:dyDescent="0.25">
      <c r="P1526" s="52"/>
      <c r="S1526" s="52"/>
      <c r="T1526" s="52"/>
    </row>
    <row r="1527" spans="13:20" x14ac:dyDescent="0.25">
      <c r="P1527" s="52"/>
      <c r="S1527" s="52"/>
      <c r="T1527" s="52"/>
    </row>
    <row r="1528" spans="13:20" x14ac:dyDescent="0.25">
      <c r="P1528" s="52"/>
      <c r="S1528" s="52"/>
      <c r="T1528" s="52"/>
    </row>
    <row r="1529" spans="13:20" x14ac:dyDescent="0.25">
      <c r="P1529" s="52"/>
      <c r="S1529" s="52"/>
      <c r="T1529" s="52"/>
    </row>
    <row r="1530" spans="13:20" x14ac:dyDescent="0.25">
      <c r="P1530" s="52"/>
      <c r="S1530" s="52"/>
      <c r="T1530" s="52"/>
    </row>
    <row r="1531" spans="13:20" x14ac:dyDescent="0.25">
      <c r="P1531" s="52"/>
      <c r="S1531" s="52"/>
      <c r="T1531" s="52"/>
    </row>
    <row r="1532" spans="13:20" x14ac:dyDescent="0.25">
      <c r="P1532" s="52"/>
      <c r="S1532" s="52"/>
      <c r="T1532" s="52"/>
    </row>
    <row r="1533" spans="13:20" x14ac:dyDescent="0.25">
      <c r="P1533" s="52"/>
      <c r="S1533" s="52"/>
      <c r="T1533" s="52"/>
    </row>
    <row r="1534" spans="13:20" x14ac:dyDescent="0.25">
      <c r="P1534" s="52"/>
      <c r="S1534" s="52"/>
      <c r="T1534" s="52"/>
    </row>
    <row r="1535" spans="13:20" x14ac:dyDescent="0.25">
      <c r="M1535" s="53"/>
      <c r="P1535" s="52"/>
      <c r="S1535" s="52"/>
      <c r="T1535" s="52"/>
    </row>
    <row r="1536" spans="13:20" x14ac:dyDescent="0.25">
      <c r="P1536" s="52"/>
      <c r="S1536" s="52"/>
      <c r="T1536" s="52"/>
    </row>
    <row r="1537" spans="16:20" x14ac:dyDescent="0.25">
      <c r="P1537" s="52"/>
      <c r="S1537" s="52"/>
      <c r="T1537" s="52"/>
    </row>
    <row r="1538" spans="16:20" x14ac:dyDescent="0.25">
      <c r="P1538" s="52"/>
      <c r="S1538" s="52"/>
      <c r="T1538" s="52"/>
    </row>
    <row r="1539" spans="16:20" x14ac:dyDescent="0.25">
      <c r="P1539" s="52"/>
      <c r="S1539" s="52"/>
      <c r="T1539" s="52"/>
    </row>
    <row r="1540" spans="16:20" x14ac:dyDescent="0.25">
      <c r="P1540" s="52"/>
      <c r="S1540" s="52"/>
      <c r="T1540" s="52"/>
    </row>
    <row r="1541" spans="16:20" x14ac:dyDescent="0.25">
      <c r="P1541" s="52"/>
      <c r="S1541" s="52"/>
      <c r="T1541" s="52"/>
    </row>
    <row r="1542" spans="16:20" x14ac:dyDescent="0.25">
      <c r="P1542" s="52"/>
      <c r="S1542" s="52"/>
      <c r="T1542" s="52"/>
    </row>
    <row r="1543" spans="16:20" x14ac:dyDescent="0.25">
      <c r="P1543" s="52"/>
      <c r="S1543" s="52"/>
      <c r="T1543" s="52"/>
    </row>
    <row r="1544" spans="16:20" x14ac:dyDescent="0.25">
      <c r="P1544" s="52"/>
      <c r="S1544" s="52"/>
      <c r="T1544" s="52"/>
    </row>
    <row r="1545" spans="16:20" x14ac:dyDescent="0.25">
      <c r="P1545" s="52"/>
      <c r="S1545" s="52"/>
      <c r="T1545" s="52"/>
    </row>
    <row r="1546" spans="16:20" x14ac:dyDescent="0.25">
      <c r="P1546" s="52"/>
      <c r="S1546" s="52"/>
      <c r="T1546" s="52"/>
    </row>
    <row r="1547" spans="16:20" x14ac:dyDescent="0.25">
      <c r="P1547" s="52"/>
      <c r="S1547" s="52"/>
      <c r="T1547" s="52"/>
    </row>
    <row r="1548" spans="16:20" x14ac:dyDescent="0.25">
      <c r="P1548" s="52"/>
      <c r="S1548" s="52"/>
      <c r="T1548" s="52"/>
    </row>
    <row r="1549" spans="16:20" x14ac:dyDescent="0.25">
      <c r="P1549" s="52"/>
      <c r="S1549" s="52"/>
      <c r="T1549" s="52"/>
    </row>
    <row r="1550" spans="16:20" x14ac:dyDescent="0.25">
      <c r="P1550" s="52"/>
      <c r="S1550" s="52"/>
      <c r="T1550" s="52"/>
    </row>
    <row r="1551" spans="16:20" x14ac:dyDescent="0.25">
      <c r="P1551" s="52"/>
      <c r="S1551" s="52"/>
      <c r="T1551" s="52"/>
    </row>
    <row r="1552" spans="16:20" x14ac:dyDescent="0.25">
      <c r="P1552" s="52"/>
      <c r="S1552" s="52"/>
      <c r="T1552" s="52"/>
    </row>
    <row r="1553" spans="13:20" x14ac:dyDescent="0.25">
      <c r="P1553" s="52"/>
      <c r="S1553" s="52"/>
      <c r="T1553" s="52"/>
    </row>
    <row r="1554" spans="13:20" x14ac:dyDescent="0.25">
      <c r="P1554" s="52"/>
      <c r="S1554" s="52"/>
      <c r="T1554" s="52"/>
    </row>
    <row r="1555" spans="13:20" x14ac:dyDescent="0.25">
      <c r="P1555" s="52"/>
      <c r="S1555" s="52"/>
      <c r="T1555" s="52"/>
    </row>
    <row r="1556" spans="13:20" x14ac:dyDescent="0.25">
      <c r="P1556" s="52"/>
      <c r="S1556" s="52"/>
      <c r="T1556" s="52"/>
    </row>
    <row r="1557" spans="13:20" x14ac:dyDescent="0.25">
      <c r="P1557" s="52"/>
      <c r="S1557" s="52"/>
      <c r="T1557" s="52"/>
    </row>
    <row r="1558" spans="13:20" x14ac:dyDescent="0.25">
      <c r="P1558" s="52"/>
      <c r="S1558" s="52"/>
      <c r="T1558" s="52"/>
    </row>
    <row r="1559" spans="13:20" x14ac:dyDescent="0.25">
      <c r="P1559" s="52"/>
      <c r="S1559" s="52"/>
      <c r="T1559" s="52"/>
    </row>
    <row r="1560" spans="13:20" x14ac:dyDescent="0.25">
      <c r="P1560" s="52"/>
      <c r="S1560" s="52"/>
      <c r="T1560" s="52"/>
    </row>
    <row r="1561" spans="13:20" x14ac:dyDescent="0.25">
      <c r="P1561" s="52"/>
      <c r="S1561" s="52"/>
      <c r="T1561" s="52"/>
    </row>
    <row r="1562" spans="13:20" x14ac:dyDescent="0.25">
      <c r="P1562" s="52"/>
      <c r="S1562" s="52"/>
      <c r="T1562" s="52"/>
    </row>
    <row r="1563" spans="13:20" x14ac:dyDescent="0.25">
      <c r="P1563" s="52"/>
      <c r="S1563" s="52"/>
      <c r="T1563" s="52"/>
    </row>
    <row r="1564" spans="13:20" x14ac:dyDescent="0.25">
      <c r="M1564" s="53"/>
      <c r="P1564" s="52"/>
      <c r="S1564" s="52"/>
      <c r="T1564" s="52"/>
    </row>
    <row r="1565" spans="13:20" x14ac:dyDescent="0.25">
      <c r="N1565" s="58"/>
      <c r="O1565" s="58"/>
      <c r="P1565" s="52"/>
      <c r="S1565" s="52"/>
      <c r="T1565" s="52"/>
    </row>
    <row r="1566" spans="13:20" x14ac:dyDescent="0.25">
      <c r="P1566" s="52"/>
      <c r="S1566" s="52"/>
      <c r="T1566" s="52"/>
    </row>
    <row r="1567" spans="13:20" x14ac:dyDescent="0.25">
      <c r="P1567" s="52"/>
      <c r="S1567" s="52"/>
      <c r="T1567" s="52"/>
    </row>
    <row r="1568" spans="13:20" x14ac:dyDescent="0.25">
      <c r="P1568" s="52"/>
      <c r="S1568" s="52"/>
      <c r="T1568" s="52"/>
    </row>
    <row r="1569" spans="13:20" x14ac:dyDescent="0.25">
      <c r="P1569" s="52"/>
      <c r="S1569" s="52"/>
      <c r="T1569" s="52"/>
    </row>
    <row r="1570" spans="13:20" x14ac:dyDescent="0.25">
      <c r="P1570" s="52"/>
      <c r="S1570" s="52"/>
      <c r="T1570" s="52"/>
    </row>
    <row r="1571" spans="13:20" x14ac:dyDescent="0.25">
      <c r="P1571" s="52"/>
      <c r="S1571" s="52"/>
      <c r="T1571" s="52"/>
    </row>
    <row r="1572" spans="13:20" x14ac:dyDescent="0.25">
      <c r="P1572" s="52"/>
      <c r="S1572" s="52"/>
      <c r="T1572" s="52"/>
    </row>
    <row r="1573" spans="13:20" x14ac:dyDescent="0.25">
      <c r="M1573" s="53"/>
      <c r="P1573" s="52"/>
      <c r="S1573" s="52"/>
      <c r="T1573" s="52"/>
    </row>
    <row r="1574" spans="13:20" x14ac:dyDescent="0.25">
      <c r="M1574" s="53"/>
      <c r="P1574" s="52"/>
      <c r="S1574" s="52"/>
      <c r="T1574" s="52"/>
    </row>
    <row r="1575" spans="13:20" x14ac:dyDescent="0.25">
      <c r="M1575" s="53"/>
      <c r="P1575" s="52"/>
      <c r="S1575" s="52"/>
      <c r="T1575" s="52"/>
    </row>
    <row r="1576" spans="13:20" x14ac:dyDescent="0.25">
      <c r="M1576" s="53"/>
      <c r="P1576" s="52"/>
      <c r="S1576" s="52"/>
      <c r="T1576" s="52"/>
    </row>
    <row r="1577" spans="13:20" x14ac:dyDescent="0.25">
      <c r="M1577" s="53"/>
      <c r="P1577" s="52"/>
      <c r="S1577" s="52"/>
      <c r="T1577" s="52"/>
    </row>
    <row r="1578" spans="13:20" x14ac:dyDescent="0.25">
      <c r="M1578" s="53"/>
      <c r="P1578" s="52"/>
      <c r="S1578" s="52"/>
      <c r="T1578" s="52"/>
    </row>
    <row r="1579" spans="13:20" x14ac:dyDescent="0.25">
      <c r="M1579" s="53"/>
      <c r="P1579" s="52"/>
      <c r="S1579" s="52"/>
      <c r="T1579" s="52"/>
    </row>
    <row r="1580" spans="13:20" x14ac:dyDescent="0.25">
      <c r="P1580" s="52"/>
      <c r="S1580" s="52"/>
      <c r="T1580" s="52"/>
    </row>
    <row r="1581" spans="13:20" x14ac:dyDescent="0.25">
      <c r="M1581" s="53"/>
      <c r="P1581" s="52"/>
      <c r="S1581" s="52"/>
      <c r="T1581" s="52"/>
    </row>
    <row r="1582" spans="13:20" x14ac:dyDescent="0.25">
      <c r="M1582" s="53"/>
      <c r="P1582" s="52"/>
      <c r="S1582" s="52"/>
      <c r="T1582" s="52"/>
    </row>
    <row r="1583" spans="13:20" x14ac:dyDescent="0.25">
      <c r="M1583" s="53"/>
      <c r="P1583" s="52"/>
      <c r="S1583" s="52"/>
      <c r="T1583" s="52"/>
    </row>
    <row r="1584" spans="13:20" x14ac:dyDescent="0.25">
      <c r="M1584" s="53"/>
      <c r="P1584" s="52"/>
      <c r="S1584" s="52"/>
      <c r="T1584" s="52"/>
    </row>
    <row r="1585" spans="13:20" x14ac:dyDescent="0.25">
      <c r="M1585" s="53"/>
      <c r="P1585" s="52"/>
      <c r="S1585" s="52"/>
      <c r="T1585" s="52"/>
    </row>
    <row r="1586" spans="13:20" x14ac:dyDescent="0.25">
      <c r="M1586" s="53"/>
      <c r="P1586" s="52"/>
      <c r="S1586" s="52"/>
      <c r="T1586" s="52"/>
    </row>
    <row r="1587" spans="13:20" x14ac:dyDescent="0.25">
      <c r="P1587" s="52"/>
      <c r="S1587" s="52"/>
      <c r="T1587" s="52"/>
    </row>
    <row r="1588" spans="13:20" x14ac:dyDescent="0.25">
      <c r="P1588" s="52"/>
      <c r="S1588" s="52"/>
      <c r="T1588" s="52"/>
    </row>
    <row r="1589" spans="13:20" x14ac:dyDescent="0.25">
      <c r="M1589" s="53"/>
      <c r="P1589" s="52"/>
      <c r="S1589" s="52"/>
      <c r="T1589" s="52"/>
    </row>
    <row r="1590" spans="13:20" x14ac:dyDescent="0.25">
      <c r="M1590" s="53"/>
      <c r="P1590" s="52"/>
      <c r="S1590" s="52"/>
      <c r="T1590" s="52"/>
    </row>
    <row r="1591" spans="13:20" x14ac:dyDescent="0.25">
      <c r="M1591" s="53"/>
      <c r="P1591" s="52"/>
      <c r="S1591" s="52"/>
      <c r="T1591" s="52"/>
    </row>
    <row r="1592" spans="13:20" x14ac:dyDescent="0.25">
      <c r="M1592" s="53"/>
      <c r="P1592" s="52"/>
      <c r="S1592" s="52"/>
      <c r="T1592" s="52"/>
    </row>
    <row r="1593" spans="13:20" x14ac:dyDescent="0.25">
      <c r="M1593" s="53"/>
      <c r="P1593" s="52"/>
      <c r="S1593" s="52"/>
      <c r="T1593" s="52"/>
    </row>
    <row r="1594" spans="13:20" x14ac:dyDescent="0.25">
      <c r="P1594" s="52"/>
      <c r="S1594" s="52"/>
      <c r="T1594" s="52"/>
    </row>
    <row r="1595" spans="13:20" x14ac:dyDescent="0.25">
      <c r="M1595" s="53"/>
      <c r="P1595" s="52"/>
      <c r="S1595" s="52"/>
      <c r="T1595" s="52"/>
    </row>
    <row r="1596" spans="13:20" x14ac:dyDescent="0.25">
      <c r="P1596" s="52"/>
      <c r="S1596" s="52"/>
      <c r="T1596" s="52"/>
    </row>
    <row r="1597" spans="13:20" x14ac:dyDescent="0.25">
      <c r="P1597" s="52"/>
      <c r="S1597" s="52"/>
      <c r="T1597" s="52"/>
    </row>
    <row r="1598" spans="13:20" x14ac:dyDescent="0.25">
      <c r="P1598" s="52"/>
      <c r="S1598" s="52"/>
      <c r="T1598" s="52"/>
    </row>
    <row r="1599" spans="13:20" x14ac:dyDescent="0.25">
      <c r="P1599" s="52"/>
      <c r="S1599" s="52"/>
      <c r="T1599" s="52"/>
    </row>
    <row r="1600" spans="13:20" x14ac:dyDescent="0.25">
      <c r="P1600" s="52"/>
      <c r="S1600" s="52"/>
      <c r="T1600" s="52"/>
    </row>
    <row r="1601" spans="13:20" x14ac:dyDescent="0.25">
      <c r="P1601" s="52"/>
      <c r="S1601" s="52"/>
      <c r="T1601" s="52"/>
    </row>
    <row r="1602" spans="13:20" x14ac:dyDescent="0.25">
      <c r="P1602" s="52"/>
      <c r="S1602" s="52"/>
      <c r="T1602" s="52"/>
    </row>
    <row r="1603" spans="13:20" x14ac:dyDescent="0.25">
      <c r="P1603" s="52"/>
      <c r="S1603" s="52"/>
      <c r="T1603" s="52"/>
    </row>
    <row r="1604" spans="13:20" x14ac:dyDescent="0.25">
      <c r="M1604" s="53"/>
      <c r="P1604" s="52"/>
      <c r="S1604" s="52"/>
      <c r="T1604" s="52"/>
    </row>
    <row r="1605" spans="13:20" x14ac:dyDescent="0.25">
      <c r="P1605" s="52"/>
      <c r="S1605" s="52"/>
      <c r="T1605" s="52"/>
    </row>
    <row r="1606" spans="13:20" x14ac:dyDescent="0.25">
      <c r="P1606" s="52"/>
      <c r="S1606" s="52"/>
      <c r="T1606" s="52"/>
    </row>
    <row r="1607" spans="13:20" x14ac:dyDescent="0.25">
      <c r="P1607" s="52"/>
      <c r="S1607" s="52"/>
      <c r="T1607" s="52"/>
    </row>
    <row r="1608" spans="13:20" x14ac:dyDescent="0.25">
      <c r="P1608" s="52"/>
      <c r="S1608" s="52"/>
      <c r="T1608" s="52"/>
    </row>
    <row r="1609" spans="13:20" x14ac:dyDescent="0.25">
      <c r="P1609" s="52"/>
      <c r="S1609" s="52"/>
      <c r="T1609" s="52"/>
    </row>
    <row r="1610" spans="13:20" x14ac:dyDescent="0.25">
      <c r="P1610" s="52"/>
      <c r="S1610" s="52"/>
      <c r="T1610" s="52"/>
    </row>
    <row r="1611" spans="13:20" x14ac:dyDescent="0.25">
      <c r="P1611" s="52"/>
      <c r="S1611" s="52"/>
      <c r="T1611" s="52"/>
    </row>
    <row r="1612" spans="13:20" x14ac:dyDescent="0.25">
      <c r="P1612" s="52"/>
      <c r="S1612" s="52"/>
      <c r="T1612" s="52"/>
    </row>
    <row r="1613" spans="13:20" x14ac:dyDescent="0.25">
      <c r="P1613" s="52"/>
      <c r="S1613" s="52"/>
      <c r="T1613" s="52"/>
    </row>
    <row r="1614" spans="13:20" x14ac:dyDescent="0.25">
      <c r="P1614" s="52"/>
      <c r="S1614" s="52"/>
      <c r="T1614" s="52"/>
    </row>
    <row r="1615" spans="13:20" x14ac:dyDescent="0.25">
      <c r="P1615" s="52"/>
      <c r="S1615" s="52"/>
      <c r="T1615" s="52"/>
    </row>
    <row r="1616" spans="13:20" x14ac:dyDescent="0.25">
      <c r="P1616" s="52"/>
      <c r="S1616" s="52"/>
      <c r="T1616" s="52"/>
    </row>
    <row r="1617" spans="16:20" x14ac:dyDescent="0.25">
      <c r="P1617" s="52"/>
      <c r="S1617" s="52"/>
      <c r="T1617" s="52"/>
    </row>
    <row r="1618" spans="16:20" x14ac:dyDescent="0.25">
      <c r="P1618" s="52"/>
      <c r="S1618" s="52"/>
      <c r="T1618" s="52"/>
    </row>
    <row r="1619" spans="16:20" x14ac:dyDescent="0.25">
      <c r="P1619" s="52"/>
      <c r="S1619" s="52"/>
      <c r="T1619" s="52"/>
    </row>
    <row r="1620" spans="16:20" x14ac:dyDescent="0.25">
      <c r="P1620" s="52"/>
      <c r="S1620" s="52"/>
      <c r="T1620" s="52"/>
    </row>
    <row r="1621" spans="16:20" x14ac:dyDescent="0.25">
      <c r="P1621" s="52"/>
      <c r="S1621" s="52"/>
      <c r="T1621" s="52"/>
    </row>
    <row r="1622" spans="16:20" x14ac:dyDescent="0.25">
      <c r="P1622" s="52"/>
      <c r="S1622" s="52"/>
      <c r="T1622" s="52"/>
    </row>
    <row r="1623" spans="16:20" x14ac:dyDescent="0.25">
      <c r="P1623" s="52"/>
      <c r="S1623" s="52"/>
      <c r="T1623" s="52"/>
    </row>
    <row r="1624" spans="16:20" x14ac:dyDescent="0.25">
      <c r="P1624" s="52"/>
      <c r="S1624" s="52"/>
      <c r="T1624" s="52"/>
    </row>
    <row r="1625" spans="16:20" x14ac:dyDescent="0.25">
      <c r="P1625" s="52"/>
      <c r="S1625" s="52"/>
      <c r="T1625" s="52"/>
    </row>
    <row r="1626" spans="16:20" x14ac:dyDescent="0.25">
      <c r="P1626" s="52"/>
      <c r="S1626" s="52"/>
      <c r="T1626" s="52"/>
    </row>
    <row r="1627" spans="16:20" x14ac:dyDescent="0.25">
      <c r="P1627" s="52"/>
      <c r="S1627" s="52"/>
      <c r="T1627" s="52"/>
    </row>
    <row r="1628" spans="16:20" x14ac:dyDescent="0.25">
      <c r="P1628" s="52"/>
      <c r="S1628" s="52"/>
      <c r="T1628" s="52"/>
    </row>
    <row r="1629" spans="16:20" x14ac:dyDescent="0.25">
      <c r="P1629" s="52"/>
      <c r="S1629" s="52"/>
      <c r="T1629" s="52"/>
    </row>
    <row r="1630" spans="16:20" x14ac:dyDescent="0.25">
      <c r="P1630" s="52"/>
      <c r="S1630" s="52"/>
      <c r="T1630" s="52"/>
    </row>
    <row r="1631" spans="16:20" x14ac:dyDescent="0.25">
      <c r="P1631" s="52"/>
      <c r="S1631" s="52"/>
      <c r="T1631" s="52"/>
    </row>
    <row r="1632" spans="16:20" x14ac:dyDescent="0.25">
      <c r="P1632" s="52"/>
      <c r="S1632" s="52"/>
      <c r="T1632" s="52"/>
    </row>
    <row r="1633" spans="13:20" x14ac:dyDescent="0.25">
      <c r="P1633" s="52"/>
      <c r="S1633" s="52"/>
      <c r="T1633" s="52"/>
    </row>
    <row r="1634" spans="13:20" x14ac:dyDescent="0.25">
      <c r="P1634" s="52"/>
      <c r="S1634" s="52"/>
      <c r="T1634" s="52"/>
    </row>
    <row r="1635" spans="13:20" x14ac:dyDescent="0.25">
      <c r="P1635" s="52"/>
      <c r="S1635" s="52"/>
      <c r="T1635" s="52"/>
    </row>
    <row r="1636" spans="13:20" x14ac:dyDescent="0.25">
      <c r="P1636" s="52"/>
      <c r="S1636" s="52"/>
      <c r="T1636" s="52"/>
    </row>
    <row r="1637" spans="13:20" x14ac:dyDescent="0.25">
      <c r="P1637" s="52"/>
      <c r="S1637" s="52"/>
      <c r="T1637" s="52"/>
    </row>
    <row r="1638" spans="13:20" x14ac:dyDescent="0.25">
      <c r="P1638" s="52"/>
      <c r="S1638" s="52"/>
      <c r="T1638" s="52"/>
    </row>
    <row r="1639" spans="13:20" x14ac:dyDescent="0.25">
      <c r="P1639" s="52"/>
      <c r="S1639" s="52"/>
      <c r="T1639" s="52"/>
    </row>
    <row r="1640" spans="13:20" x14ac:dyDescent="0.25">
      <c r="P1640" s="52"/>
      <c r="S1640" s="52"/>
      <c r="T1640" s="52"/>
    </row>
    <row r="1641" spans="13:20" x14ac:dyDescent="0.25">
      <c r="M1641" s="53"/>
      <c r="P1641" s="52"/>
      <c r="S1641" s="52"/>
      <c r="T1641" s="52"/>
    </row>
    <row r="1642" spans="13:20" x14ac:dyDescent="0.25">
      <c r="P1642" s="52"/>
      <c r="S1642" s="52"/>
      <c r="T1642" s="52"/>
    </row>
    <row r="1643" spans="13:20" x14ac:dyDescent="0.25">
      <c r="P1643" s="52"/>
      <c r="S1643" s="52"/>
      <c r="T1643" s="52"/>
    </row>
    <row r="1644" spans="13:20" x14ac:dyDescent="0.25">
      <c r="M1644" s="53"/>
      <c r="P1644" s="52"/>
      <c r="S1644" s="52"/>
      <c r="T1644" s="52"/>
    </row>
    <row r="1645" spans="13:20" x14ac:dyDescent="0.25">
      <c r="P1645" s="52"/>
      <c r="S1645" s="52"/>
      <c r="T1645" s="52"/>
    </row>
    <row r="1646" spans="13:20" x14ac:dyDescent="0.25">
      <c r="P1646" s="52"/>
      <c r="S1646" s="52"/>
      <c r="T1646" s="52"/>
    </row>
    <row r="1647" spans="13:20" x14ac:dyDescent="0.25">
      <c r="P1647" s="52"/>
      <c r="S1647" s="52"/>
      <c r="T1647" s="52"/>
    </row>
    <row r="1648" spans="13:20" x14ac:dyDescent="0.25">
      <c r="P1648" s="52"/>
      <c r="S1648" s="52"/>
      <c r="T1648" s="52"/>
    </row>
    <row r="1649" spans="13:20" x14ac:dyDescent="0.25">
      <c r="P1649" s="52"/>
      <c r="S1649" s="52"/>
      <c r="T1649" s="52"/>
    </row>
    <row r="1650" spans="13:20" x14ac:dyDescent="0.25">
      <c r="P1650" s="52"/>
      <c r="S1650" s="52"/>
      <c r="T1650" s="52"/>
    </row>
    <row r="1651" spans="13:20" x14ac:dyDescent="0.25">
      <c r="P1651" s="52"/>
      <c r="S1651" s="52"/>
      <c r="T1651" s="52"/>
    </row>
    <row r="1652" spans="13:20" x14ac:dyDescent="0.25">
      <c r="P1652" s="52"/>
      <c r="S1652" s="52"/>
      <c r="T1652" s="52"/>
    </row>
    <row r="1653" spans="13:20" x14ac:dyDescent="0.25">
      <c r="P1653" s="52"/>
      <c r="S1653" s="52"/>
      <c r="T1653" s="52"/>
    </row>
    <row r="1654" spans="13:20" x14ac:dyDescent="0.25">
      <c r="P1654" s="52"/>
      <c r="S1654" s="52"/>
      <c r="T1654" s="52"/>
    </row>
    <row r="1655" spans="13:20" x14ac:dyDescent="0.25">
      <c r="P1655" s="52"/>
      <c r="S1655" s="52"/>
      <c r="T1655" s="52"/>
    </row>
    <row r="1656" spans="13:20" x14ac:dyDescent="0.25">
      <c r="P1656" s="52"/>
      <c r="S1656" s="52"/>
      <c r="T1656" s="52"/>
    </row>
    <row r="1657" spans="13:20" x14ac:dyDescent="0.25">
      <c r="M1657" s="53"/>
      <c r="P1657" s="52"/>
      <c r="S1657" s="52"/>
      <c r="T1657" s="52"/>
    </row>
    <row r="1658" spans="13:20" x14ac:dyDescent="0.25">
      <c r="P1658" s="52"/>
      <c r="S1658" s="52"/>
      <c r="T1658" s="52"/>
    </row>
    <row r="1659" spans="13:20" x14ac:dyDescent="0.25">
      <c r="P1659" s="52"/>
      <c r="S1659" s="52"/>
      <c r="T1659" s="52"/>
    </row>
    <row r="1660" spans="13:20" x14ac:dyDescent="0.25">
      <c r="P1660" s="52"/>
      <c r="S1660" s="52"/>
      <c r="T1660" s="52"/>
    </row>
    <row r="1661" spans="13:20" x14ac:dyDescent="0.25">
      <c r="P1661" s="52"/>
      <c r="S1661" s="52"/>
      <c r="T1661" s="52"/>
    </row>
    <row r="1662" spans="13:20" x14ac:dyDescent="0.25">
      <c r="P1662" s="52"/>
      <c r="S1662" s="52"/>
      <c r="T1662" s="52"/>
    </row>
    <row r="1663" spans="13:20" x14ac:dyDescent="0.25">
      <c r="P1663" s="52"/>
      <c r="S1663" s="52"/>
      <c r="T1663" s="52"/>
    </row>
    <row r="1664" spans="13:20" x14ac:dyDescent="0.25">
      <c r="P1664" s="52"/>
      <c r="S1664" s="52"/>
      <c r="T1664" s="52"/>
    </row>
    <row r="1665" spans="16:20" x14ac:dyDescent="0.25">
      <c r="P1665" s="52"/>
      <c r="S1665" s="52"/>
      <c r="T1665" s="52"/>
    </row>
    <row r="1666" spans="16:20" x14ac:dyDescent="0.25">
      <c r="P1666" s="52"/>
      <c r="S1666" s="52"/>
      <c r="T1666" s="52"/>
    </row>
    <row r="1667" spans="16:20" x14ac:dyDescent="0.25">
      <c r="P1667" s="52"/>
      <c r="S1667" s="52"/>
      <c r="T1667" s="52"/>
    </row>
    <row r="1668" spans="16:20" x14ac:dyDescent="0.25">
      <c r="P1668" s="52"/>
      <c r="S1668" s="52"/>
      <c r="T1668" s="52"/>
    </row>
    <row r="1669" spans="16:20" x14ac:dyDescent="0.25">
      <c r="P1669" s="52"/>
      <c r="S1669" s="52"/>
      <c r="T1669" s="52"/>
    </row>
    <row r="1670" spans="16:20" x14ac:dyDescent="0.25">
      <c r="P1670" s="52"/>
      <c r="S1670" s="52"/>
      <c r="T1670" s="52"/>
    </row>
    <row r="1671" spans="16:20" x14ac:dyDescent="0.25">
      <c r="P1671" s="52"/>
      <c r="S1671" s="52"/>
      <c r="T1671" s="52"/>
    </row>
    <row r="1672" spans="16:20" x14ac:dyDescent="0.25">
      <c r="P1672" s="52"/>
      <c r="S1672" s="52"/>
      <c r="T1672" s="52"/>
    </row>
    <row r="1673" spans="16:20" x14ac:dyDescent="0.25">
      <c r="P1673" s="52"/>
      <c r="S1673" s="52"/>
      <c r="T1673" s="52"/>
    </row>
    <row r="1674" spans="16:20" x14ac:dyDescent="0.25">
      <c r="P1674" s="52"/>
      <c r="S1674" s="52"/>
      <c r="T1674" s="52"/>
    </row>
    <row r="1675" spans="16:20" x14ac:dyDescent="0.25">
      <c r="P1675" s="52"/>
      <c r="S1675" s="52"/>
      <c r="T1675" s="52"/>
    </row>
    <row r="1676" spans="16:20" x14ac:dyDescent="0.25">
      <c r="P1676" s="52"/>
      <c r="S1676" s="52"/>
      <c r="T1676" s="52"/>
    </row>
    <row r="1677" spans="16:20" x14ac:dyDescent="0.25">
      <c r="P1677" s="52"/>
      <c r="S1677" s="52"/>
      <c r="T1677" s="52"/>
    </row>
    <row r="1678" spans="16:20" x14ac:dyDescent="0.25">
      <c r="P1678" s="52"/>
      <c r="S1678" s="52"/>
      <c r="T1678" s="52"/>
    </row>
    <row r="1679" spans="16:20" x14ac:dyDescent="0.25">
      <c r="P1679" s="52"/>
      <c r="S1679" s="52"/>
      <c r="T1679" s="52"/>
    </row>
    <row r="1680" spans="16:20" x14ac:dyDescent="0.25">
      <c r="P1680" s="52"/>
      <c r="S1680" s="52"/>
      <c r="T1680" s="52"/>
    </row>
    <row r="1681" spans="13:20" x14ac:dyDescent="0.25">
      <c r="P1681" s="52"/>
      <c r="S1681" s="52"/>
      <c r="T1681" s="52"/>
    </row>
    <row r="1682" spans="13:20" x14ac:dyDescent="0.25">
      <c r="P1682" s="52"/>
      <c r="S1682" s="52"/>
      <c r="T1682" s="52"/>
    </row>
    <row r="1683" spans="13:20" x14ac:dyDescent="0.25">
      <c r="P1683" s="52"/>
      <c r="S1683" s="52"/>
      <c r="T1683" s="52"/>
    </row>
    <row r="1684" spans="13:20" x14ac:dyDescent="0.25">
      <c r="P1684" s="52"/>
      <c r="S1684" s="52"/>
      <c r="T1684" s="52"/>
    </row>
    <row r="1685" spans="13:20" x14ac:dyDescent="0.25">
      <c r="P1685" s="52"/>
      <c r="S1685" s="52"/>
      <c r="T1685" s="52"/>
    </row>
    <row r="1686" spans="13:20" x14ac:dyDescent="0.25">
      <c r="P1686" s="52"/>
      <c r="S1686" s="52"/>
      <c r="T1686" s="52"/>
    </row>
    <row r="1687" spans="13:20" x14ac:dyDescent="0.25">
      <c r="P1687" s="52"/>
      <c r="S1687" s="52"/>
      <c r="T1687" s="52"/>
    </row>
    <row r="1688" spans="13:20" x14ac:dyDescent="0.25">
      <c r="P1688" s="52"/>
      <c r="S1688" s="52"/>
      <c r="T1688" s="52"/>
    </row>
    <row r="1689" spans="13:20" x14ac:dyDescent="0.25">
      <c r="M1689" s="53"/>
      <c r="P1689" s="52"/>
      <c r="S1689" s="52"/>
      <c r="T1689" s="52"/>
    </row>
    <row r="1690" spans="13:20" x14ac:dyDescent="0.25">
      <c r="P1690" s="52"/>
      <c r="S1690" s="52"/>
      <c r="T1690" s="52"/>
    </row>
    <row r="1691" spans="13:20" x14ac:dyDescent="0.25">
      <c r="P1691" s="52"/>
      <c r="S1691" s="52"/>
      <c r="T1691" s="52"/>
    </row>
    <row r="1692" spans="13:20" x14ac:dyDescent="0.25">
      <c r="P1692" s="52"/>
      <c r="S1692" s="52"/>
      <c r="T1692" s="52"/>
    </row>
    <row r="1693" spans="13:20" x14ac:dyDescent="0.25">
      <c r="P1693" s="52"/>
      <c r="S1693" s="52"/>
      <c r="T1693" s="52"/>
    </row>
    <row r="1694" spans="13:20" x14ac:dyDescent="0.25">
      <c r="P1694" s="52"/>
      <c r="S1694" s="52"/>
      <c r="T1694" s="52"/>
    </row>
    <row r="1695" spans="13:20" x14ac:dyDescent="0.25">
      <c r="P1695" s="52"/>
      <c r="S1695" s="52"/>
      <c r="T1695" s="52"/>
    </row>
    <row r="1696" spans="13:20" x14ac:dyDescent="0.25">
      <c r="P1696" s="52"/>
      <c r="S1696" s="52"/>
      <c r="T1696" s="52"/>
    </row>
    <row r="1697" spans="16:20" x14ac:dyDescent="0.25">
      <c r="P1697" s="52"/>
      <c r="S1697" s="52"/>
      <c r="T1697" s="52"/>
    </row>
    <row r="1698" spans="16:20" x14ac:dyDescent="0.25">
      <c r="P1698" s="52"/>
      <c r="S1698" s="52"/>
      <c r="T1698" s="52"/>
    </row>
    <row r="1699" spans="16:20" x14ac:dyDescent="0.25">
      <c r="P1699" s="52"/>
      <c r="S1699" s="52"/>
      <c r="T1699" s="52"/>
    </row>
    <row r="1700" spans="16:20" x14ac:dyDescent="0.25">
      <c r="P1700" s="52"/>
      <c r="S1700" s="52"/>
      <c r="T1700" s="52"/>
    </row>
    <row r="1701" spans="16:20" x14ac:dyDescent="0.25">
      <c r="P1701" s="52"/>
      <c r="S1701" s="52"/>
      <c r="T1701" s="52"/>
    </row>
    <row r="1702" spans="16:20" x14ac:dyDescent="0.25">
      <c r="P1702" s="52"/>
      <c r="S1702" s="52"/>
      <c r="T1702" s="52"/>
    </row>
    <row r="1703" spans="16:20" x14ac:dyDescent="0.25">
      <c r="P1703" s="52"/>
      <c r="S1703" s="52"/>
      <c r="T1703" s="52"/>
    </row>
    <row r="1704" spans="16:20" x14ac:dyDescent="0.25">
      <c r="P1704" s="52"/>
      <c r="S1704" s="52"/>
      <c r="T1704" s="52"/>
    </row>
    <row r="1705" spans="16:20" x14ac:dyDescent="0.25">
      <c r="P1705" s="52"/>
      <c r="S1705" s="52"/>
      <c r="T1705" s="52"/>
    </row>
    <row r="1706" spans="16:20" x14ac:dyDescent="0.25">
      <c r="P1706" s="52"/>
      <c r="S1706" s="52"/>
      <c r="T1706" s="52"/>
    </row>
    <row r="1707" spans="16:20" x14ac:dyDescent="0.25">
      <c r="P1707" s="52"/>
      <c r="S1707" s="52"/>
      <c r="T1707" s="52"/>
    </row>
    <row r="1708" spans="16:20" x14ac:dyDescent="0.25">
      <c r="P1708" s="52"/>
      <c r="S1708" s="52"/>
      <c r="T1708" s="52"/>
    </row>
    <row r="1709" spans="16:20" x14ac:dyDescent="0.25">
      <c r="P1709" s="52"/>
      <c r="S1709" s="52"/>
      <c r="T1709" s="52"/>
    </row>
    <row r="1710" spans="16:20" x14ac:dyDescent="0.25">
      <c r="P1710" s="52"/>
      <c r="S1710" s="52"/>
      <c r="T1710" s="52"/>
    </row>
    <row r="1711" spans="16:20" x14ac:dyDescent="0.25">
      <c r="P1711" s="52"/>
      <c r="S1711" s="52"/>
      <c r="T1711" s="52"/>
    </row>
    <row r="1712" spans="16:20" x14ac:dyDescent="0.25">
      <c r="P1712" s="52"/>
      <c r="S1712" s="52"/>
      <c r="T1712" s="52"/>
    </row>
    <row r="1713" spans="13:20" x14ac:dyDescent="0.25">
      <c r="P1713" s="52"/>
      <c r="S1713" s="52"/>
      <c r="T1713" s="52"/>
    </row>
    <row r="1714" spans="13:20" x14ac:dyDescent="0.25">
      <c r="P1714" s="52"/>
      <c r="S1714" s="52"/>
      <c r="T1714" s="52"/>
    </row>
    <row r="1715" spans="13:20" x14ac:dyDescent="0.25">
      <c r="P1715" s="52"/>
      <c r="S1715" s="52"/>
      <c r="T1715" s="52"/>
    </row>
    <row r="1716" spans="13:20" x14ac:dyDescent="0.25">
      <c r="P1716" s="52"/>
      <c r="S1716" s="52"/>
      <c r="T1716" s="52"/>
    </row>
    <row r="1717" spans="13:20" x14ac:dyDescent="0.25">
      <c r="P1717" s="52"/>
      <c r="S1717" s="52"/>
      <c r="T1717" s="52"/>
    </row>
    <row r="1718" spans="13:20" x14ac:dyDescent="0.25">
      <c r="P1718" s="52"/>
      <c r="S1718" s="52"/>
      <c r="T1718" s="52"/>
    </row>
    <row r="1719" spans="13:20" x14ac:dyDescent="0.25">
      <c r="P1719" s="52"/>
      <c r="S1719" s="52"/>
      <c r="T1719" s="52"/>
    </row>
    <row r="1720" spans="13:20" x14ac:dyDescent="0.25">
      <c r="M1720" s="53"/>
      <c r="P1720" s="52"/>
      <c r="S1720" s="52"/>
      <c r="T1720" s="52"/>
    </row>
    <row r="1721" spans="13:20" x14ac:dyDescent="0.25">
      <c r="M1721" s="53"/>
      <c r="P1721" s="52"/>
      <c r="S1721" s="52"/>
      <c r="T1721" s="52"/>
    </row>
    <row r="1722" spans="13:20" x14ac:dyDescent="0.25">
      <c r="P1722" s="52"/>
      <c r="S1722" s="52"/>
      <c r="T1722" s="52"/>
    </row>
    <row r="1723" spans="13:20" x14ac:dyDescent="0.25">
      <c r="P1723" s="52"/>
      <c r="S1723" s="52"/>
      <c r="T1723" s="52"/>
    </row>
    <row r="1724" spans="13:20" x14ac:dyDescent="0.25">
      <c r="M1724" s="53"/>
      <c r="P1724" s="52"/>
      <c r="S1724" s="52"/>
      <c r="T1724" s="52"/>
    </row>
    <row r="1725" spans="13:20" x14ac:dyDescent="0.25">
      <c r="M1725" s="53"/>
      <c r="P1725" s="52"/>
      <c r="S1725" s="52"/>
      <c r="T1725" s="52"/>
    </row>
    <row r="1726" spans="13:20" x14ac:dyDescent="0.25">
      <c r="M1726" s="53"/>
      <c r="P1726" s="52"/>
      <c r="S1726" s="52"/>
      <c r="T1726" s="52"/>
    </row>
    <row r="1727" spans="13:20" x14ac:dyDescent="0.25">
      <c r="P1727" s="52"/>
      <c r="S1727" s="52"/>
      <c r="T1727" s="52"/>
    </row>
    <row r="1728" spans="13:20" x14ac:dyDescent="0.25">
      <c r="P1728" s="52"/>
      <c r="S1728" s="52"/>
      <c r="T1728" s="52"/>
    </row>
    <row r="1729" spans="13:20" x14ac:dyDescent="0.25">
      <c r="P1729" s="52"/>
      <c r="S1729" s="52"/>
      <c r="T1729" s="52"/>
    </row>
    <row r="1730" spans="13:20" x14ac:dyDescent="0.25">
      <c r="M1730" s="53"/>
      <c r="P1730" s="52"/>
      <c r="S1730" s="52"/>
      <c r="T1730" s="52"/>
    </row>
    <row r="1731" spans="13:20" x14ac:dyDescent="0.25">
      <c r="P1731" s="52"/>
      <c r="S1731" s="52"/>
      <c r="T1731" s="52"/>
    </row>
    <row r="1732" spans="13:20" x14ac:dyDescent="0.25">
      <c r="P1732" s="52"/>
      <c r="S1732" s="52"/>
      <c r="T1732" s="52"/>
    </row>
    <row r="1733" spans="13:20" x14ac:dyDescent="0.25">
      <c r="P1733" s="52"/>
      <c r="S1733" s="52"/>
      <c r="T1733" s="52"/>
    </row>
    <row r="1734" spans="13:20" x14ac:dyDescent="0.25">
      <c r="P1734" s="52"/>
      <c r="S1734" s="52"/>
      <c r="T1734" s="52"/>
    </row>
    <row r="1735" spans="13:20" x14ac:dyDescent="0.25">
      <c r="P1735" s="52"/>
      <c r="S1735" s="52"/>
      <c r="T1735" s="52"/>
    </row>
    <row r="1736" spans="13:20" x14ac:dyDescent="0.25">
      <c r="P1736" s="52"/>
      <c r="S1736" s="52"/>
      <c r="T1736" s="52"/>
    </row>
    <row r="1737" spans="13:20" x14ac:dyDescent="0.25">
      <c r="P1737" s="52"/>
      <c r="S1737" s="52"/>
      <c r="T1737" s="52"/>
    </row>
    <row r="1738" spans="13:20" x14ac:dyDescent="0.25">
      <c r="P1738" s="52"/>
      <c r="S1738" s="52"/>
      <c r="T1738" s="52"/>
    </row>
    <row r="1739" spans="13:20" x14ac:dyDescent="0.25">
      <c r="P1739" s="52"/>
      <c r="S1739" s="52"/>
      <c r="T1739" s="52"/>
    </row>
    <row r="1740" spans="13:20" x14ac:dyDescent="0.25">
      <c r="P1740" s="52"/>
      <c r="S1740" s="52"/>
      <c r="T1740" s="52"/>
    </row>
    <row r="1741" spans="13:20" x14ac:dyDescent="0.25">
      <c r="P1741" s="52"/>
      <c r="S1741" s="52"/>
      <c r="T1741" s="52"/>
    </row>
    <row r="1742" spans="13:20" x14ac:dyDescent="0.25">
      <c r="P1742" s="52"/>
      <c r="S1742" s="52"/>
      <c r="T1742" s="52"/>
    </row>
    <row r="1743" spans="13:20" x14ac:dyDescent="0.25">
      <c r="P1743" s="52"/>
      <c r="S1743" s="52"/>
      <c r="T1743" s="52"/>
    </row>
    <row r="1744" spans="13:20" x14ac:dyDescent="0.25">
      <c r="P1744" s="52"/>
      <c r="S1744" s="52"/>
      <c r="T1744" s="52"/>
    </row>
    <row r="1745" spans="13:20" x14ac:dyDescent="0.25">
      <c r="P1745" s="52"/>
      <c r="S1745" s="52"/>
      <c r="T1745" s="52"/>
    </row>
    <row r="1746" spans="13:20" x14ac:dyDescent="0.25">
      <c r="P1746" s="52"/>
      <c r="S1746" s="52"/>
      <c r="T1746" s="52"/>
    </row>
    <row r="1747" spans="13:20" x14ac:dyDescent="0.25">
      <c r="P1747" s="52"/>
      <c r="S1747" s="52"/>
      <c r="T1747" s="52"/>
    </row>
    <row r="1748" spans="13:20" x14ac:dyDescent="0.25">
      <c r="M1748" s="53"/>
      <c r="P1748" s="52"/>
      <c r="S1748" s="52"/>
      <c r="T1748" s="52"/>
    </row>
    <row r="1749" spans="13:20" x14ac:dyDescent="0.25">
      <c r="P1749" s="52"/>
      <c r="S1749" s="52"/>
      <c r="T1749" s="52"/>
    </row>
    <row r="1750" spans="13:20" x14ac:dyDescent="0.25">
      <c r="M1750" s="53"/>
      <c r="P1750" s="52"/>
      <c r="S1750" s="52"/>
      <c r="T1750" s="52"/>
    </row>
    <row r="1751" spans="13:20" x14ac:dyDescent="0.25">
      <c r="P1751" s="52"/>
      <c r="S1751" s="52"/>
      <c r="T1751" s="52"/>
    </row>
    <row r="1752" spans="13:20" x14ac:dyDescent="0.25">
      <c r="P1752" s="52"/>
      <c r="S1752" s="52"/>
      <c r="T1752" s="52"/>
    </row>
    <row r="1753" spans="13:20" x14ac:dyDescent="0.25">
      <c r="P1753" s="52"/>
      <c r="S1753" s="52"/>
      <c r="T1753" s="52"/>
    </row>
    <row r="1754" spans="13:20" x14ac:dyDescent="0.25">
      <c r="M1754" s="53"/>
      <c r="P1754" s="52"/>
      <c r="S1754" s="52"/>
      <c r="T1754" s="52"/>
    </row>
    <row r="1755" spans="13:20" x14ac:dyDescent="0.25">
      <c r="M1755" s="53"/>
      <c r="P1755" s="52"/>
      <c r="S1755" s="52"/>
      <c r="T1755" s="52"/>
    </row>
    <row r="1756" spans="13:20" x14ac:dyDescent="0.25">
      <c r="M1756" s="53"/>
      <c r="P1756" s="52"/>
      <c r="S1756" s="52"/>
      <c r="T1756" s="52"/>
    </row>
    <row r="1757" spans="13:20" x14ac:dyDescent="0.25">
      <c r="P1757" s="52"/>
      <c r="S1757" s="52"/>
      <c r="T1757" s="52"/>
    </row>
    <row r="1758" spans="13:20" x14ac:dyDescent="0.25">
      <c r="M1758" s="53"/>
      <c r="P1758" s="52"/>
      <c r="S1758" s="52"/>
      <c r="T1758" s="52"/>
    </row>
    <row r="1759" spans="13:20" x14ac:dyDescent="0.25">
      <c r="P1759" s="52"/>
      <c r="S1759" s="52"/>
      <c r="T1759" s="52"/>
    </row>
    <row r="1760" spans="13:20" x14ac:dyDescent="0.25">
      <c r="P1760" s="52"/>
      <c r="S1760" s="52"/>
      <c r="T1760" s="52"/>
    </row>
    <row r="1761" spans="13:20" x14ac:dyDescent="0.25">
      <c r="P1761" s="52"/>
      <c r="S1761" s="52"/>
      <c r="T1761" s="52"/>
    </row>
    <row r="1762" spans="13:20" x14ac:dyDescent="0.25">
      <c r="M1762" s="53"/>
      <c r="P1762" s="52"/>
      <c r="S1762" s="52"/>
      <c r="T1762" s="52"/>
    </row>
    <row r="1763" spans="13:20" x14ac:dyDescent="0.25">
      <c r="P1763" s="52"/>
      <c r="S1763" s="52"/>
      <c r="T1763" s="52"/>
    </row>
    <row r="1764" spans="13:20" x14ac:dyDescent="0.25">
      <c r="P1764" s="52"/>
      <c r="S1764" s="52"/>
      <c r="T1764" s="52"/>
    </row>
    <row r="1765" spans="13:20" x14ac:dyDescent="0.25">
      <c r="P1765" s="52"/>
      <c r="S1765" s="52"/>
      <c r="T1765" s="52"/>
    </row>
    <row r="1766" spans="13:20" x14ac:dyDescent="0.25">
      <c r="P1766" s="52"/>
      <c r="S1766" s="52"/>
      <c r="T1766" s="52"/>
    </row>
    <row r="1767" spans="13:20" x14ac:dyDescent="0.25">
      <c r="P1767" s="52"/>
      <c r="S1767" s="52"/>
      <c r="T1767" s="52"/>
    </row>
    <row r="1768" spans="13:20" x14ac:dyDescent="0.25">
      <c r="P1768" s="52"/>
      <c r="S1768" s="52"/>
      <c r="T1768" s="52"/>
    </row>
    <row r="1769" spans="13:20" x14ac:dyDescent="0.25">
      <c r="P1769" s="52"/>
      <c r="S1769" s="52"/>
      <c r="T1769" s="52"/>
    </row>
    <row r="1770" spans="13:20" x14ac:dyDescent="0.25">
      <c r="P1770" s="52"/>
      <c r="S1770" s="52"/>
      <c r="T1770" s="52"/>
    </row>
    <row r="1771" spans="13:20" x14ac:dyDescent="0.25">
      <c r="P1771" s="52"/>
      <c r="S1771" s="52"/>
      <c r="T1771" s="52"/>
    </row>
    <row r="1772" spans="13:20" x14ac:dyDescent="0.25">
      <c r="P1772" s="52"/>
      <c r="S1772" s="52"/>
      <c r="T1772" s="52"/>
    </row>
    <row r="1773" spans="13:20" x14ac:dyDescent="0.25">
      <c r="P1773" s="52"/>
      <c r="S1773" s="52"/>
      <c r="T1773" s="52"/>
    </row>
    <row r="1774" spans="13:20" x14ac:dyDescent="0.25">
      <c r="P1774" s="52"/>
      <c r="S1774" s="52"/>
      <c r="T1774" s="52"/>
    </row>
    <row r="1775" spans="13:20" x14ac:dyDescent="0.25">
      <c r="P1775" s="52"/>
      <c r="S1775" s="52"/>
      <c r="T1775" s="52"/>
    </row>
    <row r="1776" spans="13:20" x14ac:dyDescent="0.25">
      <c r="P1776" s="52"/>
      <c r="S1776" s="52"/>
      <c r="T1776" s="52"/>
    </row>
    <row r="1777" spans="13:20" x14ac:dyDescent="0.25">
      <c r="P1777" s="52"/>
      <c r="S1777" s="52"/>
      <c r="T1777" s="52"/>
    </row>
    <row r="1778" spans="13:20" x14ac:dyDescent="0.25">
      <c r="P1778" s="52"/>
      <c r="S1778" s="52"/>
      <c r="T1778" s="52"/>
    </row>
    <row r="1779" spans="13:20" x14ac:dyDescent="0.25">
      <c r="P1779" s="52"/>
      <c r="S1779" s="52"/>
      <c r="T1779" s="52"/>
    </row>
    <row r="1780" spans="13:20" x14ac:dyDescent="0.25">
      <c r="P1780" s="52"/>
      <c r="S1780" s="52"/>
      <c r="T1780" s="52"/>
    </row>
    <row r="1781" spans="13:20" x14ac:dyDescent="0.25">
      <c r="P1781" s="52"/>
      <c r="S1781" s="52"/>
      <c r="T1781" s="52"/>
    </row>
    <row r="1782" spans="13:20" x14ac:dyDescent="0.25">
      <c r="P1782" s="52"/>
      <c r="S1782" s="52"/>
      <c r="T1782" s="52"/>
    </row>
    <row r="1783" spans="13:20" x14ac:dyDescent="0.25">
      <c r="P1783" s="52"/>
      <c r="S1783" s="52"/>
      <c r="T1783" s="52"/>
    </row>
    <row r="1784" spans="13:20" x14ac:dyDescent="0.25">
      <c r="P1784" s="52"/>
      <c r="S1784" s="52"/>
      <c r="T1784" s="52"/>
    </row>
    <row r="1785" spans="13:20" x14ac:dyDescent="0.25">
      <c r="P1785" s="52"/>
      <c r="S1785" s="52"/>
      <c r="T1785" s="52"/>
    </row>
    <row r="1786" spans="13:20" x14ac:dyDescent="0.25">
      <c r="P1786" s="52"/>
      <c r="S1786" s="52"/>
      <c r="T1786" s="52"/>
    </row>
    <row r="1787" spans="13:20" x14ac:dyDescent="0.25">
      <c r="M1787" s="53"/>
      <c r="P1787" s="52"/>
      <c r="S1787" s="52"/>
      <c r="T1787" s="52"/>
    </row>
    <row r="1788" spans="13:20" x14ac:dyDescent="0.25">
      <c r="P1788" s="52"/>
      <c r="S1788" s="52"/>
      <c r="T1788" s="52"/>
    </row>
    <row r="1789" spans="13:20" x14ac:dyDescent="0.25">
      <c r="P1789" s="52"/>
      <c r="S1789" s="52"/>
      <c r="T1789" s="52"/>
    </row>
    <row r="1790" spans="13:20" x14ac:dyDescent="0.25">
      <c r="P1790" s="52"/>
      <c r="S1790" s="52"/>
      <c r="T1790" s="52"/>
    </row>
    <row r="1791" spans="13:20" x14ac:dyDescent="0.25">
      <c r="P1791" s="52"/>
      <c r="S1791" s="52"/>
      <c r="T1791" s="52"/>
    </row>
    <row r="1792" spans="13:20" x14ac:dyDescent="0.25">
      <c r="M1792" s="53"/>
      <c r="P1792" s="52"/>
      <c r="S1792" s="52"/>
      <c r="T1792" s="52"/>
    </row>
    <row r="1793" spans="13:20" x14ac:dyDescent="0.25">
      <c r="P1793" s="52"/>
      <c r="S1793" s="52"/>
      <c r="T1793" s="52"/>
    </row>
    <row r="1794" spans="13:20" x14ac:dyDescent="0.25">
      <c r="P1794" s="52"/>
      <c r="S1794" s="52"/>
      <c r="T1794" s="52"/>
    </row>
    <row r="1795" spans="13:20" x14ac:dyDescent="0.25">
      <c r="P1795" s="52"/>
      <c r="S1795" s="52"/>
      <c r="T1795" s="52"/>
    </row>
    <row r="1796" spans="13:20" x14ac:dyDescent="0.25">
      <c r="P1796" s="52"/>
      <c r="S1796" s="52"/>
      <c r="T1796" s="52"/>
    </row>
    <row r="1797" spans="13:20" x14ac:dyDescent="0.25">
      <c r="P1797" s="52"/>
      <c r="S1797" s="52"/>
      <c r="T1797" s="52"/>
    </row>
    <row r="1798" spans="13:20" x14ac:dyDescent="0.25">
      <c r="P1798" s="52"/>
      <c r="S1798" s="52"/>
      <c r="T1798" s="52"/>
    </row>
    <row r="1799" spans="13:20" x14ac:dyDescent="0.25">
      <c r="P1799" s="52"/>
      <c r="S1799" s="52"/>
      <c r="T1799" s="52"/>
    </row>
    <row r="1800" spans="13:20" x14ac:dyDescent="0.25">
      <c r="M1800" s="53"/>
      <c r="P1800" s="52"/>
      <c r="S1800" s="52"/>
      <c r="T1800" s="52"/>
    </row>
    <row r="1801" spans="13:20" x14ac:dyDescent="0.25">
      <c r="M1801" s="53"/>
      <c r="P1801" s="52"/>
      <c r="S1801" s="52"/>
      <c r="T1801" s="52"/>
    </row>
    <row r="1802" spans="13:20" x14ac:dyDescent="0.25">
      <c r="M1802" s="53"/>
      <c r="P1802" s="52"/>
      <c r="S1802" s="52"/>
      <c r="T1802" s="52"/>
    </row>
    <row r="1803" spans="13:20" x14ac:dyDescent="0.25">
      <c r="P1803" s="52"/>
      <c r="S1803" s="52"/>
      <c r="T1803" s="52"/>
    </row>
    <row r="1804" spans="13:20" x14ac:dyDescent="0.25">
      <c r="P1804" s="52"/>
      <c r="S1804" s="52"/>
      <c r="T1804" s="52"/>
    </row>
    <row r="1805" spans="13:20" x14ac:dyDescent="0.25">
      <c r="P1805" s="52"/>
      <c r="S1805" s="52"/>
      <c r="T1805" s="52"/>
    </row>
    <row r="1806" spans="13:20" x14ac:dyDescent="0.25">
      <c r="P1806" s="52"/>
      <c r="S1806" s="52"/>
      <c r="T1806" s="52"/>
    </row>
    <row r="1807" spans="13:20" x14ac:dyDescent="0.25">
      <c r="P1807" s="52"/>
      <c r="S1807" s="52"/>
      <c r="T1807" s="52"/>
    </row>
    <row r="1808" spans="13:20" x14ac:dyDescent="0.25">
      <c r="M1808" s="53"/>
      <c r="P1808" s="52"/>
      <c r="S1808" s="52"/>
      <c r="T1808" s="52"/>
    </row>
    <row r="1809" spans="13:20" x14ac:dyDescent="0.25">
      <c r="P1809" s="52"/>
      <c r="S1809" s="52"/>
      <c r="T1809" s="52"/>
    </row>
    <row r="1810" spans="13:20" x14ac:dyDescent="0.25">
      <c r="P1810" s="52"/>
      <c r="S1810" s="52"/>
      <c r="T1810" s="52"/>
    </row>
    <row r="1811" spans="13:20" x14ac:dyDescent="0.25">
      <c r="P1811" s="52"/>
      <c r="S1811" s="52"/>
      <c r="T1811" s="52"/>
    </row>
    <row r="1812" spans="13:20" x14ac:dyDescent="0.25">
      <c r="P1812" s="52"/>
      <c r="S1812" s="52"/>
      <c r="T1812" s="52"/>
    </row>
    <row r="1813" spans="13:20" x14ac:dyDescent="0.25">
      <c r="P1813" s="52"/>
      <c r="S1813" s="52"/>
      <c r="T1813" s="52"/>
    </row>
    <row r="1814" spans="13:20" x14ac:dyDescent="0.25">
      <c r="P1814" s="52"/>
      <c r="S1814" s="52"/>
      <c r="T1814" s="52"/>
    </row>
    <row r="1815" spans="13:20" x14ac:dyDescent="0.25">
      <c r="P1815" s="52"/>
      <c r="S1815" s="52"/>
      <c r="T1815" s="52"/>
    </row>
    <row r="1816" spans="13:20" x14ac:dyDescent="0.25">
      <c r="P1816" s="52"/>
      <c r="S1816" s="52"/>
      <c r="T1816" s="52"/>
    </row>
    <row r="1817" spans="13:20" x14ac:dyDescent="0.25">
      <c r="P1817" s="52"/>
      <c r="S1817" s="52"/>
      <c r="T1817" s="52"/>
    </row>
    <row r="1818" spans="13:20" x14ac:dyDescent="0.25">
      <c r="P1818" s="52"/>
      <c r="S1818" s="52"/>
      <c r="T1818" s="52"/>
    </row>
    <row r="1819" spans="13:20" x14ac:dyDescent="0.25">
      <c r="M1819" s="53"/>
      <c r="P1819" s="52"/>
      <c r="S1819" s="52"/>
      <c r="T1819" s="52"/>
    </row>
    <row r="1820" spans="13:20" x14ac:dyDescent="0.25">
      <c r="M1820" s="53"/>
      <c r="P1820" s="52"/>
      <c r="S1820" s="52"/>
      <c r="T1820" s="52"/>
    </row>
    <row r="1821" spans="13:20" x14ac:dyDescent="0.25">
      <c r="M1821" s="53"/>
      <c r="P1821" s="52"/>
      <c r="S1821" s="52"/>
      <c r="T1821" s="52"/>
    </row>
    <row r="1822" spans="13:20" x14ac:dyDescent="0.25">
      <c r="P1822" s="52"/>
      <c r="S1822" s="52"/>
      <c r="T1822" s="52"/>
    </row>
    <row r="1823" spans="13:20" x14ac:dyDescent="0.25">
      <c r="P1823" s="52"/>
      <c r="S1823" s="52"/>
      <c r="T1823" s="52"/>
    </row>
    <row r="1824" spans="13:20" x14ac:dyDescent="0.25">
      <c r="P1824" s="52"/>
      <c r="S1824" s="52"/>
      <c r="T1824" s="52"/>
    </row>
    <row r="1825" spans="13:20" x14ac:dyDescent="0.25">
      <c r="P1825" s="52"/>
      <c r="S1825" s="52"/>
      <c r="T1825" s="52"/>
    </row>
    <row r="1826" spans="13:20" x14ac:dyDescent="0.25">
      <c r="P1826" s="52"/>
      <c r="S1826" s="52"/>
      <c r="T1826" s="52"/>
    </row>
    <row r="1827" spans="13:20" x14ac:dyDescent="0.25">
      <c r="P1827" s="52"/>
      <c r="S1827" s="52"/>
      <c r="T1827" s="52"/>
    </row>
    <row r="1828" spans="13:20" x14ac:dyDescent="0.25">
      <c r="P1828" s="52"/>
      <c r="S1828" s="52"/>
      <c r="T1828" s="52"/>
    </row>
    <row r="1829" spans="13:20" x14ac:dyDescent="0.25">
      <c r="P1829" s="52"/>
      <c r="S1829" s="52"/>
      <c r="T1829" s="52"/>
    </row>
    <row r="1830" spans="13:20" x14ac:dyDescent="0.25">
      <c r="P1830" s="52"/>
      <c r="S1830" s="52"/>
      <c r="T1830" s="52"/>
    </row>
    <row r="1831" spans="13:20" x14ac:dyDescent="0.25">
      <c r="P1831" s="52"/>
      <c r="S1831" s="52"/>
      <c r="T1831" s="52"/>
    </row>
    <row r="1832" spans="13:20" x14ac:dyDescent="0.25">
      <c r="M1832" s="53"/>
      <c r="P1832" s="52"/>
      <c r="S1832" s="52"/>
      <c r="T1832" s="52"/>
    </row>
    <row r="1833" spans="13:20" x14ac:dyDescent="0.25">
      <c r="P1833" s="52"/>
      <c r="S1833" s="52"/>
      <c r="T1833" s="52"/>
    </row>
    <row r="1834" spans="13:20" x14ac:dyDescent="0.25">
      <c r="P1834" s="52"/>
      <c r="S1834" s="52"/>
      <c r="T1834" s="52"/>
    </row>
    <row r="1835" spans="13:20" x14ac:dyDescent="0.25">
      <c r="P1835" s="52"/>
      <c r="S1835" s="52"/>
      <c r="T1835" s="52"/>
    </row>
    <row r="1836" spans="13:20" x14ac:dyDescent="0.25">
      <c r="M1836" s="53"/>
      <c r="P1836" s="52"/>
      <c r="S1836" s="52"/>
      <c r="T1836" s="52"/>
    </row>
    <row r="1837" spans="13:20" x14ac:dyDescent="0.25">
      <c r="M1837" s="53"/>
      <c r="P1837" s="52"/>
      <c r="S1837" s="52"/>
      <c r="T1837" s="52"/>
    </row>
    <row r="1838" spans="13:20" x14ac:dyDescent="0.25">
      <c r="P1838" s="52"/>
      <c r="S1838" s="52"/>
      <c r="T1838" s="52"/>
    </row>
    <row r="1839" spans="13:20" x14ac:dyDescent="0.25">
      <c r="P1839" s="52"/>
      <c r="S1839" s="52"/>
      <c r="T1839" s="52"/>
    </row>
    <row r="1840" spans="13:20" x14ac:dyDescent="0.25">
      <c r="P1840" s="52"/>
      <c r="S1840" s="52"/>
      <c r="T1840" s="52"/>
    </row>
    <row r="1841" spans="13:20" x14ac:dyDescent="0.25">
      <c r="P1841" s="52"/>
      <c r="S1841" s="52"/>
      <c r="T1841" s="52"/>
    </row>
    <row r="1842" spans="13:20" x14ac:dyDescent="0.25">
      <c r="P1842" s="52"/>
      <c r="S1842" s="52"/>
      <c r="T1842" s="52"/>
    </row>
    <row r="1843" spans="13:20" x14ac:dyDescent="0.25">
      <c r="P1843" s="52"/>
      <c r="S1843" s="52"/>
      <c r="T1843" s="52"/>
    </row>
    <row r="1844" spans="13:20" x14ac:dyDescent="0.25">
      <c r="M1844" s="53"/>
      <c r="P1844" s="52"/>
      <c r="S1844" s="52"/>
      <c r="T1844" s="52"/>
    </row>
    <row r="1845" spans="13:20" x14ac:dyDescent="0.25">
      <c r="M1845" s="53"/>
      <c r="P1845" s="52"/>
      <c r="S1845" s="52"/>
      <c r="T1845" s="52"/>
    </row>
    <row r="1846" spans="13:20" x14ac:dyDescent="0.25">
      <c r="P1846" s="52"/>
      <c r="S1846" s="52"/>
      <c r="T1846" s="52"/>
    </row>
    <row r="1847" spans="13:20" x14ac:dyDescent="0.25">
      <c r="P1847" s="52"/>
      <c r="S1847" s="52"/>
      <c r="T1847" s="52"/>
    </row>
    <row r="1848" spans="13:20" x14ac:dyDescent="0.25">
      <c r="P1848" s="52"/>
      <c r="S1848" s="52"/>
      <c r="T1848" s="52"/>
    </row>
    <row r="1849" spans="13:20" x14ac:dyDescent="0.25">
      <c r="P1849" s="52"/>
      <c r="S1849" s="52"/>
      <c r="T1849" s="52"/>
    </row>
    <row r="1850" spans="13:20" x14ac:dyDescent="0.25">
      <c r="P1850" s="52"/>
      <c r="S1850" s="52"/>
      <c r="T1850" s="52"/>
    </row>
    <row r="1851" spans="13:20" x14ac:dyDescent="0.25">
      <c r="P1851" s="52"/>
      <c r="S1851" s="52"/>
      <c r="T1851" s="52"/>
    </row>
    <row r="1852" spans="13:20" x14ac:dyDescent="0.25">
      <c r="P1852" s="52"/>
      <c r="S1852" s="52"/>
      <c r="T1852" s="52"/>
    </row>
    <row r="1853" spans="13:20" x14ac:dyDescent="0.25">
      <c r="P1853" s="52"/>
      <c r="S1853" s="52"/>
      <c r="T1853" s="52"/>
    </row>
    <row r="1854" spans="13:20" x14ac:dyDescent="0.25">
      <c r="P1854" s="52"/>
      <c r="S1854" s="52"/>
      <c r="T1854" s="52"/>
    </row>
    <row r="1855" spans="13:20" x14ac:dyDescent="0.25">
      <c r="P1855" s="52"/>
      <c r="S1855" s="52"/>
      <c r="T1855" s="52"/>
    </row>
    <row r="1856" spans="13:20" x14ac:dyDescent="0.25">
      <c r="P1856" s="52"/>
      <c r="S1856" s="52"/>
      <c r="T1856" s="52"/>
    </row>
    <row r="1857" spans="16:20" x14ac:dyDescent="0.25">
      <c r="P1857" s="52"/>
      <c r="S1857" s="52"/>
      <c r="T1857" s="52"/>
    </row>
    <row r="1858" spans="16:20" x14ac:dyDescent="0.25">
      <c r="P1858" s="52"/>
      <c r="S1858" s="52"/>
      <c r="T1858" s="52"/>
    </row>
    <row r="1859" spans="16:20" x14ac:dyDescent="0.25">
      <c r="P1859" s="52"/>
      <c r="S1859" s="52"/>
      <c r="T1859" s="52"/>
    </row>
    <row r="1860" spans="16:20" x14ac:dyDescent="0.25">
      <c r="P1860" s="52"/>
      <c r="S1860" s="52"/>
      <c r="T1860" s="52"/>
    </row>
    <row r="1861" spans="16:20" x14ac:dyDescent="0.25">
      <c r="P1861" s="52"/>
      <c r="S1861" s="52"/>
      <c r="T1861" s="52"/>
    </row>
    <row r="1862" spans="16:20" x14ac:dyDescent="0.25">
      <c r="P1862" s="52"/>
      <c r="S1862" s="52"/>
      <c r="T1862" s="52"/>
    </row>
    <row r="1863" spans="16:20" x14ac:dyDescent="0.25">
      <c r="P1863" s="52"/>
      <c r="S1863" s="52"/>
      <c r="T1863" s="52"/>
    </row>
    <row r="1864" spans="16:20" x14ac:dyDescent="0.25">
      <c r="P1864" s="52"/>
      <c r="S1864" s="52"/>
      <c r="T1864" s="52"/>
    </row>
    <row r="1865" spans="16:20" x14ac:dyDescent="0.25">
      <c r="P1865" s="52"/>
      <c r="S1865" s="52"/>
      <c r="T1865" s="52"/>
    </row>
    <row r="1866" spans="16:20" x14ac:dyDescent="0.25">
      <c r="P1866" s="52"/>
      <c r="S1866" s="52"/>
      <c r="T1866" s="52"/>
    </row>
    <row r="1867" spans="16:20" x14ac:dyDescent="0.25">
      <c r="P1867" s="52"/>
      <c r="S1867" s="52"/>
      <c r="T1867" s="52"/>
    </row>
    <row r="1868" spans="16:20" x14ac:dyDescent="0.25">
      <c r="P1868" s="52"/>
      <c r="S1868" s="52"/>
      <c r="T1868" s="52"/>
    </row>
    <row r="1869" spans="16:20" x14ac:dyDescent="0.25">
      <c r="P1869" s="52"/>
      <c r="S1869" s="52"/>
      <c r="T1869" s="52"/>
    </row>
    <row r="1870" spans="16:20" x14ac:dyDescent="0.25">
      <c r="P1870" s="52"/>
      <c r="S1870" s="52"/>
      <c r="T1870" s="52"/>
    </row>
    <row r="1871" spans="16:20" x14ac:dyDescent="0.25">
      <c r="P1871" s="52"/>
      <c r="S1871" s="52"/>
      <c r="T1871" s="52"/>
    </row>
    <row r="1872" spans="16:20" x14ac:dyDescent="0.25">
      <c r="P1872" s="52"/>
      <c r="S1872" s="52"/>
      <c r="T1872" s="52"/>
    </row>
    <row r="1873" spans="13:20" x14ac:dyDescent="0.25">
      <c r="P1873" s="52"/>
      <c r="S1873" s="52"/>
      <c r="T1873" s="52"/>
    </row>
    <row r="1874" spans="13:20" x14ac:dyDescent="0.25">
      <c r="M1874" s="53"/>
      <c r="P1874" s="52"/>
      <c r="S1874" s="52"/>
      <c r="T1874" s="52"/>
    </row>
    <row r="1875" spans="13:20" x14ac:dyDescent="0.25">
      <c r="P1875" s="52"/>
      <c r="S1875" s="52"/>
      <c r="T1875" s="52"/>
    </row>
    <row r="1876" spans="13:20" x14ac:dyDescent="0.25">
      <c r="P1876" s="52"/>
      <c r="S1876" s="52"/>
      <c r="T1876" s="52"/>
    </row>
    <row r="1877" spans="13:20" x14ac:dyDescent="0.25">
      <c r="P1877" s="52"/>
      <c r="S1877" s="52"/>
      <c r="T1877" s="52"/>
    </row>
    <row r="1878" spans="13:20" x14ac:dyDescent="0.25">
      <c r="P1878" s="52"/>
      <c r="S1878" s="52"/>
      <c r="T1878" s="52"/>
    </row>
    <row r="1879" spans="13:20" x14ac:dyDescent="0.25">
      <c r="P1879" s="52"/>
      <c r="S1879" s="52"/>
      <c r="T1879" s="52"/>
    </row>
    <row r="1880" spans="13:20" x14ac:dyDescent="0.25">
      <c r="P1880" s="52"/>
      <c r="S1880" s="52"/>
      <c r="T1880" s="52"/>
    </row>
    <row r="1881" spans="13:20" x14ac:dyDescent="0.25">
      <c r="P1881" s="52"/>
      <c r="S1881" s="52"/>
      <c r="T1881" s="52"/>
    </row>
    <row r="1882" spans="13:20" x14ac:dyDescent="0.25">
      <c r="P1882" s="52"/>
      <c r="S1882" s="52"/>
      <c r="T1882" s="52"/>
    </row>
    <row r="1883" spans="13:20" x14ac:dyDescent="0.25">
      <c r="P1883" s="52"/>
      <c r="S1883" s="52"/>
      <c r="T1883" s="52"/>
    </row>
    <row r="1884" spans="13:20" x14ac:dyDescent="0.25">
      <c r="P1884" s="52"/>
      <c r="S1884" s="52"/>
      <c r="T1884" s="52"/>
    </row>
    <row r="1885" spans="13:20" x14ac:dyDescent="0.25">
      <c r="P1885" s="52"/>
      <c r="S1885" s="52"/>
      <c r="T1885" s="52"/>
    </row>
    <row r="1886" spans="13:20" x14ac:dyDescent="0.25">
      <c r="P1886" s="52"/>
      <c r="S1886" s="52"/>
      <c r="T1886" s="52"/>
    </row>
    <row r="1887" spans="13:20" x14ac:dyDescent="0.25">
      <c r="P1887" s="52"/>
      <c r="S1887" s="52"/>
      <c r="T1887" s="52"/>
    </row>
    <row r="1888" spans="13:20" x14ac:dyDescent="0.25">
      <c r="P1888" s="52"/>
      <c r="S1888" s="52"/>
      <c r="T1888" s="52"/>
    </row>
    <row r="1889" spans="13:20" x14ac:dyDescent="0.25">
      <c r="P1889" s="52"/>
      <c r="S1889" s="52"/>
      <c r="T1889" s="52"/>
    </row>
    <row r="1890" spans="13:20" x14ac:dyDescent="0.25">
      <c r="M1890" s="53"/>
      <c r="P1890" s="52"/>
      <c r="S1890" s="52"/>
      <c r="T1890" s="52"/>
    </row>
    <row r="1891" spans="13:20" x14ac:dyDescent="0.25">
      <c r="P1891" s="52"/>
      <c r="S1891" s="52"/>
      <c r="T1891" s="52"/>
    </row>
    <row r="1892" spans="13:20" x14ac:dyDescent="0.25">
      <c r="P1892" s="52"/>
      <c r="S1892" s="52"/>
      <c r="T1892" s="52"/>
    </row>
    <row r="1893" spans="13:20" x14ac:dyDescent="0.25">
      <c r="P1893" s="52"/>
      <c r="S1893" s="52"/>
      <c r="T1893" s="52"/>
    </row>
    <row r="1894" spans="13:20" x14ac:dyDescent="0.25">
      <c r="P1894" s="52"/>
      <c r="S1894" s="52"/>
      <c r="T1894" s="52"/>
    </row>
    <row r="1895" spans="13:20" x14ac:dyDescent="0.25">
      <c r="P1895" s="52"/>
      <c r="S1895" s="52"/>
      <c r="T1895" s="52"/>
    </row>
    <row r="1896" spans="13:20" x14ac:dyDescent="0.25">
      <c r="P1896" s="52"/>
      <c r="S1896" s="52"/>
      <c r="T1896" s="52"/>
    </row>
    <row r="1897" spans="13:20" x14ac:dyDescent="0.25">
      <c r="P1897" s="52"/>
      <c r="S1897" s="52"/>
      <c r="T1897" s="52"/>
    </row>
    <row r="1898" spans="13:20" x14ac:dyDescent="0.25">
      <c r="P1898" s="52"/>
      <c r="S1898" s="52"/>
      <c r="T1898" s="52"/>
    </row>
    <row r="1899" spans="13:20" x14ac:dyDescent="0.25">
      <c r="P1899" s="52"/>
      <c r="S1899" s="52"/>
      <c r="T1899" s="52"/>
    </row>
    <row r="1900" spans="13:20" x14ac:dyDescent="0.25">
      <c r="P1900" s="52"/>
      <c r="S1900" s="52"/>
      <c r="T1900" s="52"/>
    </row>
    <row r="1901" spans="13:20" x14ac:dyDescent="0.25">
      <c r="P1901" s="52"/>
      <c r="S1901" s="52"/>
      <c r="T1901" s="52"/>
    </row>
    <row r="1902" spans="13:20" x14ac:dyDescent="0.25">
      <c r="P1902" s="52"/>
      <c r="S1902" s="52"/>
      <c r="T1902" s="52"/>
    </row>
    <row r="1903" spans="13:20" x14ac:dyDescent="0.25">
      <c r="P1903" s="52"/>
      <c r="S1903" s="52"/>
      <c r="T1903" s="52"/>
    </row>
    <row r="1904" spans="13:20" x14ac:dyDescent="0.25">
      <c r="P1904" s="52"/>
      <c r="S1904" s="52"/>
      <c r="T1904" s="52"/>
    </row>
    <row r="1905" spans="16:20" x14ac:dyDescent="0.25">
      <c r="P1905" s="52"/>
      <c r="S1905" s="52"/>
      <c r="T1905" s="52"/>
    </row>
    <row r="1906" spans="16:20" x14ac:dyDescent="0.25">
      <c r="P1906" s="52"/>
      <c r="S1906" s="52"/>
      <c r="T1906" s="52"/>
    </row>
    <row r="1907" spans="16:20" x14ac:dyDescent="0.25">
      <c r="P1907" s="52"/>
      <c r="S1907" s="52"/>
      <c r="T1907" s="52"/>
    </row>
    <row r="1908" spans="16:20" x14ac:dyDescent="0.25">
      <c r="P1908" s="52"/>
      <c r="S1908" s="52"/>
      <c r="T1908" s="52"/>
    </row>
    <row r="1909" spans="16:20" x14ac:dyDescent="0.25">
      <c r="P1909" s="52"/>
      <c r="S1909" s="52"/>
      <c r="T1909" s="52"/>
    </row>
    <row r="1910" spans="16:20" x14ac:dyDescent="0.25">
      <c r="P1910" s="52"/>
      <c r="S1910" s="52"/>
      <c r="T1910" s="52"/>
    </row>
    <row r="1911" spans="16:20" x14ac:dyDescent="0.25">
      <c r="P1911" s="52"/>
      <c r="S1911" s="52"/>
      <c r="T1911" s="52"/>
    </row>
    <row r="1912" spans="16:20" x14ac:dyDescent="0.25">
      <c r="P1912" s="52"/>
      <c r="S1912" s="52"/>
      <c r="T1912" s="52"/>
    </row>
    <row r="1913" spans="16:20" x14ac:dyDescent="0.25">
      <c r="P1913" s="52"/>
      <c r="S1913" s="52"/>
      <c r="T1913" s="52"/>
    </row>
    <row r="1914" spans="16:20" x14ac:dyDescent="0.25">
      <c r="P1914" s="52"/>
      <c r="S1914" s="52"/>
      <c r="T1914" s="52"/>
    </row>
    <row r="1915" spans="16:20" x14ac:dyDescent="0.25">
      <c r="P1915" s="52"/>
      <c r="S1915" s="52"/>
      <c r="T1915" s="52"/>
    </row>
    <row r="1916" spans="16:20" x14ac:dyDescent="0.25">
      <c r="P1916" s="52"/>
      <c r="S1916" s="52"/>
      <c r="T1916" s="52"/>
    </row>
    <row r="1917" spans="16:20" x14ac:dyDescent="0.25">
      <c r="P1917" s="52"/>
      <c r="S1917" s="52"/>
      <c r="T1917" s="52"/>
    </row>
    <row r="1918" spans="16:20" x14ac:dyDescent="0.25">
      <c r="P1918" s="52"/>
      <c r="S1918" s="52"/>
      <c r="T1918" s="52"/>
    </row>
    <row r="1919" spans="16:20" x14ac:dyDescent="0.25">
      <c r="P1919" s="52"/>
      <c r="S1919" s="52"/>
      <c r="T1919" s="52"/>
    </row>
    <row r="1920" spans="16:20" x14ac:dyDescent="0.25">
      <c r="P1920" s="52"/>
      <c r="S1920" s="52"/>
      <c r="T1920" s="52"/>
    </row>
    <row r="1921" spans="16:20" x14ac:dyDescent="0.25">
      <c r="P1921" s="52"/>
      <c r="S1921" s="52"/>
      <c r="T1921" s="52"/>
    </row>
    <row r="1922" spans="16:20" x14ac:dyDescent="0.25">
      <c r="P1922" s="52"/>
      <c r="S1922" s="52"/>
      <c r="T1922" s="52"/>
    </row>
    <row r="1923" spans="16:20" x14ac:dyDescent="0.25">
      <c r="P1923" s="52"/>
      <c r="S1923" s="52"/>
      <c r="T1923" s="52"/>
    </row>
    <row r="1924" spans="16:20" x14ac:dyDescent="0.25">
      <c r="P1924" s="52"/>
      <c r="S1924" s="52"/>
      <c r="T1924" s="52"/>
    </row>
    <row r="1925" spans="16:20" x14ac:dyDescent="0.25">
      <c r="P1925" s="52"/>
      <c r="S1925" s="52"/>
      <c r="T1925" s="52"/>
    </row>
    <row r="1926" spans="16:20" x14ac:dyDescent="0.25">
      <c r="P1926" s="52"/>
      <c r="S1926" s="52"/>
      <c r="T1926" s="52"/>
    </row>
    <row r="1927" spans="16:20" x14ac:dyDescent="0.25">
      <c r="P1927" s="52"/>
      <c r="S1927" s="52"/>
      <c r="T1927" s="52"/>
    </row>
    <row r="1928" spans="16:20" x14ac:dyDescent="0.25">
      <c r="P1928" s="52"/>
      <c r="S1928" s="52"/>
      <c r="T1928" s="52"/>
    </row>
    <row r="1929" spans="16:20" x14ac:dyDescent="0.25">
      <c r="P1929" s="52"/>
      <c r="S1929" s="52"/>
      <c r="T1929" s="52"/>
    </row>
    <row r="1930" spans="16:20" x14ac:dyDescent="0.25">
      <c r="P1930" s="52"/>
      <c r="S1930" s="52"/>
      <c r="T1930" s="52"/>
    </row>
    <row r="1931" spans="16:20" x14ac:dyDescent="0.25">
      <c r="P1931" s="52"/>
      <c r="S1931" s="52"/>
      <c r="T1931" s="52"/>
    </row>
    <row r="1932" spans="16:20" x14ac:dyDescent="0.25">
      <c r="P1932" s="52"/>
      <c r="S1932" s="52"/>
      <c r="T1932" s="52"/>
    </row>
    <row r="1933" spans="16:20" x14ac:dyDescent="0.25">
      <c r="P1933" s="52"/>
      <c r="S1933" s="52"/>
      <c r="T1933" s="52"/>
    </row>
    <row r="1934" spans="16:20" x14ac:dyDescent="0.25">
      <c r="P1934" s="52"/>
      <c r="S1934" s="52"/>
      <c r="T1934" s="52"/>
    </row>
    <row r="1935" spans="16:20" x14ac:dyDescent="0.25">
      <c r="P1935" s="52"/>
      <c r="S1935" s="52"/>
      <c r="T1935" s="52"/>
    </row>
    <row r="1936" spans="16:20" x14ac:dyDescent="0.25">
      <c r="P1936" s="52"/>
      <c r="S1936" s="52"/>
      <c r="T1936" s="52"/>
    </row>
    <row r="1937" spans="16:20" x14ac:dyDescent="0.25">
      <c r="P1937" s="52"/>
      <c r="S1937" s="52"/>
      <c r="T1937" s="52"/>
    </row>
    <row r="1938" spans="16:20" x14ac:dyDescent="0.25">
      <c r="P1938" s="52"/>
      <c r="S1938" s="52"/>
      <c r="T1938" s="52"/>
    </row>
    <row r="1939" spans="16:20" x14ac:dyDescent="0.25">
      <c r="P1939" s="52"/>
      <c r="S1939" s="52"/>
      <c r="T1939" s="52"/>
    </row>
    <row r="1940" spans="16:20" x14ac:dyDescent="0.25">
      <c r="P1940" s="52"/>
      <c r="S1940" s="52"/>
      <c r="T1940" s="52"/>
    </row>
    <row r="1941" spans="16:20" x14ac:dyDescent="0.25">
      <c r="P1941" s="52"/>
      <c r="S1941" s="52"/>
      <c r="T1941" s="52"/>
    </row>
    <row r="1942" spans="16:20" x14ac:dyDescent="0.25">
      <c r="P1942" s="52"/>
      <c r="S1942" s="52"/>
      <c r="T1942" s="52"/>
    </row>
    <row r="1943" spans="16:20" x14ac:dyDescent="0.25">
      <c r="P1943" s="52"/>
      <c r="S1943" s="52"/>
      <c r="T1943" s="52"/>
    </row>
    <row r="1944" spans="16:20" x14ac:dyDescent="0.25">
      <c r="P1944" s="52"/>
      <c r="S1944" s="52"/>
      <c r="T1944" s="52"/>
    </row>
    <row r="1945" spans="16:20" x14ac:dyDescent="0.25">
      <c r="P1945" s="52"/>
      <c r="S1945" s="52"/>
      <c r="T1945" s="52"/>
    </row>
    <row r="1946" spans="16:20" x14ac:dyDescent="0.25">
      <c r="P1946" s="52"/>
      <c r="S1946" s="52"/>
      <c r="T1946" s="52"/>
    </row>
    <row r="1947" spans="16:20" x14ac:dyDescent="0.25">
      <c r="P1947" s="52"/>
      <c r="S1947" s="52"/>
      <c r="T1947" s="52"/>
    </row>
    <row r="1948" spans="16:20" x14ac:dyDescent="0.25">
      <c r="P1948" s="52"/>
      <c r="S1948" s="52"/>
      <c r="T1948" s="52"/>
    </row>
    <row r="1949" spans="16:20" x14ac:dyDescent="0.25">
      <c r="P1949" s="52"/>
      <c r="S1949" s="52"/>
      <c r="T1949" s="52"/>
    </row>
    <row r="1950" spans="16:20" x14ac:dyDescent="0.25">
      <c r="P1950" s="52"/>
      <c r="S1950" s="52"/>
      <c r="T1950" s="52"/>
    </row>
    <row r="1951" spans="16:20" x14ac:dyDescent="0.25">
      <c r="P1951" s="52"/>
      <c r="S1951" s="52"/>
      <c r="T1951" s="52"/>
    </row>
    <row r="1952" spans="16:20" x14ac:dyDescent="0.25">
      <c r="P1952" s="52"/>
      <c r="S1952" s="52"/>
      <c r="T1952" s="52"/>
    </row>
    <row r="1953" spans="16:20" x14ac:dyDescent="0.25">
      <c r="P1953" s="52"/>
      <c r="S1953" s="52"/>
      <c r="T1953" s="52"/>
    </row>
    <row r="1954" spans="16:20" x14ac:dyDescent="0.25">
      <c r="P1954" s="52"/>
      <c r="S1954" s="52"/>
      <c r="T1954" s="52"/>
    </row>
    <row r="1955" spans="16:20" x14ac:dyDescent="0.25">
      <c r="P1955" s="52"/>
      <c r="S1955" s="52"/>
      <c r="T1955" s="52"/>
    </row>
    <row r="1956" spans="16:20" x14ac:dyDescent="0.25">
      <c r="P1956" s="52"/>
      <c r="S1956" s="52"/>
      <c r="T1956" s="52"/>
    </row>
    <row r="1957" spans="16:20" x14ac:dyDescent="0.25">
      <c r="P1957" s="52"/>
      <c r="S1957" s="52"/>
      <c r="T1957" s="52"/>
    </row>
    <row r="1958" spans="16:20" x14ac:dyDescent="0.25">
      <c r="P1958" s="52"/>
      <c r="S1958" s="52"/>
      <c r="T1958" s="52"/>
    </row>
    <row r="1959" spans="16:20" x14ac:dyDescent="0.25">
      <c r="P1959" s="52"/>
      <c r="S1959" s="52"/>
      <c r="T1959" s="52"/>
    </row>
    <row r="1960" spans="16:20" x14ac:dyDescent="0.25">
      <c r="P1960" s="52"/>
      <c r="S1960" s="52"/>
      <c r="T1960" s="52"/>
    </row>
    <row r="1961" spans="16:20" x14ac:dyDescent="0.25">
      <c r="P1961" s="52"/>
      <c r="S1961" s="52"/>
      <c r="T1961" s="52"/>
    </row>
    <row r="1962" spans="16:20" x14ac:dyDescent="0.25">
      <c r="P1962" s="52"/>
      <c r="S1962" s="52"/>
      <c r="T1962" s="52"/>
    </row>
    <row r="1963" spans="16:20" x14ac:dyDescent="0.25">
      <c r="P1963" s="52"/>
      <c r="S1963" s="52"/>
      <c r="T1963" s="52"/>
    </row>
    <row r="1964" spans="16:20" x14ac:dyDescent="0.25">
      <c r="P1964" s="52"/>
      <c r="S1964" s="52"/>
      <c r="T1964" s="52"/>
    </row>
    <row r="1965" spans="16:20" x14ac:dyDescent="0.25">
      <c r="P1965" s="52"/>
      <c r="S1965" s="52"/>
      <c r="T1965" s="52"/>
    </row>
    <row r="1966" spans="16:20" x14ac:dyDescent="0.25">
      <c r="P1966" s="52"/>
      <c r="S1966" s="52"/>
      <c r="T1966" s="52"/>
    </row>
    <row r="1967" spans="16:20" x14ac:dyDescent="0.25">
      <c r="P1967" s="52"/>
      <c r="S1967" s="52"/>
      <c r="T1967" s="52"/>
    </row>
    <row r="1968" spans="16:20" x14ac:dyDescent="0.25">
      <c r="P1968" s="52"/>
      <c r="S1968" s="52"/>
      <c r="T1968" s="52"/>
    </row>
    <row r="1969" spans="16:20" x14ac:dyDescent="0.25">
      <c r="P1969" s="52"/>
      <c r="S1969" s="52"/>
      <c r="T1969" s="52"/>
    </row>
    <row r="1970" spans="16:20" x14ac:dyDescent="0.25">
      <c r="P1970" s="52"/>
      <c r="S1970" s="52"/>
      <c r="T1970" s="52"/>
    </row>
    <row r="1971" spans="16:20" x14ac:dyDescent="0.25">
      <c r="P1971" s="52"/>
      <c r="S1971" s="52"/>
      <c r="T1971" s="52"/>
    </row>
    <row r="1972" spans="16:20" x14ac:dyDescent="0.25">
      <c r="P1972" s="52"/>
      <c r="S1972" s="52"/>
      <c r="T1972" s="52"/>
    </row>
    <row r="1973" spans="16:20" x14ac:dyDescent="0.25">
      <c r="P1973" s="52"/>
      <c r="S1973" s="52"/>
      <c r="T1973" s="52"/>
    </row>
    <row r="1974" spans="16:20" x14ac:dyDescent="0.25">
      <c r="P1974" s="52"/>
      <c r="S1974" s="52"/>
      <c r="T1974" s="52"/>
    </row>
    <row r="1975" spans="16:20" x14ac:dyDescent="0.25">
      <c r="P1975" s="52"/>
      <c r="S1975" s="52"/>
      <c r="T1975" s="52"/>
    </row>
    <row r="1976" spans="16:20" x14ac:dyDescent="0.25">
      <c r="P1976" s="52"/>
      <c r="S1976" s="52"/>
      <c r="T1976" s="52"/>
    </row>
    <row r="1977" spans="16:20" x14ac:dyDescent="0.25">
      <c r="P1977" s="52"/>
      <c r="S1977" s="52"/>
      <c r="T1977" s="52"/>
    </row>
    <row r="1978" spans="16:20" x14ac:dyDescent="0.25">
      <c r="P1978" s="52"/>
      <c r="S1978" s="52"/>
      <c r="T1978" s="52"/>
    </row>
    <row r="1979" spans="16:20" x14ac:dyDescent="0.25">
      <c r="P1979" s="52"/>
      <c r="S1979" s="52"/>
      <c r="T1979" s="52"/>
    </row>
    <row r="1980" spans="16:20" x14ac:dyDescent="0.25">
      <c r="P1980" s="52"/>
      <c r="S1980" s="52"/>
      <c r="T1980" s="52"/>
    </row>
    <row r="1981" spans="16:20" x14ac:dyDescent="0.25">
      <c r="P1981" s="52"/>
      <c r="S1981" s="52"/>
      <c r="T1981" s="52"/>
    </row>
    <row r="1982" spans="16:20" x14ac:dyDescent="0.25">
      <c r="P1982" s="52"/>
      <c r="S1982" s="52"/>
      <c r="T1982" s="52"/>
    </row>
    <row r="1983" spans="16:20" x14ac:dyDescent="0.25">
      <c r="P1983" s="52"/>
      <c r="S1983" s="52"/>
      <c r="T1983" s="52"/>
    </row>
    <row r="1984" spans="16:20" x14ac:dyDescent="0.25">
      <c r="P1984" s="52"/>
      <c r="S1984" s="52"/>
      <c r="T1984" s="52"/>
    </row>
    <row r="1985" spans="16:20" x14ac:dyDescent="0.25">
      <c r="P1985" s="52"/>
      <c r="S1985" s="52"/>
      <c r="T1985" s="52"/>
    </row>
    <row r="1986" spans="16:20" x14ac:dyDescent="0.25">
      <c r="P1986" s="52"/>
      <c r="S1986" s="52"/>
      <c r="T1986" s="52"/>
    </row>
    <row r="1987" spans="16:20" x14ac:dyDescent="0.25">
      <c r="P1987" s="52"/>
      <c r="S1987" s="52"/>
      <c r="T1987" s="52"/>
    </row>
    <row r="1988" spans="16:20" x14ac:dyDescent="0.25">
      <c r="P1988" s="52"/>
      <c r="S1988" s="52"/>
      <c r="T1988" s="52"/>
    </row>
    <row r="1989" spans="16:20" x14ac:dyDescent="0.25">
      <c r="P1989" s="52"/>
      <c r="S1989" s="52"/>
      <c r="T1989" s="52"/>
    </row>
    <row r="1990" spans="16:20" x14ac:dyDescent="0.25">
      <c r="P1990" s="52"/>
      <c r="S1990" s="52"/>
      <c r="T1990" s="52"/>
    </row>
    <row r="1991" spans="16:20" x14ac:dyDescent="0.25">
      <c r="P1991" s="52"/>
      <c r="S1991" s="52"/>
      <c r="T1991" s="52"/>
    </row>
    <row r="1992" spans="16:20" x14ac:dyDescent="0.25">
      <c r="P1992" s="52"/>
      <c r="S1992" s="52"/>
      <c r="T1992" s="52"/>
    </row>
    <row r="1993" spans="16:20" x14ac:dyDescent="0.25">
      <c r="P1993" s="52"/>
      <c r="S1993" s="52"/>
      <c r="T1993" s="52"/>
    </row>
    <row r="1994" spans="16:20" x14ac:dyDescent="0.25">
      <c r="P1994" s="52"/>
      <c r="S1994" s="52"/>
      <c r="T1994" s="52"/>
    </row>
    <row r="1995" spans="16:20" x14ac:dyDescent="0.25">
      <c r="P1995" s="52"/>
      <c r="S1995" s="52"/>
      <c r="T1995" s="52"/>
    </row>
    <row r="1996" spans="16:20" x14ac:dyDescent="0.25">
      <c r="P1996" s="52"/>
      <c r="S1996" s="52"/>
      <c r="T1996" s="52"/>
    </row>
    <row r="1997" spans="16:20" x14ac:dyDescent="0.25">
      <c r="P1997" s="52"/>
      <c r="S1997" s="52"/>
      <c r="T1997" s="52"/>
    </row>
    <row r="1998" spans="16:20" x14ac:dyDescent="0.25">
      <c r="P1998" s="52"/>
      <c r="S1998" s="52"/>
      <c r="T1998" s="52"/>
    </row>
    <row r="1999" spans="16:20" x14ac:dyDescent="0.25">
      <c r="P1999" s="52"/>
      <c r="S1999" s="52"/>
      <c r="T1999" s="52"/>
    </row>
    <row r="2000" spans="16:20" x14ac:dyDescent="0.25">
      <c r="P2000" s="52"/>
      <c r="S2000" s="52"/>
      <c r="T2000" s="52"/>
    </row>
    <row r="2001" spans="16:20" x14ac:dyDescent="0.25">
      <c r="P2001" s="52"/>
      <c r="S2001" s="52"/>
      <c r="T2001" s="52"/>
    </row>
    <row r="2002" spans="16:20" x14ac:dyDescent="0.25">
      <c r="P2002" s="52"/>
      <c r="S2002" s="52"/>
      <c r="T2002" s="52"/>
    </row>
    <row r="2003" spans="16:20" x14ac:dyDescent="0.25">
      <c r="P2003" s="52"/>
      <c r="S2003" s="52"/>
      <c r="T2003" s="52"/>
    </row>
    <row r="2004" spans="16:20" x14ac:dyDescent="0.25">
      <c r="P2004" s="52"/>
      <c r="S2004" s="52"/>
      <c r="T2004" s="52"/>
    </row>
    <row r="2005" spans="16:20" x14ac:dyDescent="0.25">
      <c r="P2005" s="52"/>
      <c r="S2005" s="52"/>
      <c r="T2005" s="52"/>
    </row>
    <row r="2006" spans="16:20" x14ac:dyDescent="0.25">
      <c r="P2006" s="52"/>
      <c r="S2006" s="52"/>
      <c r="T2006" s="52"/>
    </row>
    <row r="2007" spans="16:20" x14ac:dyDescent="0.25">
      <c r="P2007" s="52"/>
      <c r="S2007" s="52"/>
      <c r="T2007" s="52"/>
    </row>
    <row r="2008" spans="16:20" x14ac:dyDescent="0.25">
      <c r="P2008" s="52"/>
      <c r="S2008" s="52"/>
      <c r="T2008" s="52"/>
    </row>
    <row r="2009" spans="16:20" x14ac:dyDescent="0.25">
      <c r="P2009" s="52"/>
      <c r="S2009" s="52"/>
      <c r="T2009" s="52"/>
    </row>
    <row r="2010" spans="16:20" x14ac:dyDescent="0.25">
      <c r="P2010" s="52"/>
      <c r="S2010" s="52"/>
      <c r="T2010" s="52"/>
    </row>
    <row r="2011" spans="16:20" x14ac:dyDescent="0.25">
      <c r="P2011" s="52"/>
      <c r="S2011" s="52"/>
      <c r="T2011" s="52"/>
    </row>
    <row r="2012" spans="16:20" x14ac:dyDescent="0.25">
      <c r="P2012" s="52"/>
      <c r="S2012" s="52"/>
      <c r="T2012" s="52"/>
    </row>
    <row r="2013" spans="16:20" x14ac:dyDescent="0.25">
      <c r="P2013" s="52"/>
      <c r="S2013" s="52"/>
      <c r="T2013" s="52"/>
    </row>
    <row r="2014" spans="16:20" x14ac:dyDescent="0.25">
      <c r="P2014" s="52"/>
      <c r="S2014" s="52"/>
      <c r="T2014" s="52"/>
    </row>
    <row r="2015" spans="16:20" x14ac:dyDescent="0.25">
      <c r="P2015" s="52"/>
      <c r="S2015" s="52"/>
      <c r="T2015" s="52"/>
    </row>
    <row r="2016" spans="16:20" x14ac:dyDescent="0.25">
      <c r="P2016" s="52"/>
      <c r="S2016" s="52"/>
      <c r="T2016" s="52"/>
    </row>
    <row r="2017" spans="16:25" x14ac:dyDescent="0.25">
      <c r="P2017" s="52"/>
      <c r="S2017" s="52"/>
      <c r="T2017" s="52"/>
    </row>
    <row r="2018" spans="16:25" x14ac:dyDescent="0.25">
      <c r="P2018" s="52"/>
      <c r="S2018" s="52"/>
      <c r="T2018" s="52"/>
    </row>
    <row r="2019" spans="16:25" x14ac:dyDescent="0.25">
      <c r="P2019" s="52"/>
      <c r="S2019" s="52"/>
      <c r="T2019" s="52"/>
    </row>
    <row r="2020" spans="16:25" x14ac:dyDescent="0.25">
      <c r="P2020" s="52"/>
      <c r="S2020" s="52"/>
      <c r="T2020" s="52"/>
    </row>
    <row r="2021" spans="16:25" x14ac:dyDescent="0.25">
      <c r="P2021" s="52"/>
      <c r="S2021" s="52"/>
      <c r="T2021" s="52"/>
    </row>
    <row r="2022" spans="16:25" x14ac:dyDescent="0.25">
      <c r="P2022" s="52"/>
      <c r="S2022" s="52"/>
      <c r="T2022" s="52"/>
    </row>
    <row r="2023" spans="16:25" x14ac:dyDescent="0.25">
      <c r="P2023" s="52"/>
      <c r="S2023" s="52"/>
      <c r="T2023" s="52"/>
    </row>
    <row r="2024" spans="16:25" x14ac:dyDescent="0.25">
      <c r="P2024" s="52"/>
      <c r="S2024" s="52"/>
      <c r="T2024" s="52"/>
    </row>
    <row r="2025" spans="16:25" x14ac:dyDescent="0.25">
      <c r="P2025" s="52"/>
      <c r="S2025" s="52"/>
      <c r="T2025" s="52"/>
    </row>
    <row r="2026" spans="16:25" x14ac:dyDescent="0.25">
      <c r="P2026" s="52"/>
      <c r="S2026" s="52"/>
      <c r="T2026" s="52"/>
    </row>
    <row r="2027" spans="16:25" x14ac:dyDescent="0.25">
      <c r="P2027" s="52"/>
      <c r="S2027" s="52"/>
      <c r="T2027" s="52"/>
    </row>
    <row r="2028" spans="16:25" x14ac:dyDescent="0.25">
      <c r="P2028" s="52"/>
      <c r="S2028" s="52"/>
      <c r="T2028" s="52"/>
    </row>
    <row r="2029" spans="16:25" x14ac:dyDescent="0.25">
      <c r="P2029" s="52"/>
      <c r="S2029" s="52"/>
      <c r="T2029" s="52"/>
    </row>
    <row r="2030" spans="16:25" x14ac:dyDescent="0.25">
      <c r="P2030" s="52"/>
      <c r="S2030" s="52"/>
      <c r="T2030" s="52"/>
    </row>
    <row r="2031" spans="16:25" x14ac:dyDescent="0.25">
      <c r="P2031" s="52"/>
      <c r="S2031" s="52"/>
      <c r="T2031" s="52"/>
    </row>
    <row r="2032" spans="16:25" x14ac:dyDescent="0.25">
      <c r="P2032" s="52"/>
      <c r="S2032" s="52"/>
      <c r="T2032" s="52"/>
      <c r="V2032" s="34"/>
      <c r="X2032" s="34"/>
      <c r="Y2032" s="34"/>
    </row>
    <row r="2033" spans="16:25" x14ac:dyDescent="0.25">
      <c r="P2033" s="52"/>
      <c r="S2033" s="52"/>
      <c r="T2033" s="52"/>
    </row>
    <row r="2034" spans="16:25" x14ac:dyDescent="0.25">
      <c r="P2034" s="52"/>
      <c r="S2034" s="52"/>
      <c r="T2034" s="52"/>
    </row>
    <row r="2035" spans="16:25" x14ac:dyDescent="0.25">
      <c r="P2035" s="52"/>
      <c r="S2035" s="52"/>
      <c r="T2035" s="52"/>
    </row>
    <row r="2036" spans="16:25" x14ac:dyDescent="0.25">
      <c r="P2036" s="52"/>
      <c r="S2036" s="52"/>
      <c r="T2036" s="52"/>
    </row>
    <row r="2037" spans="16:25" x14ac:dyDescent="0.25">
      <c r="P2037" s="52"/>
      <c r="S2037" s="52"/>
      <c r="T2037" s="52"/>
    </row>
    <row r="2038" spans="16:25" x14ac:dyDescent="0.25">
      <c r="P2038" s="52"/>
      <c r="S2038" s="52"/>
      <c r="T2038" s="52"/>
    </row>
    <row r="2039" spans="16:25" x14ac:dyDescent="0.25">
      <c r="P2039" s="52"/>
      <c r="S2039" s="52"/>
      <c r="T2039" s="52"/>
    </row>
    <row r="2040" spans="16:25" x14ac:dyDescent="0.25">
      <c r="P2040" s="52"/>
      <c r="S2040" s="52"/>
      <c r="T2040" s="52"/>
      <c r="V2040" s="34"/>
      <c r="X2040" s="34"/>
      <c r="Y2040" s="34"/>
    </row>
    <row r="2041" spans="16:25" x14ac:dyDescent="0.25">
      <c r="P2041" s="52"/>
      <c r="S2041" s="52"/>
      <c r="T2041" s="52"/>
    </row>
    <row r="2042" spans="16:25" x14ac:dyDescent="0.25">
      <c r="P2042" s="52"/>
      <c r="S2042" s="52"/>
      <c r="T2042" s="52"/>
    </row>
    <row r="2043" spans="16:25" x14ac:dyDescent="0.25">
      <c r="P2043" s="52"/>
      <c r="S2043" s="52"/>
      <c r="T2043" s="52"/>
    </row>
    <row r="2044" spans="16:25" x14ac:dyDescent="0.25">
      <c r="P2044" s="52"/>
      <c r="S2044" s="52"/>
      <c r="T2044" s="52"/>
    </row>
    <row r="2045" spans="16:25" x14ac:dyDescent="0.25">
      <c r="P2045" s="52"/>
      <c r="S2045" s="52"/>
      <c r="T2045" s="52"/>
    </row>
    <row r="2046" spans="16:25" x14ac:dyDescent="0.25">
      <c r="P2046" s="52"/>
      <c r="S2046" s="52"/>
      <c r="T2046" s="52"/>
    </row>
    <row r="2047" spans="16:25" x14ac:dyDescent="0.25">
      <c r="P2047" s="52"/>
      <c r="S2047" s="52"/>
      <c r="T2047" s="52"/>
    </row>
    <row r="2048" spans="16:25" x14ac:dyDescent="0.25">
      <c r="P2048" s="52"/>
      <c r="S2048" s="52"/>
      <c r="T2048" s="52"/>
    </row>
    <row r="2049" spans="16:25" x14ac:dyDescent="0.25">
      <c r="P2049" s="52"/>
      <c r="S2049" s="52"/>
      <c r="T2049" s="52"/>
    </row>
    <row r="2050" spans="16:25" x14ac:dyDescent="0.25">
      <c r="P2050" s="52"/>
      <c r="S2050" s="52"/>
      <c r="T2050" s="52"/>
    </row>
    <row r="2051" spans="16:25" x14ac:dyDescent="0.25">
      <c r="P2051" s="52"/>
      <c r="S2051" s="52"/>
      <c r="T2051" s="52"/>
    </row>
    <row r="2052" spans="16:25" x14ac:dyDescent="0.25">
      <c r="P2052" s="52"/>
      <c r="S2052" s="52"/>
      <c r="T2052" s="52"/>
    </row>
    <row r="2053" spans="16:25" x14ac:dyDescent="0.25">
      <c r="P2053" s="52"/>
      <c r="S2053" s="52"/>
      <c r="T2053" s="52"/>
    </row>
    <row r="2054" spans="16:25" x14ac:dyDescent="0.25">
      <c r="P2054" s="52"/>
      <c r="S2054" s="52"/>
      <c r="T2054" s="52"/>
    </row>
    <row r="2055" spans="16:25" x14ac:dyDescent="0.25">
      <c r="P2055" s="52"/>
      <c r="S2055" s="52"/>
      <c r="T2055" s="52"/>
    </row>
    <row r="2056" spans="16:25" x14ac:dyDescent="0.25">
      <c r="P2056" s="52"/>
      <c r="S2056" s="52"/>
      <c r="T2056" s="52"/>
    </row>
    <row r="2057" spans="16:25" x14ac:dyDescent="0.25">
      <c r="P2057" s="52"/>
      <c r="S2057" s="52"/>
      <c r="T2057" s="52"/>
    </row>
    <row r="2058" spans="16:25" x14ac:dyDescent="0.25">
      <c r="P2058" s="52"/>
      <c r="S2058" s="52"/>
      <c r="T2058" s="52"/>
    </row>
    <row r="2059" spans="16:25" x14ac:dyDescent="0.25">
      <c r="P2059" s="52"/>
      <c r="S2059" s="52"/>
      <c r="T2059" s="52"/>
    </row>
    <row r="2060" spans="16:25" x14ac:dyDescent="0.25">
      <c r="P2060" s="52"/>
      <c r="S2060" s="52"/>
      <c r="T2060" s="52"/>
      <c r="V2060" s="34"/>
      <c r="X2060" s="34"/>
      <c r="Y2060" s="34"/>
    </row>
    <row r="2061" spans="16:25" x14ac:dyDescent="0.25">
      <c r="P2061" s="52"/>
      <c r="S2061" s="52"/>
      <c r="T2061" s="52"/>
    </row>
    <row r="2062" spans="16:25" x14ac:dyDescent="0.25">
      <c r="P2062" s="52"/>
      <c r="S2062" s="52"/>
      <c r="T2062" s="52"/>
    </row>
    <row r="2063" spans="16:25" x14ac:dyDescent="0.25">
      <c r="P2063" s="52"/>
      <c r="S2063" s="52"/>
      <c r="T2063" s="52"/>
    </row>
    <row r="2064" spans="16:25" x14ac:dyDescent="0.25">
      <c r="P2064" s="52"/>
      <c r="S2064" s="52"/>
      <c r="T2064" s="52"/>
    </row>
    <row r="2065" spans="16:20" x14ac:dyDescent="0.25">
      <c r="P2065" s="52"/>
      <c r="S2065" s="52"/>
      <c r="T2065" s="52"/>
    </row>
    <row r="2066" spans="16:20" x14ac:dyDescent="0.25">
      <c r="P2066" s="52"/>
      <c r="S2066" s="52"/>
      <c r="T2066" s="52"/>
    </row>
    <row r="2067" spans="16:20" x14ac:dyDescent="0.25">
      <c r="P2067" s="52"/>
      <c r="S2067" s="52"/>
      <c r="T2067" s="52"/>
    </row>
    <row r="2068" spans="16:20" x14ac:dyDescent="0.25">
      <c r="P2068" s="52"/>
      <c r="S2068" s="52"/>
      <c r="T2068" s="52"/>
    </row>
    <row r="2069" spans="16:20" x14ac:dyDescent="0.25">
      <c r="P2069" s="52"/>
      <c r="S2069" s="52"/>
      <c r="T2069" s="52"/>
    </row>
    <row r="2070" spans="16:20" x14ac:dyDescent="0.25">
      <c r="P2070" s="52"/>
      <c r="S2070" s="52"/>
      <c r="T2070" s="52"/>
    </row>
    <row r="2071" spans="16:20" x14ac:dyDescent="0.25">
      <c r="P2071" s="52"/>
      <c r="S2071" s="52"/>
      <c r="T2071" s="52"/>
    </row>
    <row r="2072" spans="16:20" x14ac:dyDescent="0.25">
      <c r="P2072" s="52"/>
      <c r="S2072" s="52"/>
      <c r="T2072" s="52"/>
    </row>
    <row r="2073" spans="16:20" x14ac:dyDescent="0.25">
      <c r="P2073" s="52"/>
      <c r="S2073" s="52"/>
      <c r="T2073" s="52"/>
    </row>
    <row r="2074" spans="16:20" x14ac:dyDescent="0.25">
      <c r="P2074" s="52"/>
      <c r="S2074" s="52"/>
      <c r="T2074" s="52"/>
    </row>
    <row r="2075" spans="16:20" x14ac:dyDescent="0.25">
      <c r="P2075" s="52"/>
      <c r="S2075" s="52"/>
      <c r="T2075" s="52"/>
    </row>
    <row r="2076" spans="16:20" x14ac:dyDescent="0.25">
      <c r="P2076" s="52"/>
      <c r="S2076" s="52"/>
      <c r="T2076" s="52"/>
    </row>
    <row r="2077" spans="16:20" x14ac:dyDescent="0.25">
      <c r="P2077" s="52"/>
      <c r="S2077" s="52"/>
      <c r="T2077" s="52"/>
    </row>
    <row r="2078" spans="16:20" x14ac:dyDescent="0.25">
      <c r="P2078" s="52"/>
      <c r="S2078" s="52"/>
      <c r="T2078" s="52"/>
    </row>
    <row r="2079" spans="16:20" x14ac:dyDescent="0.25">
      <c r="P2079" s="52"/>
      <c r="S2079" s="52"/>
      <c r="T2079" s="52"/>
    </row>
    <row r="2080" spans="16:20" x14ac:dyDescent="0.25">
      <c r="P2080" s="52"/>
      <c r="S2080" s="52"/>
      <c r="T2080" s="52"/>
    </row>
    <row r="2081" spans="16:25" x14ac:dyDescent="0.25">
      <c r="P2081" s="52"/>
      <c r="S2081" s="52"/>
      <c r="T2081" s="52"/>
    </row>
    <row r="2082" spans="16:25" x14ac:dyDescent="0.25">
      <c r="P2082" s="52"/>
      <c r="S2082" s="52"/>
      <c r="T2082" s="52"/>
    </row>
    <row r="2083" spans="16:25" x14ac:dyDescent="0.25">
      <c r="P2083" s="52"/>
      <c r="S2083" s="52"/>
      <c r="T2083" s="52"/>
    </row>
    <row r="2084" spans="16:25" x14ac:dyDescent="0.25">
      <c r="P2084" s="52"/>
      <c r="S2084" s="52"/>
      <c r="T2084" s="52"/>
    </row>
    <row r="2085" spans="16:25" x14ac:dyDescent="0.25">
      <c r="P2085" s="52"/>
      <c r="S2085" s="52"/>
      <c r="T2085" s="52"/>
    </row>
    <row r="2086" spans="16:25" x14ac:dyDescent="0.25">
      <c r="P2086" s="52"/>
      <c r="S2086" s="52"/>
      <c r="T2086" s="52"/>
    </row>
    <row r="2087" spans="16:25" x14ac:dyDescent="0.25">
      <c r="P2087" s="52"/>
      <c r="S2087" s="52"/>
      <c r="T2087" s="52"/>
    </row>
    <row r="2088" spans="16:25" x14ac:dyDescent="0.25">
      <c r="P2088" s="52"/>
      <c r="S2088" s="52"/>
      <c r="T2088" s="52"/>
    </row>
    <row r="2089" spans="16:25" x14ac:dyDescent="0.25">
      <c r="P2089" s="52"/>
      <c r="S2089" s="52"/>
      <c r="T2089" s="52"/>
    </row>
    <row r="2090" spans="16:25" x14ac:dyDescent="0.25">
      <c r="P2090" s="52"/>
      <c r="S2090" s="52"/>
      <c r="T2090" s="52"/>
    </row>
    <row r="2091" spans="16:25" x14ac:dyDescent="0.25">
      <c r="P2091" s="52"/>
      <c r="S2091" s="52"/>
      <c r="T2091" s="52"/>
    </row>
    <row r="2092" spans="16:25" x14ac:dyDescent="0.25">
      <c r="P2092" s="52"/>
      <c r="S2092" s="52"/>
      <c r="T2092" s="52"/>
    </row>
    <row r="2093" spans="16:25" x14ac:dyDescent="0.25">
      <c r="P2093" s="52"/>
      <c r="S2093" s="52"/>
      <c r="T2093" s="52"/>
    </row>
    <row r="2094" spans="16:25" x14ac:dyDescent="0.25">
      <c r="P2094" s="52"/>
      <c r="S2094" s="52"/>
      <c r="T2094" s="52"/>
    </row>
    <row r="2095" spans="16:25" x14ac:dyDescent="0.25">
      <c r="P2095" s="52"/>
      <c r="S2095" s="52"/>
      <c r="T2095" s="52"/>
      <c r="V2095" s="34"/>
      <c r="X2095" s="34"/>
      <c r="Y2095" s="34"/>
    </row>
    <row r="2096" spans="16:25" x14ac:dyDescent="0.25">
      <c r="P2096" s="52"/>
      <c r="S2096" s="52"/>
      <c r="T2096" s="52"/>
    </row>
    <row r="2097" spans="16:20" x14ac:dyDescent="0.25">
      <c r="P2097" s="52"/>
      <c r="S2097" s="52"/>
      <c r="T2097" s="52"/>
    </row>
    <row r="2098" spans="16:20" x14ac:dyDescent="0.25">
      <c r="P2098" s="52"/>
      <c r="S2098" s="52"/>
      <c r="T2098" s="52"/>
    </row>
    <row r="2099" spans="16:20" x14ac:dyDescent="0.25">
      <c r="P2099" s="52"/>
      <c r="S2099" s="52"/>
      <c r="T2099" s="52"/>
    </row>
    <row r="2100" spans="16:20" x14ac:dyDescent="0.25">
      <c r="P2100" s="52"/>
      <c r="S2100" s="52"/>
      <c r="T2100" s="52"/>
    </row>
    <row r="2101" spans="16:20" x14ac:dyDescent="0.25">
      <c r="P2101" s="52"/>
      <c r="S2101" s="52"/>
      <c r="T2101" s="52"/>
    </row>
    <row r="2102" spans="16:20" x14ac:dyDescent="0.25">
      <c r="P2102" s="52"/>
      <c r="S2102" s="52"/>
      <c r="T2102" s="52"/>
    </row>
    <row r="2103" spans="16:20" x14ac:dyDescent="0.25">
      <c r="P2103" s="52"/>
      <c r="S2103" s="52"/>
      <c r="T2103" s="52"/>
    </row>
    <row r="2104" spans="16:20" x14ac:dyDescent="0.25">
      <c r="P2104" s="52"/>
      <c r="S2104" s="52"/>
      <c r="T2104" s="52"/>
    </row>
    <row r="2105" spans="16:20" x14ac:dyDescent="0.25">
      <c r="P2105" s="52"/>
      <c r="S2105" s="52"/>
      <c r="T2105" s="52"/>
    </row>
    <row r="2106" spans="16:20" x14ac:dyDescent="0.25">
      <c r="P2106" s="52"/>
      <c r="S2106" s="52"/>
      <c r="T2106" s="52"/>
    </row>
    <row r="2107" spans="16:20" x14ac:dyDescent="0.25">
      <c r="P2107" s="52"/>
      <c r="S2107" s="52"/>
      <c r="T2107" s="52"/>
    </row>
    <row r="2108" spans="16:20" x14ac:dyDescent="0.25">
      <c r="P2108" s="52"/>
      <c r="S2108" s="52"/>
      <c r="T2108" s="52"/>
    </row>
    <row r="2109" spans="16:20" x14ac:dyDescent="0.25">
      <c r="P2109" s="52"/>
      <c r="S2109" s="52"/>
      <c r="T2109" s="52"/>
    </row>
    <row r="2110" spans="16:20" x14ac:dyDescent="0.25">
      <c r="P2110" s="52"/>
      <c r="S2110" s="52"/>
      <c r="T2110" s="52"/>
    </row>
    <row r="2111" spans="16:20" x14ac:dyDescent="0.25">
      <c r="P2111" s="52"/>
      <c r="S2111" s="52"/>
      <c r="T2111" s="52"/>
    </row>
    <row r="2112" spans="16:20" x14ac:dyDescent="0.25">
      <c r="P2112" s="52"/>
      <c r="S2112" s="52"/>
      <c r="T2112" s="52"/>
    </row>
    <row r="2113" spans="13:25" x14ac:dyDescent="0.25">
      <c r="P2113" s="52"/>
      <c r="S2113" s="52"/>
      <c r="T2113" s="52"/>
    </row>
    <row r="2114" spans="13:25" x14ac:dyDescent="0.25">
      <c r="P2114" s="52"/>
      <c r="S2114" s="52"/>
      <c r="T2114" s="52"/>
    </row>
    <row r="2115" spans="13:25" x14ac:dyDescent="0.25">
      <c r="P2115" s="52"/>
      <c r="S2115" s="52"/>
      <c r="T2115" s="52"/>
    </row>
    <row r="2116" spans="13:25" x14ac:dyDescent="0.25">
      <c r="P2116" s="52"/>
      <c r="S2116" s="52"/>
      <c r="T2116" s="52"/>
    </row>
    <row r="2117" spans="13:25" x14ac:dyDescent="0.25">
      <c r="P2117" s="52"/>
      <c r="S2117" s="52"/>
      <c r="T2117" s="52"/>
    </row>
    <row r="2118" spans="13:25" x14ac:dyDescent="0.25">
      <c r="P2118" s="52"/>
      <c r="S2118" s="52"/>
      <c r="T2118" s="52"/>
    </row>
    <row r="2119" spans="13:25" x14ac:dyDescent="0.25">
      <c r="P2119" s="52"/>
      <c r="S2119" s="52"/>
      <c r="T2119" s="52"/>
      <c r="V2119" s="34"/>
      <c r="X2119" s="34"/>
      <c r="Y2119" s="34"/>
    </row>
    <row r="2120" spans="13:25" x14ac:dyDescent="0.25">
      <c r="M2120" s="53"/>
      <c r="P2120" s="52"/>
      <c r="S2120" s="52"/>
      <c r="T2120" s="52"/>
    </row>
    <row r="2121" spans="13:25" x14ac:dyDescent="0.25">
      <c r="M2121" s="53"/>
      <c r="P2121" s="52"/>
      <c r="S2121" s="52"/>
      <c r="T2121" s="52"/>
    </row>
    <row r="2122" spans="13:25" x14ac:dyDescent="0.25">
      <c r="M2122" s="53"/>
      <c r="P2122" s="52"/>
      <c r="S2122" s="52"/>
      <c r="T2122" s="52"/>
      <c r="V2122" s="34"/>
      <c r="X2122" s="34"/>
      <c r="Y2122" s="34"/>
    </row>
    <row r="2123" spans="13:25" x14ac:dyDescent="0.25">
      <c r="M2123" s="53"/>
      <c r="P2123" s="52"/>
      <c r="S2123" s="52"/>
      <c r="T2123" s="52"/>
    </row>
    <row r="2124" spans="13:25" x14ac:dyDescent="0.25">
      <c r="M2124" s="53"/>
      <c r="P2124" s="52"/>
      <c r="S2124" s="52"/>
      <c r="T2124" s="52"/>
    </row>
    <row r="2125" spans="13:25" x14ac:dyDescent="0.25">
      <c r="M2125" s="53"/>
      <c r="P2125" s="52"/>
      <c r="S2125" s="52"/>
      <c r="T2125" s="52"/>
    </row>
    <row r="2126" spans="13:25" x14ac:dyDescent="0.25">
      <c r="M2126" s="53"/>
      <c r="P2126" s="52"/>
      <c r="S2126" s="52"/>
      <c r="T2126" s="52"/>
    </row>
    <row r="2127" spans="13:25" x14ac:dyDescent="0.25">
      <c r="P2127" s="52"/>
      <c r="S2127" s="52"/>
      <c r="T2127" s="52"/>
    </row>
    <row r="2128" spans="13:25" x14ac:dyDescent="0.25">
      <c r="P2128" s="52"/>
      <c r="S2128" s="52"/>
      <c r="T2128" s="52"/>
    </row>
    <row r="2129" spans="16:20" x14ac:dyDescent="0.25">
      <c r="P2129" s="52"/>
      <c r="S2129" s="52"/>
      <c r="T2129" s="52"/>
    </row>
    <row r="2130" spans="16:20" x14ac:dyDescent="0.25">
      <c r="P2130" s="52"/>
      <c r="S2130" s="52"/>
      <c r="T2130" s="52"/>
    </row>
    <row r="2131" spans="16:20" x14ac:dyDescent="0.25">
      <c r="P2131" s="52"/>
      <c r="S2131" s="52"/>
      <c r="T2131" s="52"/>
    </row>
    <row r="2132" spans="16:20" x14ac:dyDescent="0.25">
      <c r="P2132" s="52"/>
      <c r="S2132" s="52"/>
      <c r="T2132" s="52"/>
    </row>
    <row r="2133" spans="16:20" x14ac:dyDescent="0.25">
      <c r="P2133" s="52"/>
      <c r="S2133" s="52"/>
      <c r="T2133" s="52"/>
    </row>
    <row r="2134" spans="16:20" x14ac:dyDescent="0.25">
      <c r="P2134" s="52"/>
      <c r="S2134" s="52"/>
      <c r="T2134" s="52"/>
    </row>
    <row r="2135" spans="16:20" x14ac:dyDescent="0.25">
      <c r="P2135" s="52"/>
      <c r="S2135" s="52"/>
      <c r="T2135" s="52"/>
    </row>
    <row r="2136" spans="16:20" x14ac:dyDescent="0.25">
      <c r="P2136" s="52"/>
      <c r="S2136" s="52"/>
      <c r="T2136" s="52"/>
    </row>
    <row r="2137" spans="16:20" x14ac:dyDescent="0.25">
      <c r="P2137" s="52"/>
      <c r="S2137" s="52"/>
      <c r="T2137" s="52"/>
    </row>
    <row r="2138" spans="16:20" x14ac:dyDescent="0.25">
      <c r="P2138" s="52"/>
      <c r="S2138" s="52"/>
      <c r="T2138" s="52"/>
    </row>
    <row r="2139" spans="16:20" x14ac:dyDescent="0.25">
      <c r="P2139" s="52"/>
      <c r="S2139" s="52"/>
      <c r="T2139" s="52"/>
    </row>
    <row r="2140" spans="16:20" x14ac:dyDescent="0.25">
      <c r="P2140" s="52"/>
      <c r="S2140" s="52"/>
      <c r="T2140" s="52"/>
    </row>
    <row r="2141" spans="16:20" x14ac:dyDescent="0.25">
      <c r="P2141" s="52"/>
      <c r="S2141" s="52"/>
      <c r="T2141" s="52"/>
    </row>
    <row r="2142" spans="16:20" x14ac:dyDescent="0.25">
      <c r="P2142" s="52"/>
      <c r="S2142" s="52"/>
      <c r="T2142" s="52"/>
    </row>
    <row r="2143" spans="16:20" x14ac:dyDescent="0.25">
      <c r="P2143" s="52"/>
      <c r="S2143" s="52"/>
      <c r="T2143" s="52"/>
    </row>
    <row r="2144" spans="16:20" x14ac:dyDescent="0.25">
      <c r="P2144" s="52"/>
      <c r="S2144" s="52"/>
      <c r="T2144" s="52"/>
    </row>
    <row r="2145" spans="13:25" x14ac:dyDescent="0.25">
      <c r="P2145" s="52"/>
      <c r="S2145" s="52"/>
      <c r="T2145" s="52"/>
    </row>
    <row r="2146" spans="13:25" x14ac:dyDescent="0.25">
      <c r="P2146" s="52"/>
      <c r="S2146" s="52"/>
      <c r="T2146" s="52"/>
    </row>
    <row r="2147" spans="13:25" x14ac:dyDescent="0.25">
      <c r="P2147" s="52"/>
      <c r="S2147" s="52"/>
      <c r="T2147" s="52"/>
    </row>
    <row r="2148" spans="13:25" x14ac:dyDescent="0.25">
      <c r="M2148" s="53"/>
      <c r="P2148" s="52"/>
      <c r="S2148" s="52"/>
      <c r="T2148" s="52"/>
    </row>
    <row r="2149" spans="13:25" x14ac:dyDescent="0.25">
      <c r="M2149" s="53"/>
      <c r="P2149" s="52"/>
      <c r="S2149" s="52"/>
      <c r="T2149" s="52"/>
    </row>
    <row r="2150" spans="13:25" x14ac:dyDescent="0.25">
      <c r="P2150" s="52"/>
      <c r="S2150" s="52"/>
      <c r="T2150" s="52"/>
    </row>
    <row r="2151" spans="13:25" x14ac:dyDescent="0.25">
      <c r="P2151" s="52"/>
      <c r="S2151" s="52"/>
      <c r="T2151" s="52"/>
      <c r="V2151" s="34"/>
      <c r="X2151" s="34"/>
      <c r="Y2151" s="34"/>
    </row>
    <row r="2152" spans="13:25" x14ac:dyDescent="0.25">
      <c r="M2152" s="53"/>
      <c r="P2152" s="52"/>
      <c r="S2152" s="52"/>
      <c r="T2152" s="52"/>
    </row>
    <row r="2153" spans="13:25" x14ac:dyDescent="0.25">
      <c r="M2153" s="53"/>
      <c r="P2153" s="52"/>
      <c r="S2153" s="52"/>
      <c r="T2153" s="52"/>
    </row>
    <row r="2154" spans="13:25" x14ac:dyDescent="0.25">
      <c r="M2154" s="53"/>
      <c r="P2154" s="52"/>
      <c r="S2154" s="52"/>
      <c r="T2154" s="52"/>
    </row>
    <row r="2155" spans="13:25" x14ac:dyDescent="0.25">
      <c r="M2155" s="53"/>
      <c r="P2155" s="52"/>
      <c r="S2155" s="52"/>
      <c r="T2155" s="52"/>
    </row>
    <row r="2156" spans="13:25" x14ac:dyDescent="0.25">
      <c r="M2156" s="53"/>
      <c r="P2156" s="52"/>
      <c r="S2156" s="52"/>
      <c r="T2156" s="52"/>
    </row>
    <row r="2157" spans="13:25" x14ac:dyDescent="0.25">
      <c r="M2157" s="53"/>
      <c r="P2157" s="52"/>
      <c r="S2157" s="52"/>
      <c r="T2157" s="52"/>
    </row>
    <row r="2158" spans="13:25" x14ac:dyDescent="0.25">
      <c r="P2158" s="52"/>
      <c r="S2158" s="52"/>
      <c r="T2158" s="52"/>
    </row>
    <row r="2159" spans="13:25" x14ac:dyDescent="0.25">
      <c r="P2159" s="52"/>
      <c r="S2159" s="52"/>
      <c r="T2159" s="52"/>
    </row>
    <row r="2160" spans="13:25" x14ac:dyDescent="0.25">
      <c r="M2160" s="53"/>
      <c r="P2160" s="52"/>
      <c r="S2160" s="52"/>
      <c r="T2160" s="52"/>
    </row>
    <row r="2161" spans="13:25" x14ac:dyDescent="0.25">
      <c r="M2161" s="53"/>
      <c r="P2161" s="52"/>
      <c r="S2161" s="52"/>
      <c r="T2161" s="52"/>
    </row>
    <row r="2162" spans="13:25" x14ac:dyDescent="0.25">
      <c r="M2162" s="53"/>
      <c r="P2162" s="52"/>
      <c r="S2162" s="52"/>
      <c r="T2162" s="52"/>
    </row>
    <row r="2163" spans="13:25" x14ac:dyDescent="0.25">
      <c r="P2163" s="52"/>
      <c r="S2163" s="52"/>
      <c r="T2163" s="52"/>
    </row>
    <row r="2164" spans="13:25" x14ac:dyDescent="0.25">
      <c r="P2164" s="52"/>
      <c r="S2164" s="52"/>
      <c r="T2164" s="52"/>
    </row>
    <row r="2165" spans="13:25" x14ac:dyDescent="0.25">
      <c r="P2165" s="52"/>
      <c r="S2165" s="52"/>
      <c r="T2165" s="52"/>
      <c r="V2165" s="34"/>
      <c r="X2165" s="34"/>
      <c r="Y2165" s="34"/>
    </row>
    <row r="2166" spans="13:25" x14ac:dyDescent="0.25">
      <c r="M2166" s="53"/>
      <c r="P2166" s="52"/>
      <c r="S2166" s="52"/>
      <c r="T2166" s="52"/>
    </row>
    <row r="2167" spans="13:25" x14ac:dyDescent="0.25">
      <c r="N2167" s="58"/>
      <c r="P2167" s="52"/>
      <c r="S2167" s="52"/>
      <c r="T2167" s="52"/>
    </row>
    <row r="2168" spans="13:25" x14ac:dyDescent="0.25">
      <c r="M2168" s="53"/>
      <c r="P2168" s="52"/>
      <c r="S2168" s="52"/>
      <c r="T2168" s="52"/>
    </row>
    <row r="2169" spans="13:25" x14ac:dyDescent="0.25">
      <c r="M2169" s="53"/>
      <c r="P2169" s="52"/>
      <c r="S2169" s="52"/>
      <c r="T2169" s="52"/>
    </row>
    <row r="2170" spans="13:25" x14ac:dyDescent="0.25">
      <c r="M2170" s="53"/>
      <c r="P2170" s="52"/>
      <c r="S2170" s="52"/>
      <c r="T2170" s="52"/>
    </row>
    <row r="2171" spans="13:25" x14ac:dyDescent="0.25">
      <c r="M2171" s="53"/>
      <c r="P2171" s="52"/>
      <c r="S2171" s="52"/>
      <c r="T2171" s="52"/>
    </row>
    <row r="2172" spans="13:25" x14ac:dyDescent="0.25">
      <c r="M2172" s="53"/>
      <c r="P2172" s="52"/>
      <c r="S2172" s="52"/>
      <c r="T2172" s="52"/>
    </row>
    <row r="2173" spans="13:25" x14ac:dyDescent="0.25">
      <c r="M2173" s="53"/>
      <c r="P2173" s="52"/>
      <c r="S2173" s="52"/>
      <c r="T2173" s="52"/>
    </row>
    <row r="2174" spans="13:25" x14ac:dyDescent="0.25">
      <c r="P2174" s="52"/>
      <c r="S2174" s="52"/>
      <c r="T2174" s="52"/>
    </row>
    <row r="2175" spans="13:25" x14ac:dyDescent="0.25">
      <c r="P2175" s="52"/>
      <c r="S2175" s="52"/>
      <c r="T2175" s="52"/>
    </row>
    <row r="2176" spans="13:25" x14ac:dyDescent="0.25">
      <c r="P2176" s="52"/>
      <c r="S2176" s="52"/>
      <c r="T2176" s="52"/>
    </row>
    <row r="2177" spans="16:25" x14ac:dyDescent="0.25">
      <c r="P2177" s="52"/>
      <c r="S2177" s="52"/>
      <c r="T2177" s="52"/>
    </row>
    <row r="2178" spans="16:25" x14ac:dyDescent="0.25">
      <c r="P2178" s="52"/>
      <c r="S2178" s="52"/>
      <c r="T2178" s="52"/>
    </row>
    <row r="2179" spans="16:25" x14ac:dyDescent="0.25">
      <c r="P2179" s="52"/>
      <c r="S2179" s="52"/>
      <c r="T2179" s="52"/>
      <c r="V2179" s="34"/>
      <c r="X2179" s="34"/>
      <c r="Y2179" s="34"/>
    </row>
    <row r="2180" spans="16:25" x14ac:dyDescent="0.25">
      <c r="P2180" s="52"/>
      <c r="S2180" s="52"/>
      <c r="T2180" s="52"/>
    </row>
    <row r="2181" spans="16:25" x14ac:dyDescent="0.25">
      <c r="P2181" s="52"/>
      <c r="S2181" s="52"/>
      <c r="T2181" s="52"/>
    </row>
    <row r="2182" spans="16:25" x14ac:dyDescent="0.25">
      <c r="P2182" s="52"/>
      <c r="S2182" s="52"/>
      <c r="T2182" s="52"/>
    </row>
    <row r="2183" spans="16:25" x14ac:dyDescent="0.25">
      <c r="P2183" s="52"/>
      <c r="S2183" s="52"/>
      <c r="T2183" s="52"/>
    </row>
    <row r="2184" spans="16:25" x14ac:dyDescent="0.25">
      <c r="P2184" s="52"/>
      <c r="S2184" s="52"/>
      <c r="T2184" s="52"/>
    </row>
    <row r="2185" spans="16:25" x14ac:dyDescent="0.25">
      <c r="P2185" s="52"/>
      <c r="S2185" s="52"/>
      <c r="T2185" s="52"/>
    </row>
    <row r="2186" spans="16:25" x14ac:dyDescent="0.25">
      <c r="P2186" s="52"/>
      <c r="S2186" s="52"/>
      <c r="T2186" s="52"/>
    </row>
    <row r="2187" spans="16:25" x14ac:dyDescent="0.25">
      <c r="P2187" s="52"/>
      <c r="S2187" s="52"/>
      <c r="T2187" s="52"/>
    </row>
    <row r="2188" spans="16:25" x14ac:dyDescent="0.25">
      <c r="P2188" s="52"/>
      <c r="S2188" s="52"/>
      <c r="T2188" s="52"/>
    </row>
    <row r="2189" spans="16:25" x14ac:dyDescent="0.25">
      <c r="P2189" s="52"/>
      <c r="S2189" s="52"/>
      <c r="T2189" s="52"/>
      <c r="V2189" s="34"/>
      <c r="X2189" s="34"/>
      <c r="Y2189" s="34"/>
    </row>
    <row r="2190" spans="16:25" x14ac:dyDescent="0.25">
      <c r="P2190" s="52"/>
      <c r="S2190" s="52"/>
      <c r="T2190" s="52"/>
    </row>
    <row r="2191" spans="16:25" x14ac:dyDescent="0.25">
      <c r="P2191" s="52"/>
      <c r="S2191" s="52"/>
      <c r="T2191" s="52"/>
    </row>
    <row r="2192" spans="16:25" x14ac:dyDescent="0.25">
      <c r="P2192" s="52"/>
      <c r="S2192" s="52"/>
      <c r="T2192" s="52"/>
    </row>
    <row r="2193" spans="16:25" x14ac:dyDescent="0.25">
      <c r="P2193" s="52"/>
      <c r="S2193" s="52"/>
      <c r="T2193" s="52"/>
    </row>
    <row r="2194" spans="16:25" x14ac:dyDescent="0.25">
      <c r="P2194" s="52"/>
      <c r="S2194" s="52"/>
      <c r="T2194" s="52"/>
    </row>
    <row r="2195" spans="16:25" x14ac:dyDescent="0.25">
      <c r="P2195" s="52"/>
      <c r="S2195" s="52"/>
      <c r="T2195" s="52"/>
    </row>
    <row r="2196" spans="16:25" x14ac:dyDescent="0.25">
      <c r="P2196" s="52"/>
      <c r="S2196" s="52"/>
      <c r="T2196" s="52"/>
    </row>
    <row r="2197" spans="16:25" x14ac:dyDescent="0.25">
      <c r="P2197" s="52"/>
      <c r="S2197" s="52"/>
      <c r="T2197" s="52"/>
    </row>
    <row r="2198" spans="16:25" x14ac:dyDescent="0.25">
      <c r="P2198" s="52"/>
      <c r="S2198" s="52"/>
      <c r="T2198" s="52"/>
    </row>
    <row r="2199" spans="16:25" x14ac:dyDescent="0.25">
      <c r="P2199" s="52"/>
      <c r="S2199" s="52"/>
      <c r="T2199" s="52"/>
    </row>
    <row r="2200" spans="16:25" x14ac:dyDescent="0.25">
      <c r="P2200" s="52"/>
      <c r="S2200" s="52"/>
      <c r="T2200" s="52"/>
    </row>
    <row r="2201" spans="16:25" x14ac:dyDescent="0.25">
      <c r="P2201" s="52"/>
      <c r="S2201" s="52"/>
      <c r="T2201" s="52"/>
      <c r="V2201" s="34"/>
      <c r="X2201" s="34"/>
      <c r="Y2201" s="34"/>
    </row>
    <row r="2202" spans="16:25" x14ac:dyDescent="0.25">
      <c r="P2202" s="52"/>
      <c r="S2202" s="52"/>
      <c r="T2202" s="52"/>
      <c r="V2202" s="34"/>
      <c r="X2202" s="34"/>
      <c r="Y2202" s="34"/>
    </row>
    <row r="2203" spans="16:25" x14ac:dyDescent="0.25">
      <c r="P2203" s="52"/>
      <c r="S2203" s="52"/>
      <c r="T2203" s="52"/>
    </row>
    <row r="2204" spans="16:25" x14ac:dyDescent="0.25">
      <c r="P2204" s="52"/>
      <c r="S2204" s="52"/>
      <c r="T2204" s="52"/>
    </row>
    <row r="2205" spans="16:25" x14ac:dyDescent="0.25">
      <c r="P2205" s="52"/>
      <c r="S2205" s="52"/>
      <c r="T2205" s="52"/>
    </row>
    <row r="2206" spans="16:25" x14ac:dyDescent="0.25">
      <c r="P2206" s="52"/>
      <c r="S2206" s="52"/>
      <c r="T2206" s="52"/>
    </row>
    <row r="2207" spans="16:25" x14ac:dyDescent="0.25">
      <c r="P2207" s="52"/>
      <c r="S2207" s="52"/>
      <c r="T2207" s="52"/>
    </row>
    <row r="2208" spans="16:25" x14ac:dyDescent="0.25">
      <c r="P2208" s="52"/>
      <c r="S2208" s="52"/>
      <c r="T2208" s="52"/>
    </row>
    <row r="2209" spans="16:25" x14ac:dyDescent="0.25">
      <c r="P2209" s="52"/>
      <c r="S2209" s="52"/>
      <c r="T2209" s="52"/>
    </row>
    <row r="2210" spans="16:25" x14ac:dyDescent="0.25">
      <c r="P2210" s="52"/>
      <c r="S2210" s="52"/>
      <c r="T2210" s="52"/>
      <c r="V2210" s="34"/>
      <c r="X2210" s="34"/>
      <c r="Y2210" s="34"/>
    </row>
    <row r="2211" spans="16:25" x14ac:dyDescent="0.25">
      <c r="P2211" s="52"/>
      <c r="S2211" s="52"/>
      <c r="T2211" s="52"/>
    </row>
    <row r="2212" spans="16:25" x14ac:dyDescent="0.25">
      <c r="P2212" s="52"/>
      <c r="S2212" s="52"/>
      <c r="T2212" s="52"/>
      <c r="V2212" s="34"/>
      <c r="X2212" s="34"/>
      <c r="Y2212" s="34"/>
    </row>
    <row r="2213" spans="16:25" x14ac:dyDescent="0.25">
      <c r="P2213" s="52"/>
      <c r="S2213" s="52"/>
      <c r="T2213" s="52"/>
      <c r="V2213" s="34"/>
      <c r="X2213" s="34"/>
      <c r="Y2213" s="34"/>
    </row>
    <row r="2214" spans="16:25" x14ac:dyDescent="0.25">
      <c r="P2214" s="52"/>
      <c r="S2214" s="52"/>
      <c r="T2214" s="52"/>
      <c r="V2214" s="34"/>
      <c r="X2214" s="34"/>
      <c r="Y2214" s="34"/>
    </row>
    <row r="2215" spans="16:25" x14ac:dyDescent="0.25">
      <c r="P2215" s="52"/>
      <c r="S2215" s="52"/>
      <c r="T2215" s="52"/>
    </row>
    <row r="2216" spans="16:25" x14ac:dyDescent="0.25">
      <c r="P2216" s="52"/>
      <c r="S2216" s="52"/>
      <c r="T2216" s="52"/>
      <c r="V2216" s="34"/>
      <c r="X2216" s="34"/>
      <c r="Y2216" s="34"/>
    </row>
    <row r="2217" spans="16:25" x14ac:dyDescent="0.25">
      <c r="P2217" s="52"/>
      <c r="S2217" s="52"/>
      <c r="T2217" s="52"/>
    </row>
    <row r="2218" spans="16:25" x14ac:dyDescent="0.25">
      <c r="P2218" s="52"/>
      <c r="S2218" s="52"/>
      <c r="T2218" s="52"/>
    </row>
    <row r="2219" spans="16:25" x14ac:dyDescent="0.25">
      <c r="P2219" s="52"/>
      <c r="S2219" s="52"/>
      <c r="T2219" s="52"/>
    </row>
    <row r="2220" spans="16:25" x14ac:dyDescent="0.25">
      <c r="P2220" s="52"/>
      <c r="S2220" s="52"/>
      <c r="T2220" s="52"/>
    </row>
    <row r="2221" spans="16:25" x14ac:dyDescent="0.25">
      <c r="P2221" s="52"/>
      <c r="S2221" s="52"/>
      <c r="T2221" s="52"/>
    </row>
    <row r="2222" spans="16:25" x14ac:dyDescent="0.25">
      <c r="P2222" s="52"/>
      <c r="S2222" s="52"/>
      <c r="T2222" s="52"/>
    </row>
    <row r="2223" spans="16:25" x14ac:dyDescent="0.25">
      <c r="P2223" s="52"/>
      <c r="S2223" s="52"/>
      <c r="T2223" s="52"/>
    </row>
    <row r="2224" spans="16:25" x14ac:dyDescent="0.25">
      <c r="P2224" s="52"/>
      <c r="S2224" s="52"/>
      <c r="T2224" s="52"/>
    </row>
    <row r="2225" spans="16:20" x14ac:dyDescent="0.25">
      <c r="P2225" s="52"/>
      <c r="S2225" s="52"/>
      <c r="T2225" s="52"/>
    </row>
    <row r="2226" spans="16:20" x14ac:dyDescent="0.25">
      <c r="P2226" s="52"/>
      <c r="S2226" s="52"/>
      <c r="T2226" s="52"/>
    </row>
    <row r="2227" spans="16:20" x14ac:dyDescent="0.25">
      <c r="P2227" s="52"/>
      <c r="S2227" s="52"/>
      <c r="T2227" s="52"/>
    </row>
    <row r="2228" spans="16:20" x14ac:dyDescent="0.25">
      <c r="P2228" s="52"/>
      <c r="S2228" s="52"/>
      <c r="T2228" s="52"/>
    </row>
    <row r="2229" spans="16:20" x14ac:dyDescent="0.25">
      <c r="P2229" s="52"/>
      <c r="S2229" s="52"/>
      <c r="T2229" s="52"/>
    </row>
    <row r="2230" spans="16:20" x14ac:dyDescent="0.25">
      <c r="P2230" s="52"/>
      <c r="S2230" s="52"/>
      <c r="T2230" s="52"/>
    </row>
    <row r="2231" spans="16:20" x14ac:dyDescent="0.25">
      <c r="P2231" s="52"/>
      <c r="S2231" s="52"/>
      <c r="T2231" s="52"/>
    </row>
    <row r="2232" spans="16:20" x14ac:dyDescent="0.25">
      <c r="P2232" s="52"/>
      <c r="S2232" s="52"/>
      <c r="T2232" s="52"/>
    </row>
    <row r="2233" spans="16:20" x14ac:dyDescent="0.25">
      <c r="P2233" s="52"/>
      <c r="S2233" s="52"/>
      <c r="T2233" s="52"/>
    </row>
    <row r="2234" spans="16:20" x14ac:dyDescent="0.25">
      <c r="P2234" s="52"/>
      <c r="S2234" s="52"/>
      <c r="T2234" s="52"/>
    </row>
    <row r="2235" spans="16:20" x14ac:dyDescent="0.25">
      <c r="P2235" s="52"/>
      <c r="S2235" s="52"/>
      <c r="T2235" s="52"/>
    </row>
    <row r="2236" spans="16:20" x14ac:dyDescent="0.25">
      <c r="P2236" s="52"/>
      <c r="S2236" s="52"/>
      <c r="T2236" s="52"/>
    </row>
    <row r="2237" spans="16:20" x14ac:dyDescent="0.25">
      <c r="P2237" s="52"/>
      <c r="S2237" s="52"/>
      <c r="T2237" s="52"/>
    </row>
    <row r="2238" spans="16:20" x14ac:dyDescent="0.25">
      <c r="P2238" s="52"/>
      <c r="S2238" s="52"/>
      <c r="T2238" s="52"/>
    </row>
    <row r="2239" spans="16:20" x14ac:dyDescent="0.25">
      <c r="P2239" s="52"/>
      <c r="S2239" s="52"/>
      <c r="T2239" s="52"/>
    </row>
    <row r="2240" spans="16:20" x14ac:dyDescent="0.25">
      <c r="P2240" s="52"/>
      <c r="S2240" s="52"/>
      <c r="T2240" s="52"/>
    </row>
    <row r="2241" spans="16:20" x14ac:dyDescent="0.25">
      <c r="P2241" s="52"/>
      <c r="S2241" s="52"/>
      <c r="T2241" s="52"/>
    </row>
    <row r="2242" spans="16:20" x14ac:dyDescent="0.25">
      <c r="P2242" s="52"/>
      <c r="S2242" s="52"/>
      <c r="T2242" s="52"/>
    </row>
    <row r="2243" spans="16:20" x14ac:dyDescent="0.25">
      <c r="P2243" s="52"/>
      <c r="S2243" s="52"/>
      <c r="T2243" s="52"/>
    </row>
    <row r="2244" spans="16:20" x14ac:dyDescent="0.25">
      <c r="P2244" s="52"/>
      <c r="S2244" s="52"/>
      <c r="T2244" s="52"/>
    </row>
    <row r="2245" spans="16:20" x14ac:dyDescent="0.25">
      <c r="P2245" s="52"/>
      <c r="S2245" s="52"/>
      <c r="T2245" s="52"/>
    </row>
    <row r="2246" spans="16:20" x14ac:dyDescent="0.25">
      <c r="P2246" s="52"/>
      <c r="S2246" s="52"/>
      <c r="T2246" s="52"/>
    </row>
    <row r="2247" spans="16:20" x14ac:dyDescent="0.25">
      <c r="P2247" s="52"/>
      <c r="S2247" s="52"/>
      <c r="T2247" s="52"/>
    </row>
    <row r="2248" spans="16:20" x14ac:dyDescent="0.25">
      <c r="P2248" s="52"/>
      <c r="S2248" s="52"/>
      <c r="T2248" s="52"/>
    </row>
    <row r="2249" spans="16:20" x14ac:dyDescent="0.25">
      <c r="P2249" s="52"/>
      <c r="S2249" s="52"/>
      <c r="T2249" s="52"/>
    </row>
    <row r="2250" spans="16:20" x14ac:dyDescent="0.25">
      <c r="P2250" s="52"/>
      <c r="S2250" s="52"/>
      <c r="T2250" s="52"/>
    </row>
    <row r="2251" spans="16:20" x14ac:dyDescent="0.25">
      <c r="P2251" s="52"/>
      <c r="S2251" s="52"/>
      <c r="T2251" s="52"/>
    </row>
    <row r="2252" spans="16:20" x14ac:dyDescent="0.25">
      <c r="P2252" s="52"/>
      <c r="S2252" s="52"/>
      <c r="T2252" s="52"/>
    </row>
    <row r="2253" spans="16:20" x14ac:dyDescent="0.25">
      <c r="P2253" s="52"/>
      <c r="S2253" s="52"/>
      <c r="T2253" s="52"/>
    </row>
    <row r="2254" spans="16:20" x14ac:dyDescent="0.25">
      <c r="P2254" s="52"/>
      <c r="S2254" s="52"/>
      <c r="T2254" s="52"/>
    </row>
    <row r="2255" spans="16:20" x14ac:dyDescent="0.25">
      <c r="P2255" s="52"/>
      <c r="S2255" s="52"/>
      <c r="T2255" s="52"/>
    </row>
    <row r="2256" spans="16:20" x14ac:dyDescent="0.25">
      <c r="P2256" s="52"/>
      <c r="S2256" s="52"/>
      <c r="T2256" s="52"/>
    </row>
    <row r="2257" spans="13:25" x14ac:dyDescent="0.25">
      <c r="M2257" s="53"/>
      <c r="P2257" s="52"/>
      <c r="S2257" s="52"/>
      <c r="T2257" s="52"/>
    </row>
    <row r="2258" spans="13:25" x14ac:dyDescent="0.25">
      <c r="P2258" s="52"/>
      <c r="S2258" s="52"/>
      <c r="T2258" s="52"/>
    </row>
    <row r="2259" spans="13:25" x14ac:dyDescent="0.25">
      <c r="P2259" s="52"/>
      <c r="S2259" s="52"/>
      <c r="T2259" s="52"/>
      <c r="V2259" s="34"/>
      <c r="X2259" s="34"/>
      <c r="Y2259" s="34"/>
    </row>
    <row r="2260" spans="13:25" x14ac:dyDescent="0.25">
      <c r="M2260" s="53"/>
      <c r="P2260" s="52"/>
      <c r="S2260" s="52"/>
      <c r="T2260" s="52"/>
    </row>
    <row r="2261" spans="13:25" x14ac:dyDescent="0.25">
      <c r="M2261" s="53"/>
      <c r="P2261" s="52"/>
      <c r="S2261" s="52"/>
      <c r="T2261" s="52"/>
    </row>
    <row r="2262" spans="13:25" x14ac:dyDescent="0.25">
      <c r="M2262" s="53"/>
      <c r="P2262" s="52"/>
      <c r="S2262" s="52"/>
      <c r="T2262" s="52"/>
    </row>
    <row r="2263" spans="13:25" x14ac:dyDescent="0.25">
      <c r="M2263" s="53"/>
      <c r="P2263" s="52"/>
      <c r="S2263" s="52"/>
      <c r="T2263" s="52"/>
    </row>
    <row r="2264" spans="13:25" x14ac:dyDescent="0.25">
      <c r="P2264" s="52"/>
      <c r="S2264" s="52"/>
      <c r="T2264" s="52"/>
    </row>
    <row r="2265" spans="13:25" x14ac:dyDescent="0.25">
      <c r="P2265" s="52"/>
      <c r="S2265" s="52"/>
      <c r="T2265" s="52"/>
    </row>
    <row r="2266" spans="13:25" x14ac:dyDescent="0.25">
      <c r="P2266" s="52"/>
      <c r="S2266" s="52"/>
      <c r="T2266" s="52"/>
    </row>
    <row r="2267" spans="13:25" x14ac:dyDescent="0.25">
      <c r="P2267" s="52"/>
      <c r="S2267" s="52"/>
      <c r="T2267" s="52"/>
    </row>
    <row r="2268" spans="13:25" x14ac:dyDescent="0.25">
      <c r="P2268" s="52"/>
      <c r="S2268" s="52"/>
      <c r="T2268" s="52"/>
    </row>
    <row r="2269" spans="13:25" x14ac:dyDescent="0.25">
      <c r="P2269" s="52"/>
      <c r="S2269" s="52"/>
      <c r="T2269" s="52"/>
    </row>
    <row r="2270" spans="13:25" x14ac:dyDescent="0.25">
      <c r="P2270" s="52"/>
      <c r="S2270" s="52"/>
      <c r="T2270" s="52"/>
    </row>
    <row r="2271" spans="13:25" x14ac:dyDescent="0.25">
      <c r="P2271" s="52"/>
      <c r="S2271" s="52"/>
      <c r="T2271" s="52"/>
    </row>
    <row r="2272" spans="13:25" x14ac:dyDescent="0.25">
      <c r="P2272" s="52"/>
      <c r="S2272" s="52"/>
      <c r="T2272" s="52"/>
    </row>
    <row r="2273" spans="16:25" x14ac:dyDescent="0.25">
      <c r="P2273" s="52"/>
      <c r="S2273" s="52"/>
      <c r="T2273" s="52"/>
    </row>
    <row r="2274" spans="16:25" x14ac:dyDescent="0.25">
      <c r="P2274" s="52"/>
      <c r="S2274" s="52"/>
      <c r="T2274" s="52"/>
    </row>
    <row r="2275" spans="16:25" x14ac:dyDescent="0.25">
      <c r="P2275" s="52"/>
      <c r="S2275" s="52"/>
      <c r="T2275" s="52"/>
    </row>
    <row r="2276" spans="16:25" x14ac:dyDescent="0.25">
      <c r="P2276" s="52"/>
      <c r="S2276" s="52"/>
      <c r="T2276" s="52"/>
    </row>
    <row r="2277" spans="16:25" x14ac:dyDescent="0.25">
      <c r="P2277" s="52"/>
      <c r="S2277" s="52"/>
      <c r="T2277" s="52"/>
    </row>
    <row r="2278" spans="16:25" x14ac:dyDescent="0.25">
      <c r="P2278" s="52"/>
      <c r="S2278" s="52"/>
      <c r="T2278" s="52"/>
    </row>
    <row r="2279" spans="16:25" x14ac:dyDescent="0.25">
      <c r="P2279" s="52"/>
      <c r="S2279" s="52"/>
      <c r="T2279" s="52"/>
    </row>
    <row r="2280" spans="16:25" x14ac:dyDescent="0.25">
      <c r="P2280" s="52"/>
      <c r="S2280" s="52"/>
      <c r="T2280" s="52"/>
    </row>
    <row r="2281" spans="16:25" x14ac:dyDescent="0.25">
      <c r="P2281" s="52"/>
      <c r="S2281" s="52"/>
      <c r="T2281" s="52"/>
    </row>
    <row r="2282" spans="16:25" x14ac:dyDescent="0.25">
      <c r="P2282" s="52"/>
      <c r="S2282" s="52"/>
      <c r="T2282" s="52"/>
    </row>
    <row r="2283" spans="16:25" x14ac:dyDescent="0.25">
      <c r="P2283" s="52"/>
      <c r="S2283" s="52"/>
      <c r="T2283" s="52"/>
      <c r="V2283" s="34"/>
      <c r="X2283" s="34"/>
      <c r="Y2283" s="34"/>
    </row>
    <row r="2284" spans="16:25" x14ac:dyDescent="0.25">
      <c r="P2284" s="52"/>
      <c r="S2284" s="52"/>
      <c r="T2284" s="52"/>
    </row>
    <row r="2285" spans="16:25" x14ac:dyDescent="0.25">
      <c r="P2285" s="52"/>
      <c r="S2285" s="52"/>
      <c r="T2285" s="52"/>
    </row>
    <row r="2286" spans="16:25" x14ac:dyDescent="0.25">
      <c r="P2286" s="52"/>
      <c r="S2286" s="52"/>
      <c r="T2286" s="52"/>
    </row>
    <row r="2287" spans="16:25" x14ac:dyDescent="0.25">
      <c r="P2287" s="52"/>
      <c r="S2287" s="52"/>
      <c r="T2287" s="52"/>
    </row>
    <row r="2288" spans="16:25" x14ac:dyDescent="0.25">
      <c r="P2288" s="52"/>
      <c r="S2288" s="52"/>
      <c r="T2288" s="52"/>
    </row>
    <row r="2289" spans="16:25" x14ac:dyDescent="0.25">
      <c r="P2289" s="52"/>
      <c r="S2289" s="52"/>
      <c r="T2289" s="52"/>
    </row>
    <row r="2290" spans="16:25" x14ac:dyDescent="0.25">
      <c r="P2290" s="52"/>
      <c r="S2290" s="52"/>
      <c r="T2290" s="52"/>
    </row>
    <row r="2291" spans="16:25" x14ac:dyDescent="0.25">
      <c r="P2291" s="52"/>
      <c r="S2291" s="52"/>
      <c r="T2291" s="52"/>
    </row>
    <row r="2292" spans="16:25" x14ac:dyDescent="0.25">
      <c r="P2292" s="52"/>
      <c r="S2292" s="52"/>
      <c r="T2292" s="52"/>
    </row>
    <row r="2293" spans="16:25" x14ac:dyDescent="0.25">
      <c r="P2293" s="52"/>
      <c r="S2293" s="52"/>
      <c r="T2293" s="52"/>
      <c r="V2293" s="34"/>
      <c r="X2293" s="34"/>
      <c r="Y2293" s="34"/>
    </row>
    <row r="2294" spans="16:25" x14ac:dyDescent="0.25">
      <c r="P2294" s="52"/>
      <c r="S2294" s="52"/>
      <c r="T2294" s="52"/>
    </row>
    <row r="2295" spans="16:25" x14ac:dyDescent="0.25">
      <c r="P2295" s="52"/>
      <c r="S2295" s="52"/>
      <c r="T2295" s="52"/>
    </row>
    <row r="2296" spans="16:25" x14ac:dyDescent="0.25">
      <c r="P2296" s="52"/>
      <c r="S2296" s="52"/>
      <c r="T2296" s="52"/>
    </row>
    <row r="2297" spans="16:25" x14ac:dyDescent="0.25">
      <c r="P2297" s="52"/>
      <c r="S2297" s="52"/>
      <c r="T2297" s="52"/>
    </row>
    <row r="2298" spans="16:25" x14ac:dyDescent="0.25">
      <c r="P2298" s="52"/>
      <c r="S2298" s="52"/>
      <c r="T2298" s="52"/>
    </row>
    <row r="2299" spans="16:25" x14ac:dyDescent="0.25">
      <c r="P2299" s="52"/>
      <c r="S2299" s="52"/>
      <c r="T2299" s="52"/>
    </row>
    <row r="2300" spans="16:25" x14ac:dyDescent="0.25">
      <c r="P2300" s="52"/>
      <c r="S2300" s="52"/>
      <c r="T2300" s="52"/>
    </row>
    <row r="2301" spans="16:25" x14ac:dyDescent="0.25">
      <c r="P2301" s="52"/>
      <c r="S2301" s="52"/>
      <c r="T2301" s="52"/>
    </row>
    <row r="2302" spans="16:25" x14ac:dyDescent="0.25">
      <c r="P2302" s="52"/>
      <c r="S2302" s="52"/>
      <c r="T2302" s="52"/>
    </row>
    <row r="2303" spans="16:25" x14ac:dyDescent="0.25">
      <c r="P2303" s="52"/>
      <c r="S2303" s="52"/>
      <c r="T2303" s="52"/>
    </row>
    <row r="2304" spans="16:25" x14ac:dyDescent="0.25">
      <c r="P2304" s="52"/>
      <c r="S2304" s="52"/>
      <c r="T2304" s="52"/>
    </row>
    <row r="2305" spans="16:25" x14ac:dyDescent="0.25">
      <c r="P2305" s="52"/>
      <c r="S2305" s="52"/>
      <c r="T2305" s="52"/>
    </row>
    <row r="2306" spans="16:25" x14ac:dyDescent="0.25">
      <c r="P2306" s="52"/>
      <c r="S2306" s="52"/>
      <c r="T2306" s="52"/>
      <c r="V2306" s="34"/>
      <c r="X2306" s="34"/>
      <c r="Y2306" s="34"/>
    </row>
    <row r="2307" spans="16:25" x14ac:dyDescent="0.25">
      <c r="P2307" s="52"/>
      <c r="S2307" s="52"/>
      <c r="T2307" s="52"/>
    </row>
    <row r="2308" spans="16:25" x14ac:dyDescent="0.25">
      <c r="P2308" s="52"/>
      <c r="S2308" s="52"/>
      <c r="T2308" s="52"/>
    </row>
    <row r="2309" spans="16:25" x14ac:dyDescent="0.25">
      <c r="P2309" s="52"/>
      <c r="S2309" s="52"/>
      <c r="T2309" s="52"/>
    </row>
    <row r="2310" spans="16:25" x14ac:dyDescent="0.25">
      <c r="P2310" s="52"/>
      <c r="S2310" s="52"/>
      <c r="T2310" s="52"/>
    </row>
    <row r="2311" spans="16:25" x14ac:dyDescent="0.25">
      <c r="P2311" s="52"/>
      <c r="S2311" s="52"/>
      <c r="T2311" s="52"/>
    </row>
    <row r="2312" spans="16:25" x14ac:dyDescent="0.25">
      <c r="P2312" s="52"/>
      <c r="S2312" s="52"/>
      <c r="T2312" s="52"/>
    </row>
    <row r="2313" spans="16:25" x14ac:dyDescent="0.25">
      <c r="P2313" s="52"/>
      <c r="S2313" s="52"/>
      <c r="T2313" s="52"/>
    </row>
    <row r="2314" spans="16:25" x14ac:dyDescent="0.25">
      <c r="P2314" s="52"/>
      <c r="S2314" s="52"/>
      <c r="T2314" s="52"/>
    </row>
    <row r="2315" spans="16:25" x14ac:dyDescent="0.25">
      <c r="P2315" s="52"/>
      <c r="S2315" s="52"/>
      <c r="T2315" s="52"/>
    </row>
    <row r="2316" spans="16:25" x14ac:dyDescent="0.25">
      <c r="P2316" s="52"/>
      <c r="S2316" s="52"/>
      <c r="T2316" s="52"/>
    </row>
    <row r="2317" spans="16:25" x14ac:dyDescent="0.25">
      <c r="P2317" s="52"/>
      <c r="S2317" s="52"/>
      <c r="T2317" s="52"/>
    </row>
    <row r="2318" spans="16:25" x14ac:dyDescent="0.25">
      <c r="P2318" s="52"/>
      <c r="S2318" s="52"/>
      <c r="T2318" s="52"/>
    </row>
    <row r="2319" spans="16:25" x14ac:dyDescent="0.25">
      <c r="P2319" s="52"/>
      <c r="S2319" s="52"/>
      <c r="T2319" s="52"/>
    </row>
    <row r="2320" spans="16:25" x14ac:dyDescent="0.25">
      <c r="P2320" s="52"/>
      <c r="S2320" s="52"/>
      <c r="T2320" s="52"/>
    </row>
    <row r="2321" spans="16:25" x14ac:dyDescent="0.25">
      <c r="P2321" s="52"/>
      <c r="S2321" s="52"/>
      <c r="T2321" s="52"/>
    </row>
    <row r="2322" spans="16:25" x14ac:dyDescent="0.25">
      <c r="P2322" s="52"/>
      <c r="S2322" s="52"/>
      <c r="T2322" s="52"/>
    </row>
    <row r="2323" spans="16:25" x14ac:dyDescent="0.25">
      <c r="P2323" s="52"/>
      <c r="S2323" s="52"/>
      <c r="T2323" s="52"/>
    </row>
    <row r="2324" spans="16:25" x14ac:dyDescent="0.25">
      <c r="P2324" s="52"/>
      <c r="S2324" s="52"/>
      <c r="T2324" s="52"/>
    </row>
    <row r="2325" spans="16:25" x14ac:dyDescent="0.25">
      <c r="P2325" s="52"/>
      <c r="S2325" s="52"/>
      <c r="T2325" s="52"/>
    </row>
    <row r="2326" spans="16:25" x14ac:dyDescent="0.25">
      <c r="P2326" s="52"/>
      <c r="S2326" s="52"/>
      <c r="T2326" s="52"/>
    </row>
    <row r="2327" spans="16:25" x14ac:dyDescent="0.25">
      <c r="P2327" s="52"/>
      <c r="S2327" s="52"/>
      <c r="T2327" s="52"/>
    </row>
    <row r="2328" spans="16:25" x14ac:dyDescent="0.25">
      <c r="P2328" s="52"/>
      <c r="S2328" s="52"/>
      <c r="T2328" s="52"/>
    </row>
    <row r="2329" spans="16:25" x14ac:dyDescent="0.25">
      <c r="P2329" s="52"/>
      <c r="S2329" s="52"/>
      <c r="T2329" s="52"/>
    </row>
    <row r="2330" spans="16:25" x14ac:dyDescent="0.25">
      <c r="P2330" s="52"/>
      <c r="S2330" s="52"/>
      <c r="T2330" s="52"/>
    </row>
    <row r="2331" spans="16:25" x14ac:dyDescent="0.25">
      <c r="P2331" s="52"/>
      <c r="S2331" s="52"/>
      <c r="T2331" s="52"/>
    </row>
    <row r="2332" spans="16:25" x14ac:dyDescent="0.25">
      <c r="P2332" s="52"/>
      <c r="S2332" s="52"/>
      <c r="T2332" s="52"/>
    </row>
    <row r="2333" spans="16:25" x14ac:dyDescent="0.25">
      <c r="P2333" s="52"/>
      <c r="S2333" s="52"/>
      <c r="T2333" s="52"/>
      <c r="V2333" s="34"/>
      <c r="X2333" s="34"/>
      <c r="Y2333" s="34"/>
    </row>
    <row r="2334" spans="16:25" x14ac:dyDescent="0.25">
      <c r="P2334" s="52"/>
      <c r="S2334" s="52"/>
      <c r="T2334" s="52"/>
    </row>
    <row r="2335" spans="16:25" x14ac:dyDescent="0.25">
      <c r="P2335" s="52"/>
      <c r="S2335" s="52"/>
      <c r="T2335" s="52"/>
    </row>
    <row r="2336" spans="16:25" x14ac:dyDescent="0.25">
      <c r="P2336" s="52"/>
      <c r="S2336" s="52"/>
      <c r="T2336" s="52"/>
    </row>
    <row r="2337" spans="16:20" x14ac:dyDescent="0.25">
      <c r="P2337" s="52"/>
      <c r="S2337" s="52"/>
      <c r="T2337" s="52"/>
    </row>
    <row r="2338" spans="16:20" x14ac:dyDescent="0.25">
      <c r="P2338" s="52"/>
      <c r="S2338" s="52"/>
      <c r="T2338" s="52"/>
    </row>
    <row r="2339" spans="16:20" x14ac:dyDescent="0.25">
      <c r="P2339" s="52"/>
      <c r="S2339" s="52"/>
      <c r="T2339" s="52"/>
    </row>
    <row r="2340" spans="16:20" x14ac:dyDescent="0.25">
      <c r="P2340" s="52"/>
      <c r="S2340" s="52"/>
      <c r="T2340" s="52"/>
    </row>
    <row r="2341" spans="16:20" x14ac:dyDescent="0.25">
      <c r="P2341" s="52"/>
      <c r="S2341" s="52"/>
      <c r="T2341" s="52"/>
    </row>
    <row r="2342" spans="16:20" x14ac:dyDescent="0.25">
      <c r="P2342" s="52"/>
      <c r="S2342" s="52"/>
      <c r="T2342" s="52"/>
    </row>
    <row r="2343" spans="16:20" x14ac:dyDescent="0.25">
      <c r="P2343" s="52"/>
      <c r="S2343" s="52"/>
      <c r="T2343" s="52"/>
    </row>
    <row r="2344" spans="16:20" x14ac:dyDescent="0.25">
      <c r="P2344" s="52"/>
      <c r="S2344" s="52"/>
      <c r="T2344" s="52"/>
    </row>
    <row r="2345" spans="16:20" x14ac:dyDescent="0.25">
      <c r="P2345" s="52"/>
      <c r="S2345" s="52"/>
      <c r="T2345" s="52"/>
    </row>
    <row r="2346" spans="16:20" x14ac:dyDescent="0.25">
      <c r="P2346" s="52"/>
      <c r="S2346" s="52"/>
      <c r="T2346" s="52"/>
    </row>
    <row r="2347" spans="16:20" x14ac:dyDescent="0.25">
      <c r="P2347" s="52"/>
      <c r="S2347" s="52"/>
      <c r="T2347" s="52"/>
    </row>
    <row r="2348" spans="16:20" x14ac:dyDescent="0.25">
      <c r="P2348" s="52"/>
      <c r="S2348" s="52"/>
      <c r="T2348" s="52"/>
    </row>
    <row r="2349" spans="16:20" x14ac:dyDescent="0.25">
      <c r="P2349" s="52"/>
      <c r="S2349" s="52"/>
      <c r="T2349" s="52"/>
    </row>
    <row r="2350" spans="16:20" x14ac:dyDescent="0.25">
      <c r="P2350" s="52"/>
      <c r="S2350" s="52"/>
      <c r="T2350" s="52"/>
    </row>
    <row r="2351" spans="16:20" x14ac:dyDescent="0.25">
      <c r="P2351" s="52"/>
      <c r="S2351" s="52"/>
      <c r="T2351" s="52"/>
    </row>
    <row r="2352" spans="16:20" x14ac:dyDescent="0.25">
      <c r="P2352" s="52"/>
      <c r="S2352" s="52"/>
      <c r="T2352" s="52"/>
    </row>
    <row r="2353" spans="16:25" x14ac:dyDescent="0.25">
      <c r="P2353" s="52"/>
      <c r="S2353" s="52"/>
      <c r="T2353" s="52"/>
      <c r="V2353" s="34"/>
      <c r="X2353" s="34"/>
      <c r="Y2353" s="34"/>
    </row>
    <row r="2354" spans="16:25" x14ac:dyDescent="0.25">
      <c r="P2354" s="52"/>
      <c r="S2354" s="52"/>
      <c r="T2354" s="52"/>
    </row>
    <row r="2355" spans="16:25" x14ac:dyDescent="0.25">
      <c r="P2355" s="52"/>
      <c r="S2355" s="52"/>
      <c r="T2355" s="52"/>
    </row>
    <row r="2356" spans="16:25" x14ac:dyDescent="0.25">
      <c r="P2356" s="52"/>
      <c r="S2356" s="52"/>
      <c r="T2356" s="52"/>
    </row>
    <row r="2357" spans="16:25" x14ac:dyDescent="0.25">
      <c r="P2357" s="52"/>
      <c r="S2357" s="52"/>
      <c r="T2357" s="52"/>
    </row>
    <row r="2358" spans="16:25" x14ac:dyDescent="0.25">
      <c r="P2358" s="52"/>
      <c r="S2358" s="52"/>
      <c r="T2358" s="52"/>
    </row>
    <row r="2359" spans="16:25" x14ac:dyDescent="0.25">
      <c r="P2359" s="52"/>
      <c r="S2359" s="52"/>
      <c r="T2359" s="52"/>
    </row>
    <row r="2360" spans="16:25" x14ac:dyDescent="0.25">
      <c r="P2360" s="52"/>
      <c r="S2360" s="52"/>
      <c r="T2360" s="52"/>
    </row>
    <row r="2361" spans="16:25" x14ac:dyDescent="0.25">
      <c r="P2361" s="52"/>
      <c r="S2361" s="52"/>
      <c r="T2361" s="52"/>
    </row>
    <row r="2362" spans="16:25" x14ac:dyDescent="0.25">
      <c r="P2362" s="52"/>
      <c r="S2362" s="52"/>
      <c r="T2362" s="52"/>
    </row>
    <row r="2363" spans="16:25" x14ac:dyDescent="0.25">
      <c r="P2363" s="52"/>
      <c r="S2363" s="52"/>
      <c r="T2363" s="52"/>
    </row>
    <row r="2364" spans="16:25" x14ac:dyDescent="0.25">
      <c r="P2364" s="52"/>
      <c r="S2364" s="52"/>
      <c r="T2364" s="52"/>
    </row>
    <row r="2365" spans="16:25" x14ac:dyDescent="0.25">
      <c r="P2365" s="52"/>
      <c r="S2365" s="52"/>
      <c r="T2365" s="52"/>
    </row>
    <row r="2366" spans="16:25" x14ac:dyDescent="0.25">
      <c r="P2366" s="52"/>
      <c r="S2366" s="52"/>
      <c r="T2366" s="52"/>
    </row>
    <row r="2367" spans="16:25" x14ac:dyDescent="0.25">
      <c r="P2367" s="52"/>
      <c r="S2367" s="52"/>
      <c r="T2367" s="52"/>
    </row>
    <row r="2368" spans="16:25" x14ac:dyDescent="0.25">
      <c r="P2368" s="52"/>
      <c r="S2368" s="52"/>
      <c r="T2368" s="52"/>
    </row>
    <row r="2369" spans="16:25" x14ac:dyDescent="0.25">
      <c r="P2369" s="52"/>
      <c r="S2369" s="52"/>
      <c r="T2369" s="52"/>
      <c r="V2369" s="34"/>
      <c r="X2369" s="34"/>
      <c r="Y2369" s="34"/>
    </row>
    <row r="2370" spans="16:25" x14ac:dyDescent="0.25">
      <c r="P2370" s="52"/>
      <c r="S2370" s="52"/>
      <c r="T2370" s="52"/>
    </row>
    <row r="2371" spans="16:25" x14ac:dyDescent="0.25">
      <c r="P2371" s="52"/>
      <c r="S2371" s="52"/>
      <c r="T2371" s="52"/>
    </row>
    <row r="2372" spans="16:25" x14ac:dyDescent="0.25">
      <c r="P2372" s="52"/>
      <c r="S2372" s="52"/>
      <c r="T2372" s="52"/>
    </row>
    <row r="2373" spans="16:25" x14ac:dyDescent="0.25">
      <c r="P2373" s="52"/>
      <c r="S2373" s="52"/>
      <c r="T2373" s="52"/>
    </row>
    <row r="2374" spans="16:25" x14ac:dyDescent="0.25">
      <c r="P2374" s="52"/>
      <c r="S2374" s="52"/>
      <c r="T2374" s="52"/>
    </row>
    <row r="2375" spans="16:25" x14ac:dyDescent="0.25">
      <c r="P2375" s="52"/>
      <c r="S2375" s="52"/>
      <c r="T2375" s="52"/>
    </row>
    <row r="2376" spans="16:25" x14ac:dyDescent="0.25">
      <c r="P2376" s="52"/>
      <c r="S2376" s="52"/>
      <c r="T2376" s="52"/>
    </row>
    <row r="2377" spans="16:25" x14ac:dyDescent="0.25">
      <c r="P2377" s="52"/>
      <c r="S2377" s="52"/>
      <c r="T2377" s="52"/>
    </row>
    <row r="2378" spans="16:25" x14ac:dyDescent="0.25">
      <c r="P2378" s="52"/>
      <c r="S2378" s="52"/>
      <c r="T2378" s="52"/>
    </row>
    <row r="2379" spans="16:25" x14ac:dyDescent="0.25">
      <c r="P2379" s="52"/>
      <c r="S2379" s="52"/>
      <c r="T2379" s="52"/>
    </row>
    <row r="2380" spans="16:25" x14ac:dyDescent="0.25">
      <c r="P2380" s="52"/>
      <c r="S2380" s="52"/>
      <c r="T2380" s="52"/>
    </row>
    <row r="2381" spans="16:25" x14ac:dyDescent="0.25">
      <c r="P2381" s="52"/>
      <c r="S2381" s="52"/>
      <c r="T2381" s="52"/>
    </row>
    <row r="2382" spans="16:25" x14ac:dyDescent="0.25">
      <c r="P2382" s="52"/>
      <c r="S2382" s="52"/>
      <c r="T2382" s="52"/>
    </row>
    <row r="2383" spans="16:25" x14ac:dyDescent="0.25">
      <c r="P2383" s="52"/>
      <c r="S2383" s="52"/>
      <c r="T2383" s="52"/>
      <c r="V2383" s="34"/>
      <c r="X2383" s="34"/>
      <c r="Y2383" s="34"/>
    </row>
    <row r="2384" spans="16:25" x14ac:dyDescent="0.25">
      <c r="P2384" s="52"/>
      <c r="S2384" s="52"/>
      <c r="T2384" s="52"/>
    </row>
    <row r="2385" spans="16:25" x14ac:dyDescent="0.25">
      <c r="P2385" s="52"/>
      <c r="S2385" s="52"/>
      <c r="T2385" s="52"/>
    </row>
    <row r="2386" spans="16:25" x14ac:dyDescent="0.25">
      <c r="P2386" s="52"/>
      <c r="S2386" s="52"/>
      <c r="T2386" s="52"/>
    </row>
    <row r="2387" spans="16:25" x14ac:dyDescent="0.25">
      <c r="P2387" s="52"/>
      <c r="S2387" s="52"/>
      <c r="T2387" s="52"/>
    </row>
    <row r="2388" spans="16:25" x14ac:dyDescent="0.25">
      <c r="P2388" s="52"/>
      <c r="S2388" s="52"/>
      <c r="T2388" s="52"/>
    </row>
    <row r="2389" spans="16:25" x14ac:dyDescent="0.25">
      <c r="P2389" s="52"/>
      <c r="S2389" s="52"/>
      <c r="T2389" s="52"/>
    </row>
    <row r="2390" spans="16:25" x14ac:dyDescent="0.25">
      <c r="P2390" s="52"/>
      <c r="S2390" s="52"/>
      <c r="T2390" s="52"/>
    </row>
    <row r="2391" spans="16:25" x14ac:dyDescent="0.25">
      <c r="P2391" s="52"/>
      <c r="S2391" s="52"/>
      <c r="T2391" s="52"/>
    </row>
    <row r="2392" spans="16:25" x14ac:dyDescent="0.25">
      <c r="P2392" s="52"/>
      <c r="S2392" s="52"/>
      <c r="T2392" s="52"/>
    </row>
    <row r="2393" spans="16:25" x14ac:dyDescent="0.25">
      <c r="P2393" s="52"/>
      <c r="S2393" s="52"/>
      <c r="T2393" s="52"/>
    </row>
    <row r="2394" spans="16:25" x14ac:dyDescent="0.25">
      <c r="P2394" s="52"/>
      <c r="S2394" s="52"/>
      <c r="T2394" s="52"/>
      <c r="V2394" s="34"/>
      <c r="X2394" s="34"/>
      <c r="Y2394" s="34"/>
    </row>
    <row r="2395" spans="16:25" x14ac:dyDescent="0.25">
      <c r="P2395" s="52"/>
      <c r="S2395" s="52"/>
      <c r="T2395" s="52"/>
    </row>
    <row r="2396" spans="16:25" x14ac:dyDescent="0.25">
      <c r="P2396" s="52"/>
      <c r="S2396" s="52"/>
      <c r="T2396" s="52"/>
    </row>
    <row r="2397" spans="16:25" x14ac:dyDescent="0.25">
      <c r="P2397" s="52"/>
      <c r="S2397" s="52"/>
      <c r="T2397" s="52"/>
    </row>
    <row r="2398" spans="16:25" x14ac:dyDescent="0.25">
      <c r="P2398" s="52"/>
      <c r="S2398" s="52"/>
      <c r="T2398" s="52"/>
    </row>
    <row r="2399" spans="16:25" x14ac:dyDescent="0.25">
      <c r="P2399" s="52"/>
      <c r="S2399" s="52"/>
      <c r="T2399" s="52"/>
    </row>
    <row r="2400" spans="16:25" x14ac:dyDescent="0.25">
      <c r="P2400" s="52"/>
      <c r="S2400" s="52"/>
      <c r="T2400" s="52"/>
    </row>
    <row r="2401" spans="16:25" x14ac:dyDescent="0.25">
      <c r="P2401" s="52"/>
      <c r="S2401" s="52"/>
      <c r="T2401" s="52"/>
    </row>
    <row r="2402" spans="16:25" x14ac:dyDescent="0.25">
      <c r="P2402" s="52"/>
      <c r="S2402" s="52"/>
      <c r="T2402" s="52"/>
    </row>
    <row r="2403" spans="16:25" x14ac:dyDescent="0.25">
      <c r="P2403" s="52"/>
      <c r="S2403" s="52"/>
      <c r="T2403" s="52"/>
    </row>
    <row r="2404" spans="16:25" x14ac:dyDescent="0.25">
      <c r="P2404" s="52"/>
      <c r="S2404" s="52"/>
      <c r="T2404" s="52"/>
    </row>
    <row r="2405" spans="16:25" x14ac:dyDescent="0.25">
      <c r="P2405" s="52"/>
      <c r="S2405" s="52"/>
      <c r="T2405" s="52"/>
      <c r="V2405" s="34"/>
      <c r="X2405" s="34"/>
      <c r="Y2405" s="34"/>
    </row>
    <row r="2406" spans="16:25" x14ac:dyDescent="0.25">
      <c r="P2406" s="52"/>
      <c r="S2406" s="52"/>
      <c r="T2406" s="52"/>
    </row>
    <row r="2407" spans="16:25" x14ac:dyDescent="0.25">
      <c r="P2407" s="52"/>
      <c r="S2407" s="52"/>
      <c r="T2407" s="52"/>
    </row>
    <row r="2408" spans="16:25" x14ac:dyDescent="0.25">
      <c r="P2408" s="52"/>
      <c r="S2408" s="52"/>
      <c r="T2408" s="52"/>
    </row>
    <row r="2409" spans="16:25" x14ac:dyDescent="0.25">
      <c r="P2409" s="52"/>
      <c r="S2409" s="52"/>
      <c r="T2409" s="52"/>
    </row>
    <row r="2410" spans="16:25" x14ac:dyDescent="0.25">
      <c r="P2410" s="52"/>
      <c r="S2410" s="52"/>
      <c r="T2410" s="52"/>
    </row>
    <row r="2411" spans="16:25" x14ac:dyDescent="0.25">
      <c r="P2411" s="52"/>
      <c r="S2411" s="52"/>
      <c r="T2411" s="52"/>
    </row>
    <row r="2412" spans="16:25" x14ac:dyDescent="0.25">
      <c r="P2412" s="52"/>
      <c r="S2412" s="52"/>
      <c r="T2412" s="52"/>
    </row>
    <row r="2413" spans="16:25" x14ac:dyDescent="0.25">
      <c r="P2413" s="52"/>
      <c r="S2413" s="52"/>
      <c r="T2413" s="52"/>
    </row>
    <row r="2414" spans="16:25" x14ac:dyDescent="0.25">
      <c r="P2414" s="52"/>
      <c r="S2414" s="52"/>
      <c r="T2414" s="52"/>
    </row>
    <row r="2415" spans="16:25" x14ac:dyDescent="0.25">
      <c r="P2415" s="52"/>
      <c r="S2415" s="52"/>
      <c r="T2415" s="52"/>
    </row>
    <row r="2416" spans="16:25" x14ac:dyDescent="0.25">
      <c r="P2416" s="52"/>
      <c r="S2416" s="52"/>
      <c r="T2416" s="52"/>
    </row>
    <row r="2417" spans="16:25" x14ac:dyDescent="0.25">
      <c r="P2417" s="52"/>
      <c r="S2417" s="52"/>
      <c r="T2417" s="52"/>
    </row>
    <row r="2418" spans="16:25" x14ac:dyDescent="0.25">
      <c r="P2418" s="52"/>
      <c r="S2418" s="52"/>
      <c r="T2418" s="52"/>
    </row>
    <row r="2419" spans="16:25" x14ac:dyDescent="0.25">
      <c r="P2419" s="52"/>
      <c r="S2419" s="52"/>
      <c r="T2419" s="52"/>
    </row>
    <row r="2420" spans="16:25" x14ac:dyDescent="0.25">
      <c r="P2420" s="52"/>
      <c r="S2420" s="52"/>
      <c r="T2420" s="52"/>
    </row>
    <row r="2421" spans="16:25" x14ac:dyDescent="0.25">
      <c r="P2421" s="52"/>
      <c r="S2421" s="52"/>
      <c r="T2421" s="52"/>
    </row>
    <row r="2422" spans="16:25" x14ac:dyDescent="0.25">
      <c r="P2422" s="52"/>
      <c r="S2422" s="52"/>
      <c r="T2422" s="52"/>
    </row>
    <row r="2423" spans="16:25" x14ac:dyDescent="0.25">
      <c r="P2423" s="52"/>
      <c r="S2423" s="52"/>
      <c r="T2423" s="52"/>
    </row>
    <row r="2424" spans="16:25" x14ac:dyDescent="0.25">
      <c r="P2424" s="52"/>
      <c r="S2424" s="52"/>
      <c r="T2424" s="52"/>
      <c r="V2424" s="34"/>
      <c r="X2424" s="34"/>
      <c r="Y2424" s="34"/>
    </row>
    <row r="2425" spans="16:25" x14ac:dyDescent="0.25">
      <c r="P2425" s="52"/>
      <c r="S2425" s="52"/>
      <c r="T2425" s="52"/>
    </row>
    <row r="2426" spans="16:25" x14ac:dyDescent="0.25">
      <c r="P2426" s="52"/>
      <c r="S2426" s="52"/>
      <c r="T2426" s="52"/>
    </row>
    <row r="2427" spans="16:25" x14ac:dyDescent="0.25">
      <c r="P2427" s="52"/>
      <c r="S2427" s="52"/>
      <c r="T2427" s="52"/>
    </row>
    <row r="2428" spans="16:25" x14ac:dyDescent="0.25">
      <c r="P2428" s="52"/>
      <c r="S2428" s="52"/>
      <c r="T2428" s="52"/>
    </row>
    <row r="2429" spans="16:25" x14ac:dyDescent="0.25">
      <c r="P2429" s="52"/>
      <c r="S2429" s="52"/>
      <c r="T2429" s="52"/>
    </row>
    <row r="2430" spans="16:25" x14ac:dyDescent="0.25">
      <c r="P2430" s="52"/>
      <c r="S2430" s="52"/>
      <c r="T2430" s="52"/>
    </row>
    <row r="2431" spans="16:25" x14ac:dyDescent="0.25">
      <c r="P2431" s="52"/>
      <c r="S2431" s="52"/>
      <c r="T2431" s="52"/>
    </row>
    <row r="2432" spans="16:25" x14ac:dyDescent="0.25">
      <c r="P2432" s="52"/>
      <c r="S2432" s="52"/>
      <c r="T2432" s="52"/>
    </row>
    <row r="2433" spans="16:25" x14ac:dyDescent="0.25">
      <c r="P2433" s="52"/>
      <c r="S2433" s="52"/>
      <c r="T2433" s="52"/>
    </row>
    <row r="2434" spans="16:25" x14ac:dyDescent="0.25">
      <c r="P2434" s="52"/>
      <c r="S2434" s="52"/>
      <c r="T2434" s="52"/>
      <c r="V2434" s="34"/>
      <c r="X2434" s="34"/>
      <c r="Y2434" s="34"/>
    </row>
    <row r="2435" spans="16:25" x14ac:dyDescent="0.25">
      <c r="P2435" s="52"/>
      <c r="S2435" s="52"/>
      <c r="T2435" s="52"/>
    </row>
    <row r="2436" spans="16:25" x14ac:dyDescent="0.25">
      <c r="P2436" s="52"/>
      <c r="S2436" s="52"/>
      <c r="T2436" s="52"/>
    </row>
    <row r="2437" spans="16:25" x14ac:dyDescent="0.25">
      <c r="P2437" s="52"/>
      <c r="S2437" s="52"/>
      <c r="T2437" s="52"/>
    </row>
    <row r="2438" spans="16:25" x14ac:dyDescent="0.25">
      <c r="P2438" s="52"/>
      <c r="S2438" s="52"/>
      <c r="T2438" s="52"/>
    </row>
    <row r="2439" spans="16:25" x14ac:dyDescent="0.25">
      <c r="P2439" s="52"/>
      <c r="S2439" s="52"/>
      <c r="T2439" s="52"/>
    </row>
    <row r="2440" spans="16:25" x14ac:dyDescent="0.25">
      <c r="P2440" s="52"/>
      <c r="S2440" s="52"/>
      <c r="T2440" s="52"/>
    </row>
    <row r="2441" spans="16:25" x14ac:dyDescent="0.25">
      <c r="P2441" s="52"/>
      <c r="S2441" s="52"/>
      <c r="T2441" s="52"/>
    </row>
    <row r="2442" spans="16:25" x14ac:dyDescent="0.25">
      <c r="P2442" s="52"/>
      <c r="S2442" s="52"/>
      <c r="T2442" s="52"/>
    </row>
    <row r="2443" spans="16:25" x14ac:dyDescent="0.25">
      <c r="P2443" s="52"/>
      <c r="S2443" s="52"/>
      <c r="T2443" s="52"/>
    </row>
    <row r="2444" spans="16:25" x14ac:dyDescent="0.25">
      <c r="P2444" s="52"/>
      <c r="S2444" s="52"/>
      <c r="T2444" s="52"/>
    </row>
    <row r="2445" spans="16:25" x14ac:dyDescent="0.25">
      <c r="P2445" s="52"/>
      <c r="S2445" s="52"/>
      <c r="T2445" s="52"/>
    </row>
    <row r="2446" spans="16:25" x14ac:dyDescent="0.25">
      <c r="P2446" s="52"/>
      <c r="S2446" s="52"/>
      <c r="T2446" s="52"/>
    </row>
    <row r="2447" spans="16:25" x14ac:dyDescent="0.25">
      <c r="P2447" s="52"/>
      <c r="S2447" s="52"/>
      <c r="T2447" s="52"/>
    </row>
    <row r="2448" spans="16:25" x14ac:dyDescent="0.25">
      <c r="P2448" s="52"/>
      <c r="S2448" s="52"/>
      <c r="T2448" s="52"/>
    </row>
    <row r="2449" spans="16:25" x14ac:dyDescent="0.25">
      <c r="P2449" s="52"/>
      <c r="S2449" s="52"/>
      <c r="T2449" s="52"/>
    </row>
    <row r="2450" spans="16:25" x14ac:dyDescent="0.25">
      <c r="P2450" s="52"/>
      <c r="S2450" s="52"/>
      <c r="T2450" s="52"/>
    </row>
    <row r="2451" spans="16:25" x14ac:dyDescent="0.25">
      <c r="P2451" s="52"/>
      <c r="S2451" s="52"/>
      <c r="T2451" s="52"/>
    </row>
    <row r="2452" spans="16:25" x14ac:dyDescent="0.25">
      <c r="P2452" s="52"/>
      <c r="S2452" s="52"/>
      <c r="T2452" s="52"/>
    </row>
    <row r="2453" spans="16:25" x14ac:dyDescent="0.25">
      <c r="P2453" s="52"/>
      <c r="S2453" s="52"/>
      <c r="T2453" s="52"/>
    </row>
    <row r="2454" spans="16:25" x14ac:dyDescent="0.25">
      <c r="P2454" s="52"/>
      <c r="S2454" s="52"/>
      <c r="T2454" s="52"/>
      <c r="V2454" s="34"/>
      <c r="X2454" s="34"/>
      <c r="Y2454" s="34"/>
    </row>
    <row r="2455" spans="16:25" x14ac:dyDescent="0.25">
      <c r="P2455" s="52"/>
      <c r="S2455" s="52"/>
      <c r="T2455" s="52"/>
      <c r="V2455" s="34"/>
      <c r="X2455" s="34"/>
      <c r="Y2455" s="34"/>
    </row>
    <row r="2456" spans="16:25" x14ac:dyDescent="0.25">
      <c r="P2456" s="52"/>
      <c r="S2456" s="52"/>
      <c r="T2456" s="52"/>
    </row>
    <row r="2457" spans="16:25" x14ac:dyDescent="0.25">
      <c r="P2457" s="52"/>
      <c r="S2457" s="52"/>
      <c r="T2457" s="52"/>
    </row>
    <row r="2458" spans="16:25" x14ac:dyDescent="0.25">
      <c r="P2458" s="52"/>
      <c r="S2458" s="52"/>
      <c r="T2458" s="52"/>
    </row>
    <row r="2459" spans="16:25" x14ac:dyDescent="0.25">
      <c r="P2459" s="52"/>
      <c r="S2459" s="52"/>
      <c r="T2459" s="52"/>
    </row>
    <row r="2460" spans="16:25" x14ac:dyDescent="0.25">
      <c r="P2460" s="52"/>
      <c r="S2460" s="52"/>
      <c r="T2460" s="52"/>
    </row>
    <row r="2461" spans="16:25" x14ac:dyDescent="0.25">
      <c r="P2461" s="52"/>
      <c r="S2461" s="52"/>
      <c r="T2461" s="52"/>
    </row>
    <row r="2462" spans="16:25" x14ac:dyDescent="0.25">
      <c r="P2462" s="52"/>
      <c r="S2462" s="52"/>
      <c r="T2462" s="52"/>
    </row>
    <row r="2463" spans="16:25" x14ac:dyDescent="0.25">
      <c r="P2463" s="52"/>
      <c r="S2463" s="52"/>
      <c r="T2463" s="52"/>
    </row>
    <row r="2464" spans="16:25" x14ac:dyDescent="0.25">
      <c r="P2464" s="52"/>
      <c r="S2464" s="52"/>
      <c r="T2464" s="52"/>
    </row>
    <row r="2465" spans="16:25" x14ac:dyDescent="0.25">
      <c r="P2465" s="52"/>
      <c r="S2465" s="52"/>
      <c r="T2465" s="52"/>
    </row>
    <row r="2466" spans="16:25" x14ac:dyDescent="0.25">
      <c r="P2466" s="52"/>
      <c r="S2466" s="52"/>
      <c r="T2466" s="52"/>
      <c r="V2466" s="34"/>
      <c r="X2466" s="34"/>
      <c r="Y2466" s="34"/>
    </row>
    <row r="2467" spans="16:25" x14ac:dyDescent="0.25">
      <c r="P2467" s="52"/>
      <c r="S2467" s="52"/>
      <c r="T2467" s="52"/>
    </row>
    <row r="2468" spans="16:25" x14ac:dyDescent="0.25">
      <c r="P2468" s="52"/>
      <c r="S2468" s="52"/>
      <c r="T2468" s="52"/>
    </row>
    <row r="2469" spans="16:25" x14ac:dyDescent="0.25">
      <c r="P2469" s="52"/>
      <c r="S2469" s="52"/>
      <c r="T2469" s="52"/>
    </row>
    <row r="2470" spans="16:25" x14ac:dyDescent="0.25">
      <c r="P2470" s="52"/>
      <c r="S2470" s="52"/>
      <c r="T2470" s="52"/>
    </row>
    <row r="2471" spans="16:25" x14ac:dyDescent="0.25">
      <c r="P2471" s="52"/>
      <c r="S2471" s="52"/>
      <c r="T2471" s="52"/>
    </row>
    <row r="2472" spans="16:25" x14ac:dyDescent="0.25">
      <c r="P2472" s="52"/>
      <c r="S2472" s="52"/>
      <c r="T2472" s="52"/>
    </row>
    <row r="2473" spans="16:25" x14ac:dyDescent="0.25">
      <c r="P2473" s="52"/>
      <c r="S2473" s="52"/>
      <c r="T2473" s="52"/>
    </row>
    <row r="2474" spans="16:25" x14ac:dyDescent="0.25">
      <c r="P2474" s="52"/>
      <c r="S2474" s="52"/>
      <c r="T2474" s="52"/>
    </row>
    <row r="2475" spans="16:25" x14ac:dyDescent="0.25">
      <c r="P2475" s="52"/>
      <c r="S2475" s="52"/>
      <c r="T2475" s="52"/>
    </row>
    <row r="2476" spans="16:25" x14ac:dyDescent="0.25">
      <c r="P2476" s="52"/>
      <c r="S2476" s="52"/>
      <c r="T2476" s="52"/>
    </row>
    <row r="2477" spans="16:25" x14ac:dyDescent="0.25">
      <c r="P2477" s="52"/>
      <c r="S2477" s="52"/>
      <c r="T2477" s="52"/>
      <c r="V2477" s="34"/>
      <c r="X2477" s="34"/>
      <c r="Y2477" s="34"/>
    </row>
    <row r="2478" spans="16:25" x14ac:dyDescent="0.25">
      <c r="P2478" s="52"/>
      <c r="S2478" s="52"/>
      <c r="T2478" s="52"/>
    </row>
    <row r="2479" spans="16:25" x14ac:dyDescent="0.25">
      <c r="P2479" s="52"/>
      <c r="S2479" s="52"/>
      <c r="T2479" s="52"/>
    </row>
    <row r="2480" spans="16:25" x14ac:dyDescent="0.25">
      <c r="P2480" s="52"/>
      <c r="S2480" s="52"/>
      <c r="T2480" s="52"/>
    </row>
    <row r="2481" spans="16:25" x14ac:dyDescent="0.25">
      <c r="P2481" s="52"/>
      <c r="S2481" s="52"/>
      <c r="T2481" s="52"/>
    </row>
    <row r="2482" spans="16:25" x14ac:dyDescent="0.25">
      <c r="P2482" s="52"/>
      <c r="S2482" s="52"/>
      <c r="T2482" s="52"/>
    </row>
    <row r="2483" spans="16:25" x14ac:dyDescent="0.25">
      <c r="P2483" s="52"/>
      <c r="S2483" s="52"/>
      <c r="T2483" s="52"/>
    </row>
    <row r="2484" spans="16:25" x14ac:dyDescent="0.25">
      <c r="P2484" s="52"/>
      <c r="S2484" s="52"/>
      <c r="T2484" s="52"/>
    </row>
    <row r="2485" spans="16:25" x14ac:dyDescent="0.25">
      <c r="P2485" s="52"/>
      <c r="S2485" s="52"/>
      <c r="T2485" s="52"/>
    </row>
    <row r="2486" spans="16:25" x14ac:dyDescent="0.25">
      <c r="P2486" s="52"/>
      <c r="S2486" s="52"/>
      <c r="T2486" s="52"/>
    </row>
    <row r="2487" spans="16:25" x14ac:dyDescent="0.25">
      <c r="P2487" s="52"/>
      <c r="S2487" s="52"/>
      <c r="T2487" s="52"/>
    </row>
    <row r="2488" spans="16:25" x14ac:dyDescent="0.25">
      <c r="P2488" s="52"/>
      <c r="S2488" s="52"/>
      <c r="T2488" s="52"/>
      <c r="V2488" s="34"/>
      <c r="X2488" s="34"/>
      <c r="Y2488" s="34"/>
    </row>
    <row r="2489" spans="16:25" x14ac:dyDescent="0.25">
      <c r="P2489" s="52"/>
      <c r="S2489" s="52"/>
      <c r="T2489" s="52"/>
    </row>
    <row r="2490" spans="16:25" x14ac:dyDescent="0.25">
      <c r="P2490" s="52"/>
      <c r="S2490" s="52"/>
      <c r="T2490" s="52"/>
    </row>
    <row r="2491" spans="16:25" x14ac:dyDescent="0.25">
      <c r="P2491" s="52"/>
      <c r="S2491" s="52"/>
      <c r="T2491" s="52"/>
    </row>
    <row r="2492" spans="16:25" x14ac:dyDescent="0.25">
      <c r="P2492" s="52"/>
      <c r="S2492" s="52"/>
      <c r="T2492" s="52"/>
    </row>
    <row r="2493" spans="16:25" x14ac:dyDescent="0.25">
      <c r="P2493" s="52"/>
      <c r="S2493" s="52"/>
      <c r="T2493" s="52"/>
    </row>
    <row r="2494" spans="16:25" x14ac:dyDescent="0.25">
      <c r="P2494" s="52"/>
      <c r="S2494" s="52"/>
      <c r="T2494" s="52"/>
    </row>
    <row r="2495" spans="16:25" x14ac:dyDescent="0.25">
      <c r="P2495" s="52"/>
      <c r="S2495" s="52"/>
      <c r="T2495" s="52"/>
    </row>
    <row r="2496" spans="16:25" x14ac:dyDescent="0.25">
      <c r="P2496" s="52"/>
      <c r="S2496" s="52"/>
      <c r="T2496" s="52"/>
    </row>
    <row r="2497" spans="16:25" x14ac:dyDescent="0.25">
      <c r="P2497" s="52"/>
      <c r="S2497" s="52"/>
      <c r="T2497" s="52"/>
    </row>
    <row r="2498" spans="16:25" x14ac:dyDescent="0.25">
      <c r="P2498" s="52"/>
      <c r="S2498" s="52"/>
      <c r="T2498" s="52"/>
    </row>
    <row r="2499" spans="16:25" x14ac:dyDescent="0.25">
      <c r="P2499" s="52"/>
      <c r="S2499" s="52"/>
      <c r="T2499" s="52"/>
    </row>
    <row r="2500" spans="16:25" x14ac:dyDescent="0.25">
      <c r="P2500" s="52"/>
      <c r="S2500" s="52"/>
      <c r="T2500" s="52"/>
    </row>
    <row r="2501" spans="16:25" x14ac:dyDescent="0.25">
      <c r="P2501" s="52"/>
      <c r="S2501" s="52"/>
      <c r="T2501" s="52"/>
      <c r="V2501" s="34"/>
      <c r="X2501" s="34"/>
      <c r="Y2501" s="34"/>
    </row>
    <row r="2502" spans="16:25" x14ac:dyDescent="0.25">
      <c r="P2502" s="52"/>
      <c r="S2502" s="52"/>
      <c r="T2502" s="52"/>
      <c r="V2502" s="34"/>
      <c r="X2502" s="34"/>
      <c r="Y2502" s="34"/>
    </row>
    <row r="2503" spans="16:25" x14ac:dyDescent="0.25">
      <c r="P2503" s="52"/>
      <c r="S2503" s="52"/>
      <c r="T2503" s="52"/>
    </row>
    <row r="2504" spans="16:25" x14ac:dyDescent="0.25">
      <c r="P2504" s="52"/>
      <c r="S2504" s="52"/>
      <c r="T2504" s="52"/>
    </row>
    <row r="2505" spans="16:25" x14ac:dyDescent="0.25">
      <c r="P2505" s="52"/>
      <c r="S2505" s="52"/>
      <c r="T2505" s="52"/>
    </row>
    <row r="2506" spans="16:25" x14ac:dyDescent="0.25">
      <c r="P2506" s="52"/>
      <c r="S2506" s="52"/>
      <c r="T2506" s="52"/>
    </row>
    <row r="2507" spans="16:25" x14ac:dyDescent="0.25">
      <c r="P2507" s="52"/>
      <c r="S2507" s="52"/>
      <c r="T2507" s="52"/>
    </row>
    <row r="2508" spans="16:25" x14ac:dyDescent="0.25">
      <c r="P2508" s="52"/>
      <c r="S2508" s="52"/>
      <c r="T2508" s="52"/>
    </row>
    <row r="2509" spans="16:25" x14ac:dyDescent="0.25">
      <c r="P2509" s="52"/>
      <c r="S2509" s="52"/>
      <c r="T2509" s="52"/>
    </row>
    <row r="2510" spans="16:25" x14ac:dyDescent="0.25">
      <c r="P2510" s="52"/>
      <c r="S2510" s="52"/>
      <c r="T2510" s="52"/>
    </row>
    <row r="2511" spans="16:25" x14ac:dyDescent="0.25">
      <c r="P2511" s="52"/>
      <c r="S2511" s="52"/>
      <c r="T2511" s="52"/>
    </row>
    <row r="2512" spans="16:25" x14ac:dyDescent="0.25">
      <c r="P2512" s="52"/>
      <c r="S2512" s="52"/>
      <c r="T2512" s="52"/>
    </row>
    <row r="2513" spans="16:25" x14ac:dyDescent="0.25">
      <c r="P2513" s="52"/>
      <c r="S2513" s="52"/>
      <c r="T2513" s="52"/>
    </row>
    <row r="2514" spans="16:25" x14ac:dyDescent="0.25">
      <c r="P2514" s="52"/>
      <c r="S2514" s="52"/>
      <c r="T2514" s="52"/>
    </row>
    <row r="2515" spans="16:25" x14ac:dyDescent="0.25">
      <c r="P2515" s="52"/>
      <c r="S2515" s="52"/>
      <c r="T2515" s="52"/>
      <c r="V2515" s="34"/>
      <c r="X2515" s="34"/>
      <c r="Y2515" s="34"/>
    </row>
    <row r="2516" spans="16:25" x14ac:dyDescent="0.25">
      <c r="P2516" s="52"/>
      <c r="S2516" s="52"/>
      <c r="T2516" s="52"/>
    </row>
    <row r="2517" spans="16:25" x14ac:dyDescent="0.25">
      <c r="P2517" s="52"/>
      <c r="S2517" s="52"/>
      <c r="T2517" s="52"/>
    </row>
    <row r="2518" spans="16:25" x14ac:dyDescent="0.25">
      <c r="P2518" s="52"/>
      <c r="S2518" s="52"/>
      <c r="T2518" s="52"/>
    </row>
    <row r="2519" spans="16:25" x14ac:dyDescent="0.25">
      <c r="P2519" s="52"/>
      <c r="S2519" s="52"/>
      <c r="T2519" s="52"/>
    </row>
    <row r="2520" spans="16:25" x14ac:dyDescent="0.25">
      <c r="P2520" s="52"/>
      <c r="S2520" s="52"/>
      <c r="T2520" s="52"/>
    </row>
    <row r="2521" spans="16:25" x14ac:dyDescent="0.25">
      <c r="P2521" s="52"/>
      <c r="S2521" s="52"/>
      <c r="T2521" s="52"/>
    </row>
    <row r="2522" spans="16:25" x14ac:dyDescent="0.25">
      <c r="P2522" s="52"/>
      <c r="S2522" s="52"/>
      <c r="T2522" s="52"/>
    </row>
    <row r="2523" spans="16:25" x14ac:dyDescent="0.25">
      <c r="P2523" s="52"/>
      <c r="S2523" s="52"/>
      <c r="T2523" s="52"/>
    </row>
    <row r="2524" spans="16:25" x14ac:dyDescent="0.25">
      <c r="P2524" s="52"/>
      <c r="S2524" s="52"/>
      <c r="T2524" s="52"/>
    </row>
    <row r="2525" spans="16:25" x14ac:dyDescent="0.25">
      <c r="P2525" s="52"/>
      <c r="S2525" s="52"/>
      <c r="T2525" s="52"/>
    </row>
    <row r="2526" spans="16:25" x14ac:dyDescent="0.25">
      <c r="P2526" s="52"/>
      <c r="S2526" s="52"/>
      <c r="T2526" s="52"/>
    </row>
    <row r="2527" spans="16:25" x14ac:dyDescent="0.25">
      <c r="P2527" s="52"/>
      <c r="S2527" s="52"/>
      <c r="T2527" s="52"/>
    </row>
    <row r="2528" spans="16:25" x14ac:dyDescent="0.25">
      <c r="P2528" s="52"/>
      <c r="S2528" s="52"/>
      <c r="T2528" s="52"/>
    </row>
    <row r="2529" spans="16:25" x14ac:dyDescent="0.25">
      <c r="P2529" s="52"/>
      <c r="S2529" s="52"/>
      <c r="T2529" s="52"/>
    </row>
    <row r="2530" spans="16:25" x14ac:dyDescent="0.25">
      <c r="P2530" s="52"/>
      <c r="S2530" s="52"/>
      <c r="T2530" s="52"/>
    </row>
    <row r="2531" spans="16:25" x14ac:dyDescent="0.25">
      <c r="P2531" s="52"/>
      <c r="S2531" s="52"/>
      <c r="T2531" s="52"/>
    </row>
    <row r="2532" spans="16:25" x14ac:dyDescent="0.25">
      <c r="P2532" s="52"/>
      <c r="S2532" s="52"/>
      <c r="T2532" s="52"/>
    </row>
    <row r="2533" spans="16:25" x14ac:dyDescent="0.25">
      <c r="P2533" s="52"/>
      <c r="S2533" s="52"/>
      <c r="T2533" s="52"/>
      <c r="V2533" s="34"/>
      <c r="X2533" s="34"/>
      <c r="Y2533" s="34"/>
    </row>
    <row r="2534" spans="16:25" x14ac:dyDescent="0.25">
      <c r="P2534" s="52"/>
      <c r="S2534" s="52"/>
      <c r="T2534" s="52"/>
    </row>
    <row r="2535" spans="16:25" x14ac:dyDescent="0.25">
      <c r="P2535" s="52"/>
      <c r="S2535" s="52"/>
      <c r="T2535" s="52"/>
    </row>
    <row r="2536" spans="16:25" x14ac:dyDescent="0.25">
      <c r="P2536" s="52"/>
      <c r="S2536" s="52"/>
      <c r="T2536" s="52"/>
    </row>
    <row r="2537" spans="16:25" x14ac:dyDescent="0.25">
      <c r="P2537" s="52"/>
      <c r="S2537" s="52"/>
      <c r="T2537" s="52"/>
    </row>
    <row r="2538" spans="16:25" x14ac:dyDescent="0.25">
      <c r="P2538" s="52"/>
      <c r="S2538" s="52"/>
      <c r="T2538" s="52"/>
    </row>
    <row r="2539" spans="16:25" x14ac:dyDescent="0.25">
      <c r="P2539" s="52"/>
      <c r="S2539" s="52"/>
      <c r="T2539" s="52"/>
    </row>
    <row r="2540" spans="16:25" x14ac:dyDescent="0.25">
      <c r="P2540" s="52"/>
      <c r="S2540" s="52"/>
      <c r="T2540" s="52"/>
    </row>
    <row r="2541" spans="16:25" x14ac:dyDescent="0.25">
      <c r="P2541" s="52"/>
      <c r="S2541" s="52"/>
      <c r="T2541" s="52"/>
    </row>
    <row r="2542" spans="16:25" x14ac:dyDescent="0.25">
      <c r="P2542" s="52"/>
      <c r="S2542" s="52"/>
      <c r="T2542" s="52"/>
      <c r="V2542" s="34"/>
      <c r="X2542" s="34"/>
      <c r="Y2542" s="34"/>
    </row>
    <row r="2543" spans="16:25" x14ac:dyDescent="0.25">
      <c r="P2543" s="52"/>
      <c r="S2543" s="52"/>
      <c r="T2543" s="52"/>
    </row>
    <row r="2544" spans="16:25" x14ac:dyDescent="0.25">
      <c r="P2544" s="52"/>
      <c r="S2544" s="52"/>
      <c r="T2544" s="52"/>
    </row>
    <row r="2545" spans="16:20" x14ac:dyDescent="0.25">
      <c r="P2545" s="52"/>
      <c r="S2545" s="52"/>
      <c r="T2545" s="52"/>
    </row>
    <row r="2546" spans="16:20" x14ac:dyDescent="0.25">
      <c r="P2546" s="52"/>
      <c r="S2546" s="52"/>
      <c r="T2546" s="52"/>
    </row>
    <row r="2547" spans="16:20" x14ac:dyDescent="0.25">
      <c r="P2547" s="52"/>
      <c r="S2547" s="52"/>
      <c r="T2547" s="52"/>
    </row>
    <row r="2548" spans="16:20" x14ac:dyDescent="0.25">
      <c r="P2548" s="52"/>
      <c r="S2548" s="52"/>
      <c r="T2548" s="52"/>
    </row>
    <row r="2549" spans="16:20" x14ac:dyDescent="0.25">
      <c r="P2549" s="52"/>
      <c r="S2549" s="52"/>
      <c r="T2549" s="52"/>
    </row>
    <row r="2550" spans="16:20" x14ac:dyDescent="0.25">
      <c r="P2550" s="52"/>
      <c r="S2550" s="52"/>
      <c r="T2550" s="52"/>
    </row>
    <row r="2551" spans="16:20" x14ac:dyDescent="0.25">
      <c r="P2551" s="52"/>
      <c r="S2551" s="52"/>
      <c r="T2551" s="52"/>
    </row>
    <row r="2552" spans="16:20" x14ac:dyDescent="0.25">
      <c r="P2552" s="52"/>
      <c r="S2552" s="52"/>
      <c r="T2552" s="52"/>
    </row>
    <row r="2553" spans="16:20" x14ac:dyDescent="0.25">
      <c r="P2553" s="52"/>
      <c r="S2553" s="52"/>
      <c r="T2553" s="52"/>
    </row>
    <row r="2554" spans="16:20" x14ac:dyDescent="0.25">
      <c r="P2554" s="52"/>
      <c r="S2554" s="52"/>
      <c r="T2554" s="52"/>
    </row>
    <row r="2555" spans="16:20" x14ac:dyDescent="0.25">
      <c r="P2555" s="52"/>
      <c r="S2555" s="52"/>
      <c r="T2555" s="52"/>
    </row>
    <row r="2556" spans="16:20" x14ac:dyDescent="0.25">
      <c r="P2556" s="52"/>
      <c r="S2556" s="52"/>
      <c r="T2556" s="52"/>
    </row>
    <row r="2557" spans="16:20" x14ac:dyDescent="0.25">
      <c r="P2557" s="52"/>
      <c r="S2557" s="52"/>
      <c r="T2557" s="52"/>
    </row>
    <row r="2558" spans="16:20" x14ac:dyDescent="0.25">
      <c r="P2558" s="52"/>
      <c r="S2558" s="52"/>
      <c r="T2558" s="52"/>
    </row>
    <row r="2559" spans="16:20" x14ac:dyDescent="0.25">
      <c r="P2559" s="52"/>
      <c r="S2559" s="52"/>
      <c r="T2559" s="52"/>
    </row>
    <row r="2560" spans="16:20" x14ac:dyDescent="0.25">
      <c r="P2560" s="52"/>
      <c r="S2560" s="52"/>
      <c r="T2560" s="52"/>
    </row>
    <row r="2561" spans="13:25" x14ac:dyDescent="0.25">
      <c r="P2561" s="52"/>
      <c r="S2561" s="52"/>
      <c r="T2561" s="52"/>
    </row>
    <row r="2562" spans="13:25" x14ac:dyDescent="0.25">
      <c r="P2562" s="52"/>
      <c r="S2562" s="52"/>
      <c r="T2562" s="52"/>
    </row>
    <row r="2563" spans="13:25" x14ac:dyDescent="0.25">
      <c r="P2563" s="52"/>
      <c r="S2563" s="52"/>
      <c r="T2563" s="52"/>
    </row>
    <row r="2564" spans="13:25" x14ac:dyDescent="0.25">
      <c r="P2564" s="52"/>
      <c r="S2564" s="52"/>
      <c r="T2564" s="52"/>
    </row>
    <row r="2565" spans="13:25" x14ac:dyDescent="0.25">
      <c r="P2565" s="52"/>
      <c r="S2565" s="52"/>
      <c r="T2565" s="52"/>
      <c r="V2565" s="34"/>
      <c r="X2565" s="34"/>
      <c r="Y2565" s="34"/>
    </row>
    <row r="2566" spans="13:25" x14ac:dyDescent="0.25">
      <c r="P2566" s="52"/>
      <c r="S2566" s="52"/>
      <c r="T2566" s="52"/>
    </row>
    <row r="2567" spans="13:25" x14ac:dyDescent="0.25">
      <c r="P2567" s="52"/>
      <c r="S2567" s="52"/>
      <c r="T2567" s="52"/>
    </row>
    <row r="2568" spans="13:25" x14ac:dyDescent="0.25">
      <c r="P2568" s="52"/>
      <c r="S2568" s="52"/>
      <c r="T2568" s="52"/>
    </row>
    <row r="2569" spans="13:25" x14ac:dyDescent="0.25">
      <c r="P2569" s="52"/>
      <c r="S2569" s="52"/>
      <c r="T2569" s="52"/>
    </row>
    <row r="2570" spans="13:25" x14ac:dyDescent="0.25">
      <c r="P2570" s="52"/>
      <c r="S2570" s="52"/>
      <c r="T2570" s="52"/>
    </row>
    <row r="2571" spans="13:25" x14ac:dyDescent="0.25">
      <c r="M2571" s="53"/>
      <c r="P2571" s="52"/>
      <c r="S2571" s="52"/>
      <c r="T2571" s="52"/>
    </row>
    <row r="2572" spans="13:25" x14ac:dyDescent="0.25">
      <c r="M2572" s="53"/>
      <c r="P2572" s="52"/>
      <c r="S2572" s="52"/>
      <c r="T2572" s="52"/>
    </row>
    <row r="2573" spans="13:25" x14ac:dyDescent="0.25">
      <c r="M2573" s="53"/>
      <c r="P2573" s="52"/>
      <c r="S2573" s="52"/>
      <c r="T2573" s="52"/>
    </row>
    <row r="2574" spans="13:25" x14ac:dyDescent="0.25">
      <c r="P2574" s="52"/>
      <c r="S2574" s="52"/>
      <c r="T2574" s="52"/>
    </row>
    <row r="2575" spans="13:25" x14ac:dyDescent="0.25">
      <c r="P2575" s="52"/>
      <c r="S2575" s="52"/>
      <c r="T2575" s="52"/>
    </row>
    <row r="2576" spans="13:25" x14ac:dyDescent="0.25">
      <c r="P2576" s="52"/>
      <c r="S2576" s="52"/>
      <c r="T2576" s="52"/>
    </row>
    <row r="2577" spans="16:20" x14ac:dyDescent="0.25">
      <c r="P2577" s="52"/>
      <c r="S2577" s="52"/>
      <c r="T2577" s="52"/>
    </row>
    <row r="2578" spans="16:20" x14ac:dyDescent="0.25">
      <c r="P2578" s="52"/>
      <c r="S2578" s="52"/>
      <c r="T2578" s="52"/>
    </row>
    <row r="2579" spans="16:20" x14ac:dyDescent="0.25">
      <c r="P2579" s="52"/>
      <c r="S2579" s="52"/>
      <c r="T2579" s="52"/>
    </row>
    <row r="2580" spans="16:20" x14ac:dyDescent="0.25">
      <c r="P2580" s="52"/>
      <c r="S2580" s="52"/>
      <c r="T2580" s="52"/>
    </row>
    <row r="2581" spans="16:20" x14ac:dyDescent="0.25">
      <c r="P2581" s="52"/>
      <c r="S2581" s="52"/>
      <c r="T2581" s="52"/>
    </row>
    <row r="2582" spans="16:20" x14ac:dyDescent="0.25">
      <c r="P2582" s="52"/>
      <c r="S2582" s="52"/>
      <c r="T2582" s="52"/>
    </row>
    <row r="2583" spans="16:20" x14ac:dyDescent="0.25">
      <c r="P2583" s="52"/>
      <c r="S2583" s="52"/>
      <c r="T2583" s="52"/>
    </row>
    <row r="2584" spans="16:20" x14ac:dyDescent="0.25">
      <c r="P2584" s="52"/>
      <c r="S2584" s="52"/>
      <c r="T2584" s="52"/>
    </row>
    <row r="2585" spans="16:20" x14ac:dyDescent="0.25">
      <c r="P2585" s="52"/>
      <c r="S2585" s="52"/>
      <c r="T2585" s="52"/>
    </row>
    <row r="2586" spans="16:20" x14ac:dyDescent="0.25">
      <c r="P2586" s="52"/>
      <c r="S2586" s="52"/>
      <c r="T2586" s="52"/>
    </row>
    <row r="2587" spans="16:20" x14ac:dyDescent="0.25">
      <c r="P2587" s="52"/>
      <c r="S2587" s="52"/>
      <c r="T2587" s="52"/>
    </row>
    <row r="2588" spans="16:20" x14ac:dyDescent="0.25">
      <c r="P2588" s="52"/>
      <c r="S2588" s="52"/>
      <c r="T2588" s="52"/>
    </row>
    <row r="2589" spans="16:20" x14ac:dyDescent="0.25">
      <c r="P2589" s="52"/>
      <c r="S2589" s="52"/>
      <c r="T2589" s="52"/>
    </row>
    <row r="2590" spans="16:20" x14ac:dyDescent="0.25">
      <c r="P2590" s="52"/>
      <c r="S2590" s="52"/>
      <c r="T2590" s="52"/>
    </row>
    <row r="2591" spans="16:20" x14ac:dyDescent="0.25">
      <c r="P2591" s="52"/>
      <c r="S2591" s="52"/>
      <c r="T2591" s="52"/>
    </row>
    <row r="2592" spans="16:20" x14ac:dyDescent="0.25">
      <c r="P2592" s="52"/>
      <c r="S2592" s="52"/>
      <c r="T2592" s="52"/>
    </row>
    <row r="2593" spans="13:20" x14ac:dyDescent="0.25">
      <c r="M2593" s="53"/>
      <c r="P2593" s="52"/>
      <c r="S2593" s="52"/>
      <c r="T2593" s="52"/>
    </row>
    <row r="2594" spans="13:20" x14ac:dyDescent="0.25">
      <c r="M2594" s="53"/>
      <c r="P2594" s="52"/>
      <c r="S2594" s="52"/>
      <c r="T2594" s="52"/>
    </row>
    <row r="2595" spans="13:20" x14ac:dyDescent="0.25">
      <c r="M2595" s="53"/>
      <c r="P2595" s="52"/>
      <c r="S2595" s="52"/>
      <c r="T2595" s="52"/>
    </row>
    <row r="2596" spans="13:20" x14ac:dyDescent="0.25">
      <c r="M2596" s="53"/>
      <c r="P2596" s="52"/>
      <c r="S2596" s="52"/>
      <c r="T2596" s="52"/>
    </row>
    <row r="2597" spans="13:20" x14ac:dyDescent="0.25">
      <c r="M2597" s="53"/>
      <c r="P2597" s="52"/>
      <c r="S2597" s="52"/>
      <c r="T2597" s="52"/>
    </row>
    <row r="2598" spans="13:20" x14ac:dyDescent="0.25">
      <c r="M2598" s="53"/>
      <c r="P2598" s="52"/>
      <c r="S2598" s="52"/>
      <c r="T2598" s="52"/>
    </row>
    <row r="2599" spans="13:20" x14ac:dyDescent="0.25">
      <c r="P2599" s="52"/>
      <c r="S2599" s="52"/>
      <c r="T2599" s="52"/>
    </row>
    <row r="2600" spans="13:20" x14ac:dyDescent="0.25">
      <c r="M2600" s="53"/>
      <c r="P2600" s="52"/>
      <c r="S2600" s="52"/>
      <c r="T2600" s="52"/>
    </row>
    <row r="2601" spans="13:20" x14ac:dyDescent="0.25">
      <c r="P2601" s="52"/>
      <c r="S2601" s="52"/>
      <c r="T2601" s="52"/>
    </row>
    <row r="2602" spans="13:20" x14ac:dyDescent="0.25">
      <c r="P2602" s="52"/>
      <c r="S2602" s="52"/>
      <c r="T2602" s="52"/>
    </row>
    <row r="2603" spans="13:20" x14ac:dyDescent="0.25">
      <c r="P2603" s="52"/>
      <c r="S2603" s="52"/>
      <c r="T2603" s="52"/>
    </row>
    <row r="2604" spans="13:20" x14ac:dyDescent="0.25">
      <c r="P2604" s="52"/>
      <c r="S2604" s="52"/>
      <c r="T2604" s="52"/>
    </row>
    <row r="2605" spans="13:20" x14ac:dyDescent="0.25">
      <c r="P2605" s="52"/>
      <c r="S2605" s="52"/>
      <c r="T2605" s="52"/>
    </row>
    <row r="2606" spans="13:20" x14ac:dyDescent="0.25">
      <c r="P2606" s="52"/>
      <c r="S2606" s="52"/>
      <c r="T2606" s="52"/>
    </row>
    <row r="2607" spans="13:20" x14ac:dyDescent="0.25">
      <c r="P2607" s="52"/>
      <c r="S2607" s="52"/>
      <c r="T2607" s="52"/>
    </row>
    <row r="2608" spans="13:20" x14ac:dyDescent="0.25">
      <c r="P2608" s="52"/>
      <c r="S2608" s="52"/>
      <c r="T2608" s="52"/>
    </row>
    <row r="2609" spans="13:25" x14ac:dyDescent="0.25">
      <c r="P2609" s="52"/>
      <c r="S2609" s="52"/>
      <c r="T2609" s="52"/>
    </row>
    <row r="2610" spans="13:25" x14ac:dyDescent="0.25">
      <c r="P2610" s="52"/>
      <c r="S2610" s="52"/>
      <c r="T2610" s="52"/>
    </row>
    <row r="2611" spans="13:25" x14ac:dyDescent="0.25">
      <c r="P2611" s="52"/>
      <c r="S2611" s="52"/>
      <c r="T2611" s="52"/>
    </row>
    <row r="2612" spans="13:25" x14ac:dyDescent="0.25">
      <c r="P2612" s="52"/>
      <c r="S2612" s="52"/>
      <c r="T2612" s="52"/>
      <c r="V2612" s="34"/>
      <c r="X2612" s="34"/>
      <c r="Y2612" s="34"/>
    </row>
    <row r="2613" spans="13:25" x14ac:dyDescent="0.25">
      <c r="M2613" s="53"/>
      <c r="P2613" s="52"/>
      <c r="S2613" s="52"/>
      <c r="T2613" s="52"/>
    </row>
    <row r="2614" spans="13:25" x14ac:dyDescent="0.25">
      <c r="M2614" s="53"/>
      <c r="P2614" s="52"/>
      <c r="S2614" s="52"/>
      <c r="T2614" s="52"/>
    </row>
    <row r="2615" spans="13:25" x14ac:dyDescent="0.25">
      <c r="M2615" s="53"/>
      <c r="P2615" s="52"/>
      <c r="S2615" s="52"/>
      <c r="T2615" s="52"/>
    </row>
    <row r="2616" spans="13:25" x14ac:dyDescent="0.25">
      <c r="M2616" s="53"/>
      <c r="P2616" s="52"/>
      <c r="S2616" s="52"/>
      <c r="T2616" s="52"/>
    </row>
    <row r="2617" spans="13:25" x14ac:dyDescent="0.25">
      <c r="M2617" s="53"/>
      <c r="P2617" s="52"/>
      <c r="S2617" s="52"/>
      <c r="T2617" s="52"/>
    </row>
    <row r="2618" spans="13:25" x14ac:dyDescent="0.25">
      <c r="M2618" s="53"/>
      <c r="P2618" s="52"/>
      <c r="S2618" s="52"/>
      <c r="T2618" s="52"/>
    </row>
    <row r="2619" spans="13:25" x14ac:dyDescent="0.25">
      <c r="P2619" s="52"/>
      <c r="S2619" s="52"/>
      <c r="T2619" s="52"/>
    </row>
    <row r="2620" spans="13:25" x14ac:dyDescent="0.25">
      <c r="M2620" s="53"/>
      <c r="P2620" s="52"/>
      <c r="S2620" s="52"/>
      <c r="T2620" s="52"/>
    </row>
    <row r="2621" spans="13:25" x14ac:dyDescent="0.25">
      <c r="P2621" s="52"/>
      <c r="S2621" s="52"/>
      <c r="T2621" s="52"/>
    </row>
    <row r="2622" spans="13:25" x14ac:dyDescent="0.25">
      <c r="P2622" s="52"/>
      <c r="S2622" s="52"/>
      <c r="T2622" s="52"/>
    </row>
    <row r="2623" spans="13:25" x14ac:dyDescent="0.25">
      <c r="P2623" s="52"/>
      <c r="S2623" s="52"/>
      <c r="T2623" s="52"/>
    </row>
    <row r="2624" spans="13:25" x14ac:dyDescent="0.25">
      <c r="P2624" s="52"/>
      <c r="S2624" s="52"/>
      <c r="T2624" s="52"/>
    </row>
    <row r="2625" spans="13:20" x14ac:dyDescent="0.25">
      <c r="P2625" s="52"/>
      <c r="S2625" s="52"/>
      <c r="T2625" s="52"/>
    </row>
    <row r="2626" spans="13:20" x14ac:dyDescent="0.25">
      <c r="P2626" s="52"/>
      <c r="S2626" s="52"/>
      <c r="T2626" s="52"/>
    </row>
    <row r="2627" spans="13:20" x14ac:dyDescent="0.25">
      <c r="P2627" s="52"/>
      <c r="S2627" s="52"/>
      <c r="T2627" s="52"/>
    </row>
    <row r="2628" spans="13:20" x14ac:dyDescent="0.25">
      <c r="P2628" s="52"/>
      <c r="S2628" s="52"/>
      <c r="T2628" s="52"/>
    </row>
    <row r="2629" spans="13:20" x14ac:dyDescent="0.25">
      <c r="P2629" s="52"/>
      <c r="S2629" s="52"/>
      <c r="T2629" s="52"/>
    </row>
    <row r="2630" spans="13:20" x14ac:dyDescent="0.25">
      <c r="P2630" s="52"/>
      <c r="S2630" s="52"/>
      <c r="T2630" s="52"/>
    </row>
    <row r="2631" spans="13:20" x14ac:dyDescent="0.25">
      <c r="P2631" s="52"/>
      <c r="S2631" s="52"/>
      <c r="T2631" s="52"/>
    </row>
    <row r="2632" spans="13:20" x14ac:dyDescent="0.25">
      <c r="M2632" s="53"/>
      <c r="P2632" s="52"/>
      <c r="S2632" s="52"/>
      <c r="T2632" s="52"/>
    </row>
    <row r="2633" spans="13:20" x14ac:dyDescent="0.25">
      <c r="M2633" s="53"/>
      <c r="P2633" s="52"/>
      <c r="S2633" s="52"/>
      <c r="T2633" s="52"/>
    </row>
    <row r="2634" spans="13:20" x14ac:dyDescent="0.25">
      <c r="P2634" s="52"/>
      <c r="S2634" s="52"/>
      <c r="T2634" s="52"/>
    </row>
    <row r="2635" spans="13:20" x14ac:dyDescent="0.25">
      <c r="P2635" s="52"/>
      <c r="S2635" s="52"/>
      <c r="T2635" s="52"/>
    </row>
    <row r="2636" spans="13:20" x14ac:dyDescent="0.25">
      <c r="P2636" s="52"/>
      <c r="S2636" s="52"/>
      <c r="T2636" s="52"/>
    </row>
    <row r="2637" spans="13:20" x14ac:dyDescent="0.25">
      <c r="P2637" s="52"/>
      <c r="S2637" s="52"/>
      <c r="T2637" s="52"/>
    </row>
    <row r="2638" spans="13:20" x14ac:dyDescent="0.25">
      <c r="P2638" s="52"/>
      <c r="S2638" s="52"/>
      <c r="T2638" s="52"/>
    </row>
    <row r="2639" spans="13:20" x14ac:dyDescent="0.25">
      <c r="P2639" s="52"/>
      <c r="S2639" s="52"/>
      <c r="T2639" s="52"/>
    </row>
    <row r="2640" spans="13:20" x14ac:dyDescent="0.25">
      <c r="P2640" s="52"/>
      <c r="S2640" s="52"/>
      <c r="T2640" s="52"/>
    </row>
    <row r="2641" spans="16:25" x14ac:dyDescent="0.25">
      <c r="P2641" s="52"/>
      <c r="S2641" s="52"/>
      <c r="T2641" s="52"/>
    </row>
    <row r="2642" spans="16:25" x14ac:dyDescent="0.25">
      <c r="P2642" s="52"/>
      <c r="S2642" s="52"/>
      <c r="T2642" s="52"/>
    </row>
    <row r="2643" spans="16:25" x14ac:dyDescent="0.25">
      <c r="P2643" s="52"/>
      <c r="S2643" s="52"/>
      <c r="T2643" s="52"/>
    </row>
    <row r="2644" spans="16:25" x14ac:dyDescent="0.25">
      <c r="P2644" s="52"/>
      <c r="S2644" s="52"/>
      <c r="T2644" s="52"/>
    </row>
    <row r="2645" spans="16:25" x14ac:dyDescent="0.25">
      <c r="P2645" s="52"/>
      <c r="S2645" s="52"/>
      <c r="T2645" s="52"/>
    </row>
    <row r="2646" spans="16:25" x14ac:dyDescent="0.25">
      <c r="P2646" s="52"/>
      <c r="S2646" s="52"/>
      <c r="T2646" s="52"/>
    </row>
    <row r="2647" spans="16:25" x14ac:dyDescent="0.25">
      <c r="P2647" s="52"/>
      <c r="S2647" s="52"/>
      <c r="T2647" s="52"/>
    </row>
    <row r="2648" spans="16:25" x14ac:dyDescent="0.25">
      <c r="P2648" s="52"/>
      <c r="S2648" s="52"/>
      <c r="T2648" s="52"/>
    </row>
    <row r="2649" spans="16:25" x14ac:dyDescent="0.25">
      <c r="P2649" s="52"/>
      <c r="S2649" s="52"/>
      <c r="T2649" s="52"/>
    </row>
    <row r="2650" spans="16:25" x14ac:dyDescent="0.25">
      <c r="P2650" s="52"/>
      <c r="S2650" s="52"/>
      <c r="T2650" s="52"/>
      <c r="V2650" s="34"/>
      <c r="X2650" s="34"/>
      <c r="Y2650" s="34"/>
    </row>
    <row r="2651" spans="16:25" x14ac:dyDescent="0.25">
      <c r="P2651" s="52"/>
      <c r="S2651" s="52"/>
      <c r="T2651" s="52"/>
    </row>
    <row r="2652" spans="16:25" x14ac:dyDescent="0.25">
      <c r="P2652" s="52"/>
      <c r="S2652" s="52"/>
      <c r="T2652" s="52"/>
    </row>
    <row r="2653" spans="16:25" x14ac:dyDescent="0.25">
      <c r="P2653" s="52"/>
      <c r="S2653" s="52"/>
      <c r="T2653" s="52"/>
    </row>
    <row r="2654" spans="16:25" x14ac:dyDescent="0.25">
      <c r="P2654" s="52"/>
      <c r="S2654" s="52"/>
      <c r="T2654" s="52"/>
    </row>
    <row r="2655" spans="16:25" x14ac:dyDescent="0.25">
      <c r="P2655" s="52"/>
      <c r="S2655" s="52"/>
      <c r="T2655" s="52"/>
    </row>
    <row r="2656" spans="16:25" x14ac:dyDescent="0.25">
      <c r="P2656" s="52"/>
      <c r="S2656" s="52"/>
      <c r="T2656" s="52"/>
    </row>
    <row r="2657" spans="16:20" x14ac:dyDescent="0.25">
      <c r="P2657" s="52"/>
      <c r="S2657" s="52"/>
      <c r="T2657" s="52"/>
    </row>
    <row r="2658" spans="16:20" x14ac:dyDescent="0.25">
      <c r="P2658" s="52"/>
      <c r="S2658" s="52"/>
      <c r="T2658" s="52"/>
    </row>
    <row r="2659" spans="16:20" x14ac:dyDescent="0.25">
      <c r="P2659" s="52"/>
      <c r="S2659" s="52"/>
      <c r="T2659" s="52"/>
    </row>
    <row r="2660" spans="16:20" x14ac:dyDescent="0.25">
      <c r="P2660" s="52"/>
      <c r="S2660" s="52"/>
      <c r="T2660" s="52"/>
    </row>
    <row r="2661" spans="16:20" x14ac:dyDescent="0.25">
      <c r="P2661" s="52"/>
      <c r="S2661" s="52"/>
      <c r="T2661" s="52"/>
    </row>
    <row r="2662" spans="16:20" x14ac:dyDescent="0.25">
      <c r="P2662" s="52"/>
      <c r="S2662" s="52"/>
      <c r="T2662" s="52"/>
    </row>
    <row r="2663" spans="16:20" x14ac:dyDescent="0.25">
      <c r="P2663" s="52"/>
      <c r="S2663" s="52"/>
      <c r="T2663" s="52"/>
    </row>
    <row r="2664" spans="16:20" x14ac:dyDescent="0.25">
      <c r="P2664" s="52"/>
      <c r="S2664" s="52"/>
      <c r="T2664" s="52"/>
    </row>
    <row r="2665" spans="16:20" x14ac:dyDescent="0.25">
      <c r="P2665" s="52"/>
      <c r="S2665" s="52"/>
      <c r="T2665" s="52"/>
    </row>
    <row r="2666" spans="16:20" x14ac:dyDescent="0.25">
      <c r="P2666" s="52"/>
      <c r="S2666" s="52"/>
      <c r="T2666" s="52"/>
    </row>
    <row r="2667" spans="16:20" x14ac:dyDescent="0.25">
      <c r="P2667" s="52"/>
      <c r="S2667" s="52"/>
      <c r="T2667" s="52"/>
    </row>
    <row r="2668" spans="16:20" x14ac:dyDescent="0.25">
      <c r="P2668" s="52"/>
      <c r="S2668" s="52"/>
      <c r="T2668" s="52"/>
    </row>
    <row r="2669" spans="16:20" x14ac:dyDescent="0.25">
      <c r="P2669" s="52"/>
      <c r="S2669" s="52"/>
      <c r="T2669" s="52"/>
    </row>
    <row r="2670" spans="16:20" x14ac:dyDescent="0.25">
      <c r="P2670" s="52"/>
      <c r="S2670" s="52"/>
      <c r="T2670" s="52"/>
    </row>
    <row r="2671" spans="16:20" x14ac:dyDescent="0.25">
      <c r="P2671" s="52"/>
      <c r="S2671" s="52"/>
      <c r="T2671" s="52"/>
    </row>
    <row r="2672" spans="16:20" x14ac:dyDescent="0.25">
      <c r="P2672" s="52"/>
      <c r="S2672" s="52"/>
      <c r="T2672" s="52"/>
    </row>
    <row r="2673" spans="16:25" x14ac:dyDescent="0.25">
      <c r="P2673" s="52"/>
      <c r="S2673" s="52"/>
      <c r="T2673" s="52"/>
    </row>
    <row r="2674" spans="16:25" x14ac:dyDescent="0.25">
      <c r="P2674" s="52"/>
      <c r="S2674" s="52"/>
      <c r="T2674" s="52"/>
    </row>
    <row r="2675" spans="16:25" x14ac:dyDescent="0.25">
      <c r="P2675" s="52"/>
      <c r="S2675" s="52"/>
      <c r="T2675" s="52"/>
    </row>
    <row r="2676" spans="16:25" x14ac:dyDescent="0.25">
      <c r="P2676" s="52"/>
      <c r="S2676" s="52"/>
      <c r="T2676" s="52"/>
      <c r="V2676" s="34"/>
      <c r="X2676" s="34"/>
      <c r="Y2676" s="34"/>
    </row>
    <row r="2677" spans="16:25" x14ac:dyDescent="0.25">
      <c r="P2677" s="52"/>
      <c r="S2677" s="52"/>
      <c r="T2677" s="52"/>
    </row>
    <row r="2678" spans="16:25" x14ac:dyDescent="0.25">
      <c r="P2678" s="52"/>
      <c r="S2678" s="52"/>
      <c r="T2678" s="52"/>
    </row>
    <row r="2679" spans="16:25" x14ac:dyDescent="0.25">
      <c r="P2679" s="52"/>
      <c r="S2679" s="52"/>
      <c r="T2679" s="52"/>
    </row>
    <row r="2680" spans="16:25" x14ac:dyDescent="0.25">
      <c r="P2680" s="52"/>
      <c r="S2680" s="52"/>
      <c r="T2680" s="52"/>
    </row>
    <row r="2681" spans="16:25" x14ac:dyDescent="0.25">
      <c r="P2681" s="52"/>
      <c r="S2681" s="52"/>
      <c r="T2681" s="52"/>
    </row>
    <row r="2682" spans="16:25" x14ac:dyDescent="0.25">
      <c r="P2682" s="52"/>
      <c r="S2682" s="52"/>
      <c r="T2682" s="52"/>
    </row>
    <row r="2683" spans="16:25" x14ac:dyDescent="0.25">
      <c r="P2683" s="52"/>
      <c r="S2683" s="52"/>
      <c r="T2683" s="52"/>
    </row>
    <row r="2684" spans="16:25" x14ac:dyDescent="0.25">
      <c r="P2684" s="52"/>
      <c r="S2684" s="52"/>
      <c r="T2684" s="52"/>
    </row>
    <row r="2685" spans="16:25" x14ac:dyDescent="0.25">
      <c r="P2685" s="52"/>
      <c r="S2685" s="52"/>
      <c r="T2685" s="52"/>
    </row>
    <row r="2686" spans="16:25" x14ac:dyDescent="0.25">
      <c r="P2686" s="52"/>
      <c r="S2686" s="52"/>
      <c r="T2686" s="52"/>
    </row>
    <row r="2687" spans="16:25" x14ac:dyDescent="0.25">
      <c r="P2687" s="52"/>
      <c r="S2687" s="52"/>
      <c r="T2687" s="52"/>
      <c r="V2687" s="34"/>
      <c r="X2687" s="34"/>
      <c r="Y2687" s="34"/>
    </row>
    <row r="2688" spans="16:25" x14ac:dyDescent="0.25">
      <c r="P2688" s="52"/>
      <c r="S2688" s="52"/>
      <c r="T2688" s="52"/>
    </row>
    <row r="2689" spans="16:25" x14ac:dyDescent="0.25">
      <c r="P2689" s="52"/>
      <c r="S2689" s="52"/>
      <c r="T2689" s="52"/>
    </row>
    <row r="2690" spans="16:25" x14ac:dyDescent="0.25">
      <c r="P2690" s="52"/>
      <c r="S2690" s="52"/>
      <c r="T2690" s="52"/>
    </row>
    <row r="2691" spans="16:25" x14ac:dyDescent="0.25">
      <c r="P2691" s="52"/>
      <c r="S2691" s="52"/>
      <c r="T2691" s="52"/>
    </row>
    <row r="2692" spans="16:25" x14ac:dyDescent="0.25">
      <c r="P2692" s="52"/>
      <c r="S2692" s="52"/>
      <c r="T2692" s="52"/>
      <c r="V2692" s="34"/>
      <c r="X2692" s="34"/>
      <c r="Y2692" s="34"/>
    </row>
    <row r="2693" spans="16:25" x14ac:dyDescent="0.25">
      <c r="P2693" s="52"/>
      <c r="S2693" s="52"/>
      <c r="T2693" s="52"/>
    </row>
    <row r="2694" spans="16:25" x14ac:dyDescent="0.25">
      <c r="P2694" s="52"/>
      <c r="S2694" s="52"/>
      <c r="T2694" s="52"/>
    </row>
    <row r="2695" spans="16:25" x14ac:dyDescent="0.25">
      <c r="P2695" s="52"/>
      <c r="S2695" s="52"/>
      <c r="T2695" s="52"/>
    </row>
    <row r="2696" spans="16:25" x14ac:dyDescent="0.25">
      <c r="P2696" s="52"/>
      <c r="S2696" s="52"/>
      <c r="T2696" s="52"/>
    </row>
    <row r="2697" spans="16:25" x14ac:dyDescent="0.25">
      <c r="P2697" s="52"/>
      <c r="S2697" s="52"/>
      <c r="T2697" s="52"/>
    </row>
    <row r="2698" spans="16:25" x14ac:dyDescent="0.25">
      <c r="P2698" s="52"/>
      <c r="S2698" s="52"/>
      <c r="T2698" s="52"/>
    </row>
    <row r="2699" spans="16:25" x14ac:dyDescent="0.25">
      <c r="P2699" s="52"/>
      <c r="S2699" s="52"/>
      <c r="T2699" s="52"/>
    </row>
    <row r="2700" spans="16:25" x14ac:dyDescent="0.25">
      <c r="P2700" s="52"/>
      <c r="S2700" s="52"/>
      <c r="T2700" s="52"/>
    </row>
    <row r="2701" spans="16:25" x14ac:dyDescent="0.25">
      <c r="P2701" s="52"/>
      <c r="S2701" s="52"/>
      <c r="T2701" s="52"/>
    </row>
    <row r="2702" spans="16:25" x14ac:dyDescent="0.25">
      <c r="P2702" s="52"/>
      <c r="S2702" s="52"/>
      <c r="T2702" s="52"/>
    </row>
    <row r="2703" spans="16:25" x14ac:dyDescent="0.25">
      <c r="P2703" s="52"/>
      <c r="S2703" s="52"/>
      <c r="T2703" s="52"/>
    </row>
    <row r="2704" spans="16:25" x14ac:dyDescent="0.25">
      <c r="P2704" s="52"/>
      <c r="S2704" s="52"/>
      <c r="T2704" s="52"/>
    </row>
    <row r="2705" spans="16:20" x14ac:dyDescent="0.25">
      <c r="P2705" s="52"/>
      <c r="S2705" s="52"/>
      <c r="T2705" s="52"/>
    </row>
    <row r="2706" spans="16:20" x14ac:dyDescent="0.25">
      <c r="P2706" s="52"/>
      <c r="S2706" s="52"/>
      <c r="T2706" s="52"/>
    </row>
    <row r="2707" spans="16:20" x14ac:dyDescent="0.25">
      <c r="P2707" s="52"/>
      <c r="S2707" s="52"/>
      <c r="T2707" s="52"/>
    </row>
    <row r="2708" spans="16:20" x14ac:dyDescent="0.25">
      <c r="P2708" s="52"/>
      <c r="S2708" s="52"/>
      <c r="T2708" s="52"/>
    </row>
    <row r="2709" spans="16:20" x14ac:dyDescent="0.25">
      <c r="P2709" s="52"/>
      <c r="S2709" s="52"/>
      <c r="T2709" s="52"/>
    </row>
    <row r="2710" spans="16:20" x14ac:dyDescent="0.25">
      <c r="P2710" s="52"/>
      <c r="S2710" s="52"/>
      <c r="T2710" s="52"/>
    </row>
    <row r="2711" spans="16:20" x14ac:dyDescent="0.25">
      <c r="P2711" s="52"/>
      <c r="S2711" s="52"/>
      <c r="T2711" s="52"/>
    </row>
    <row r="2712" spans="16:20" x14ac:dyDescent="0.25">
      <c r="P2712" s="52"/>
      <c r="S2712" s="52"/>
      <c r="T2712" s="52"/>
    </row>
    <row r="2713" spans="16:20" x14ac:dyDescent="0.25">
      <c r="P2713" s="52"/>
      <c r="S2713" s="52"/>
      <c r="T2713" s="52"/>
    </row>
    <row r="2714" spans="16:20" x14ac:dyDescent="0.25">
      <c r="P2714" s="52"/>
      <c r="S2714" s="52"/>
      <c r="T2714" s="52"/>
    </row>
    <row r="2715" spans="16:20" x14ac:dyDescent="0.25">
      <c r="P2715" s="52"/>
      <c r="S2715" s="52"/>
      <c r="T2715" s="52"/>
    </row>
    <row r="2716" spans="16:20" x14ac:dyDescent="0.25">
      <c r="P2716" s="52"/>
      <c r="S2716" s="52"/>
      <c r="T2716" s="52"/>
    </row>
    <row r="2717" spans="16:20" x14ac:dyDescent="0.25">
      <c r="P2717" s="52"/>
      <c r="S2717" s="52"/>
      <c r="T2717" s="52"/>
    </row>
    <row r="2718" spans="16:20" x14ac:dyDescent="0.25">
      <c r="P2718" s="52"/>
      <c r="S2718" s="52"/>
      <c r="T2718" s="52"/>
    </row>
    <row r="2719" spans="16:20" x14ac:dyDescent="0.25">
      <c r="P2719" s="52"/>
      <c r="S2719" s="52"/>
      <c r="T2719" s="52"/>
    </row>
    <row r="2720" spans="16:20" x14ac:dyDescent="0.25">
      <c r="P2720" s="52"/>
      <c r="S2720" s="52"/>
      <c r="T2720" s="52"/>
    </row>
    <row r="2721" spans="16:20" x14ac:dyDescent="0.25">
      <c r="P2721" s="52"/>
      <c r="S2721" s="52"/>
      <c r="T2721" s="52"/>
    </row>
    <row r="2722" spans="16:20" x14ac:dyDescent="0.25">
      <c r="P2722" s="52"/>
      <c r="S2722" s="52"/>
      <c r="T2722" s="52"/>
    </row>
    <row r="2723" spans="16:20" x14ac:dyDescent="0.25">
      <c r="P2723" s="52"/>
      <c r="S2723" s="52"/>
      <c r="T2723" s="52"/>
    </row>
    <row r="2724" spans="16:20" x14ac:dyDescent="0.25">
      <c r="P2724" s="52"/>
      <c r="S2724" s="52"/>
      <c r="T2724" s="52"/>
    </row>
    <row r="2725" spans="16:20" x14ac:dyDescent="0.25">
      <c r="P2725" s="52"/>
      <c r="S2725" s="52"/>
      <c r="T2725" s="52"/>
    </row>
    <row r="2726" spans="16:20" x14ac:dyDescent="0.25">
      <c r="P2726" s="52"/>
      <c r="S2726" s="52"/>
      <c r="T2726" s="52"/>
    </row>
    <row r="2727" spans="16:20" x14ac:dyDescent="0.25">
      <c r="P2727" s="52"/>
      <c r="S2727" s="52"/>
      <c r="T2727" s="52"/>
    </row>
    <row r="2728" spans="16:20" x14ac:dyDescent="0.25">
      <c r="P2728" s="52"/>
      <c r="S2728" s="52"/>
      <c r="T2728" s="52"/>
    </row>
    <row r="2729" spans="16:20" x14ac:dyDescent="0.25">
      <c r="P2729" s="52"/>
      <c r="S2729" s="52"/>
      <c r="T2729" s="52"/>
    </row>
    <row r="2730" spans="16:20" x14ac:dyDescent="0.25">
      <c r="P2730" s="52"/>
      <c r="S2730" s="52"/>
      <c r="T2730" s="52"/>
    </row>
    <row r="2731" spans="16:20" x14ac:dyDescent="0.25">
      <c r="P2731" s="52"/>
      <c r="S2731" s="52"/>
      <c r="T2731" s="52"/>
    </row>
    <row r="2732" spans="16:20" x14ac:dyDescent="0.25">
      <c r="P2732" s="52"/>
      <c r="S2732" s="52"/>
      <c r="T2732" s="52"/>
    </row>
    <row r="2733" spans="16:20" x14ac:dyDescent="0.25">
      <c r="P2733" s="52"/>
      <c r="S2733" s="52"/>
      <c r="T2733" s="52"/>
    </row>
    <row r="2734" spans="16:20" x14ac:dyDescent="0.25">
      <c r="P2734" s="52"/>
      <c r="S2734" s="52"/>
      <c r="T2734" s="52"/>
    </row>
    <row r="2735" spans="16:20" x14ac:dyDescent="0.25">
      <c r="P2735" s="52"/>
      <c r="S2735" s="52"/>
      <c r="T2735" s="52"/>
    </row>
    <row r="2736" spans="16:20" x14ac:dyDescent="0.25">
      <c r="P2736" s="52"/>
      <c r="S2736" s="52"/>
      <c r="T2736" s="52"/>
    </row>
    <row r="2737" spans="16:20" x14ac:dyDescent="0.25">
      <c r="P2737" s="52"/>
      <c r="S2737" s="52"/>
      <c r="T2737" s="52"/>
    </row>
    <row r="2738" spans="16:20" x14ac:dyDescent="0.25">
      <c r="P2738" s="52"/>
      <c r="S2738" s="52"/>
      <c r="T2738" s="52"/>
    </row>
    <row r="2739" spans="16:20" x14ac:dyDescent="0.25">
      <c r="P2739" s="52"/>
      <c r="S2739" s="52"/>
      <c r="T2739" s="52"/>
    </row>
    <row r="2740" spans="16:20" x14ac:dyDescent="0.25">
      <c r="P2740" s="52"/>
      <c r="S2740" s="52"/>
      <c r="T2740" s="52"/>
    </row>
    <row r="2741" spans="16:20" x14ac:dyDescent="0.25">
      <c r="P2741" s="52"/>
      <c r="S2741" s="52"/>
      <c r="T2741" s="52"/>
    </row>
    <row r="2742" spans="16:20" x14ac:dyDescent="0.25">
      <c r="P2742" s="52"/>
      <c r="S2742" s="52"/>
      <c r="T2742" s="52"/>
    </row>
    <row r="2743" spans="16:20" x14ac:dyDescent="0.25">
      <c r="P2743" s="52"/>
      <c r="S2743" s="52"/>
      <c r="T2743" s="52"/>
    </row>
    <row r="2744" spans="16:20" x14ac:dyDescent="0.25">
      <c r="P2744" s="52"/>
      <c r="S2744" s="52"/>
      <c r="T2744" s="52"/>
    </row>
    <row r="2745" spans="16:20" x14ac:dyDescent="0.25">
      <c r="P2745" s="52"/>
      <c r="S2745" s="52"/>
      <c r="T2745" s="52"/>
    </row>
    <row r="2746" spans="16:20" x14ac:dyDescent="0.25">
      <c r="P2746" s="52"/>
      <c r="S2746" s="52"/>
      <c r="T2746" s="52"/>
    </row>
    <row r="2747" spans="16:20" x14ac:dyDescent="0.25">
      <c r="P2747" s="52"/>
      <c r="S2747" s="52"/>
      <c r="T2747" s="52"/>
    </row>
    <row r="2748" spans="16:20" x14ac:dyDescent="0.25">
      <c r="P2748" s="52"/>
      <c r="S2748" s="52"/>
      <c r="T2748" s="52"/>
    </row>
    <row r="2749" spans="16:20" x14ac:dyDescent="0.25">
      <c r="P2749" s="52"/>
      <c r="S2749" s="52"/>
      <c r="T2749" s="52"/>
    </row>
    <row r="2750" spans="16:20" x14ac:dyDescent="0.25">
      <c r="P2750" s="52"/>
      <c r="S2750" s="52"/>
      <c r="T2750" s="52"/>
    </row>
    <row r="2751" spans="16:20" x14ac:dyDescent="0.25">
      <c r="P2751" s="52"/>
      <c r="S2751" s="52"/>
      <c r="T2751" s="52"/>
    </row>
    <row r="2752" spans="16:20" x14ac:dyDescent="0.25">
      <c r="P2752" s="52"/>
      <c r="S2752" s="52"/>
      <c r="T2752" s="52"/>
    </row>
    <row r="2753" spans="16:20" x14ac:dyDescent="0.25">
      <c r="P2753" s="52"/>
      <c r="S2753" s="52"/>
      <c r="T2753" s="52"/>
    </row>
    <row r="2754" spans="16:20" x14ac:dyDescent="0.25">
      <c r="P2754" s="52"/>
      <c r="S2754" s="52"/>
      <c r="T2754" s="52"/>
    </row>
    <row r="2755" spans="16:20" x14ac:dyDescent="0.25">
      <c r="P2755" s="52"/>
      <c r="S2755" s="52"/>
      <c r="T2755" s="52"/>
    </row>
    <row r="2756" spans="16:20" x14ac:dyDescent="0.25">
      <c r="P2756" s="52"/>
      <c r="S2756" s="52"/>
      <c r="T2756" s="52"/>
    </row>
    <row r="2757" spans="16:20" x14ac:dyDescent="0.25">
      <c r="P2757" s="52"/>
      <c r="S2757" s="52"/>
      <c r="T2757" s="52"/>
    </row>
    <row r="2758" spans="16:20" x14ac:dyDescent="0.25">
      <c r="P2758" s="52"/>
      <c r="S2758" s="52"/>
      <c r="T2758" s="52"/>
    </row>
    <row r="2759" spans="16:20" x14ac:dyDescent="0.25">
      <c r="P2759" s="52"/>
      <c r="S2759" s="52"/>
      <c r="T2759" s="52"/>
    </row>
    <row r="2760" spans="16:20" x14ac:dyDescent="0.25">
      <c r="P2760" s="52"/>
      <c r="S2760" s="52"/>
      <c r="T2760" s="52"/>
    </row>
    <row r="2761" spans="16:20" x14ac:dyDescent="0.25">
      <c r="P2761" s="52"/>
      <c r="S2761" s="52"/>
      <c r="T2761" s="52"/>
    </row>
    <row r="2762" spans="16:20" x14ac:dyDescent="0.25">
      <c r="P2762" s="52"/>
      <c r="S2762" s="52"/>
      <c r="T2762" s="52"/>
    </row>
    <row r="2763" spans="16:20" x14ac:dyDescent="0.25">
      <c r="P2763" s="52"/>
      <c r="S2763" s="52"/>
      <c r="T2763" s="52"/>
    </row>
    <row r="2764" spans="16:20" x14ac:dyDescent="0.25">
      <c r="P2764" s="52"/>
      <c r="S2764" s="52"/>
      <c r="T2764" s="52"/>
    </row>
    <row r="2765" spans="16:20" x14ac:dyDescent="0.25">
      <c r="P2765" s="52"/>
      <c r="S2765" s="52"/>
      <c r="T2765" s="52"/>
    </row>
    <row r="2766" spans="16:20" x14ac:dyDescent="0.25">
      <c r="P2766" s="52"/>
      <c r="S2766" s="52"/>
      <c r="T2766" s="52"/>
    </row>
    <row r="2767" spans="16:20" x14ac:dyDescent="0.25">
      <c r="P2767" s="52"/>
      <c r="S2767" s="52"/>
      <c r="T2767" s="52"/>
    </row>
    <row r="2768" spans="16:20" x14ac:dyDescent="0.25">
      <c r="P2768" s="52"/>
      <c r="S2768" s="52"/>
      <c r="T2768" s="52"/>
    </row>
    <row r="2769" spans="16:20" x14ac:dyDescent="0.25">
      <c r="P2769" s="52"/>
      <c r="S2769" s="52"/>
      <c r="T2769" s="52"/>
    </row>
    <row r="2770" spans="16:20" x14ac:dyDescent="0.25">
      <c r="P2770" s="52"/>
      <c r="S2770" s="52"/>
      <c r="T2770" s="52"/>
    </row>
    <row r="2771" spans="16:20" x14ac:dyDescent="0.25">
      <c r="P2771" s="52"/>
      <c r="S2771" s="52"/>
      <c r="T2771" s="52"/>
    </row>
    <row r="2772" spans="16:20" x14ac:dyDescent="0.25">
      <c r="P2772" s="52"/>
      <c r="S2772" s="52"/>
      <c r="T2772" s="52"/>
    </row>
    <row r="2773" spans="16:20" x14ac:dyDescent="0.25">
      <c r="P2773" s="52"/>
      <c r="S2773" s="52"/>
      <c r="T2773" s="52"/>
    </row>
    <row r="2774" spans="16:20" x14ac:dyDescent="0.25">
      <c r="P2774" s="52"/>
      <c r="S2774" s="52"/>
      <c r="T2774" s="52"/>
    </row>
    <row r="2775" spans="16:20" x14ac:dyDescent="0.25">
      <c r="P2775" s="52"/>
      <c r="S2775" s="52"/>
      <c r="T2775" s="52"/>
    </row>
    <row r="2776" spans="16:20" x14ac:dyDescent="0.25">
      <c r="P2776" s="52"/>
      <c r="S2776" s="52"/>
      <c r="T2776" s="52"/>
    </row>
    <row r="2777" spans="16:20" x14ac:dyDescent="0.25">
      <c r="P2777" s="52"/>
      <c r="S2777" s="52"/>
      <c r="T2777" s="52"/>
    </row>
    <row r="2778" spans="16:20" x14ac:dyDescent="0.25">
      <c r="P2778" s="52"/>
      <c r="S2778" s="52"/>
      <c r="T2778" s="52"/>
    </row>
    <row r="2779" spans="16:20" x14ac:dyDescent="0.25">
      <c r="P2779" s="52"/>
      <c r="S2779" s="52"/>
      <c r="T2779" s="52"/>
    </row>
    <row r="2780" spans="16:20" x14ac:dyDescent="0.25">
      <c r="P2780" s="52"/>
      <c r="S2780" s="52"/>
      <c r="T2780" s="52"/>
    </row>
    <row r="2781" spans="16:20" x14ac:dyDescent="0.25">
      <c r="P2781" s="52"/>
      <c r="S2781" s="52"/>
      <c r="T2781" s="52"/>
    </row>
    <row r="2782" spans="16:20" x14ac:dyDescent="0.25">
      <c r="P2782" s="52"/>
      <c r="S2782" s="52"/>
      <c r="T2782" s="52"/>
    </row>
    <row r="2783" spans="16:20" x14ac:dyDescent="0.25">
      <c r="P2783" s="52"/>
      <c r="S2783" s="52"/>
      <c r="T2783" s="52"/>
    </row>
    <row r="2784" spans="16:20" x14ac:dyDescent="0.25">
      <c r="P2784" s="52"/>
      <c r="S2784" s="52"/>
      <c r="T2784" s="52"/>
    </row>
    <row r="2785" spans="16:20" x14ac:dyDescent="0.25">
      <c r="P2785" s="52"/>
      <c r="S2785" s="52"/>
      <c r="T2785" s="52"/>
    </row>
    <row r="2786" spans="16:20" x14ac:dyDescent="0.25">
      <c r="P2786" s="52"/>
      <c r="S2786" s="52"/>
      <c r="T2786" s="52"/>
    </row>
    <row r="2787" spans="16:20" x14ac:dyDescent="0.25">
      <c r="P2787" s="52"/>
      <c r="S2787" s="52"/>
      <c r="T2787" s="52"/>
    </row>
    <row r="2788" spans="16:20" x14ac:dyDescent="0.25">
      <c r="P2788" s="52"/>
      <c r="S2788" s="52"/>
      <c r="T2788" s="52"/>
    </row>
    <row r="2789" spans="16:20" x14ac:dyDescent="0.25">
      <c r="P2789" s="52"/>
      <c r="S2789" s="52"/>
      <c r="T2789" s="52"/>
    </row>
    <row r="2790" spans="16:20" x14ac:dyDescent="0.25">
      <c r="P2790" s="52"/>
      <c r="S2790" s="52"/>
      <c r="T2790" s="52"/>
    </row>
    <row r="2791" spans="16:20" x14ac:dyDescent="0.25">
      <c r="P2791" s="52"/>
      <c r="S2791" s="52"/>
      <c r="T2791" s="52"/>
    </row>
    <row r="2792" spans="16:20" x14ac:dyDescent="0.25">
      <c r="P2792" s="52"/>
      <c r="S2792" s="52"/>
      <c r="T2792" s="52"/>
    </row>
    <row r="2793" spans="16:20" x14ac:dyDescent="0.25">
      <c r="P2793" s="52"/>
      <c r="S2793" s="52"/>
      <c r="T2793" s="52"/>
    </row>
    <row r="2794" spans="16:20" x14ac:dyDescent="0.25">
      <c r="P2794" s="52"/>
      <c r="S2794" s="52"/>
      <c r="T2794" s="52"/>
    </row>
    <row r="2795" spans="16:20" x14ac:dyDescent="0.25">
      <c r="P2795" s="52"/>
      <c r="S2795" s="52"/>
      <c r="T2795" s="52"/>
    </row>
    <row r="2796" spans="16:20" x14ac:dyDescent="0.25">
      <c r="P2796" s="52"/>
      <c r="S2796" s="52"/>
      <c r="T2796" s="52"/>
    </row>
    <row r="2797" spans="16:20" x14ac:dyDescent="0.25">
      <c r="P2797" s="52"/>
      <c r="S2797" s="52"/>
      <c r="T2797" s="52"/>
    </row>
    <row r="2798" spans="16:20" x14ac:dyDescent="0.25">
      <c r="P2798" s="52"/>
      <c r="S2798" s="52"/>
      <c r="T2798" s="52"/>
    </row>
    <row r="2799" spans="16:20" x14ac:dyDescent="0.25">
      <c r="P2799" s="52"/>
      <c r="S2799" s="52"/>
      <c r="T2799" s="52"/>
    </row>
    <row r="2800" spans="16:20" x14ac:dyDescent="0.25">
      <c r="P2800" s="52"/>
      <c r="S2800" s="52"/>
      <c r="T2800" s="52"/>
    </row>
    <row r="2801" spans="16:20" x14ac:dyDescent="0.25">
      <c r="P2801" s="52"/>
      <c r="S2801" s="52"/>
      <c r="T2801" s="52"/>
    </row>
    <row r="2802" spans="16:20" x14ac:dyDescent="0.25">
      <c r="P2802" s="52"/>
      <c r="S2802" s="52"/>
      <c r="T2802" s="52"/>
    </row>
    <row r="2803" spans="16:20" x14ac:dyDescent="0.25">
      <c r="P2803" s="52"/>
      <c r="S2803" s="52"/>
      <c r="T2803" s="52"/>
    </row>
    <row r="2804" spans="16:20" x14ac:dyDescent="0.25">
      <c r="P2804" s="52"/>
      <c r="S2804" s="52"/>
      <c r="T2804" s="52"/>
    </row>
    <row r="2805" spans="16:20" x14ac:dyDescent="0.25">
      <c r="P2805" s="52"/>
      <c r="S2805" s="52"/>
      <c r="T2805" s="52"/>
    </row>
    <row r="2806" spans="16:20" x14ac:dyDescent="0.25">
      <c r="P2806" s="52"/>
      <c r="S2806" s="52"/>
      <c r="T2806" s="52"/>
    </row>
    <row r="2807" spans="16:20" x14ac:dyDescent="0.25">
      <c r="P2807" s="52"/>
      <c r="S2807" s="52"/>
      <c r="T2807" s="52"/>
    </row>
    <row r="2808" spans="16:20" x14ac:dyDescent="0.25">
      <c r="P2808" s="52"/>
      <c r="S2808" s="52"/>
      <c r="T2808" s="52"/>
    </row>
    <row r="2809" spans="16:20" x14ac:dyDescent="0.25">
      <c r="P2809" s="52"/>
      <c r="S2809" s="52"/>
      <c r="T2809" s="52"/>
    </row>
    <row r="2810" spans="16:20" x14ac:dyDescent="0.25">
      <c r="P2810" s="52"/>
      <c r="S2810" s="52"/>
      <c r="T2810" s="52"/>
    </row>
    <row r="2811" spans="16:20" x14ac:dyDescent="0.25">
      <c r="P2811" s="52"/>
      <c r="S2811" s="52"/>
      <c r="T2811" s="52"/>
    </row>
    <row r="2812" spans="16:20" x14ac:dyDescent="0.25">
      <c r="P2812" s="52"/>
      <c r="S2812" s="52"/>
      <c r="T2812" s="52"/>
    </row>
    <row r="2813" spans="16:20" x14ac:dyDescent="0.25">
      <c r="P2813" s="52"/>
      <c r="S2813" s="52"/>
      <c r="T2813" s="52"/>
    </row>
    <row r="2814" spans="16:20" x14ac:dyDescent="0.25">
      <c r="P2814" s="52"/>
      <c r="S2814" s="52"/>
      <c r="T2814" s="52"/>
    </row>
    <row r="2815" spans="16:20" x14ac:dyDescent="0.25">
      <c r="P2815" s="52"/>
      <c r="S2815" s="52"/>
      <c r="T2815" s="52"/>
    </row>
    <row r="2816" spans="16:20" x14ac:dyDescent="0.25">
      <c r="P2816" s="52"/>
      <c r="S2816" s="52"/>
      <c r="T2816" s="52"/>
    </row>
    <row r="2817" spans="16:20" x14ac:dyDescent="0.25">
      <c r="P2817" s="52"/>
      <c r="S2817" s="52"/>
      <c r="T2817" s="52"/>
    </row>
    <row r="2818" spans="16:20" x14ac:dyDescent="0.25">
      <c r="P2818" s="52"/>
      <c r="S2818" s="52"/>
      <c r="T2818" s="52"/>
    </row>
    <row r="2819" spans="16:20" x14ac:dyDescent="0.25">
      <c r="P2819" s="52"/>
      <c r="S2819" s="52"/>
      <c r="T2819" s="52"/>
    </row>
    <row r="2820" spans="16:20" x14ac:dyDescent="0.25">
      <c r="P2820" s="52"/>
      <c r="S2820" s="52"/>
      <c r="T2820" s="52"/>
    </row>
    <row r="2821" spans="16:20" x14ac:dyDescent="0.25">
      <c r="P2821" s="52"/>
      <c r="S2821" s="52"/>
      <c r="T2821" s="52"/>
    </row>
    <row r="2822" spans="16:20" x14ac:dyDescent="0.25">
      <c r="P2822" s="52"/>
      <c r="S2822" s="52"/>
      <c r="T2822" s="52"/>
    </row>
    <row r="2823" spans="16:20" x14ac:dyDescent="0.25">
      <c r="P2823" s="52"/>
      <c r="S2823" s="52"/>
      <c r="T2823" s="52"/>
    </row>
    <row r="2824" spans="16:20" x14ac:dyDescent="0.25">
      <c r="P2824" s="52"/>
      <c r="S2824" s="52"/>
      <c r="T2824" s="52"/>
    </row>
    <row r="2825" spans="16:20" x14ac:dyDescent="0.25">
      <c r="P2825" s="52"/>
      <c r="S2825" s="52"/>
      <c r="T2825" s="52"/>
    </row>
    <row r="2826" spans="16:20" x14ac:dyDescent="0.25">
      <c r="P2826" s="52"/>
      <c r="S2826" s="52"/>
      <c r="T2826" s="52"/>
    </row>
    <row r="2827" spans="16:20" x14ac:dyDescent="0.25">
      <c r="P2827" s="52"/>
      <c r="S2827" s="52"/>
      <c r="T2827" s="52"/>
    </row>
    <row r="2828" spans="16:20" x14ac:dyDescent="0.25">
      <c r="P2828" s="52"/>
      <c r="S2828" s="52"/>
      <c r="T2828" s="52"/>
    </row>
    <row r="2829" spans="16:20" x14ac:dyDescent="0.25">
      <c r="P2829" s="52"/>
      <c r="S2829" s="52"/>
      <c r="T2829" s="52"/>
    </row>
    <row r="2830" spans="16:20" x14ac:dyDescent="0.25">
      <c r="P2830" s="52"/>
      <c r="S2830" s="52"/>
      <c r="T2830" s="52"/>
    </row>
    <row r="2831" spans="16:20" x14ac:dyDescent="0.25">
      <c r="P2831" s="52"/>
      <c r="S2831" s="52"/>
      <c r="T2831" s="52"/>
    </row>
    <row r="2832" spans="16:20" x14ac:dyDescent="0.25">
      <c r="P2832" s="52"/>
      <c r="S2832" s="52"/>
      <c r="T2832" s="52"/>
    </row>
    <row r="2833" spans="16:20" x14ac:dyDescent="0.25">
      <c r="P2833" s="52"/>
      <c r="S2833" s="52"/>
      <c r="T2833" s="52"/>
    </row>
    <row r="2834" spans="16:20" x14ac:dyDescent="0.25">
      <c r="P2834" s="52"/>
      <c r="S2834" s="52"/>
      <c r="T2834" s="52"/>
    </row>
    <row r="2835" spans="16:20" x14ac:dyDescent="0.25">
      <c r="P2835" s="52"/>
      <c r="S2835" s="52"/>
      <c r="T2835" s="52"/>
    </row>
    <row r="2836" spans="16:20" x14ac:dyDescent="0.25">
      <c r="P2836" s="52"/>
      <c r="S2836" s="52"/>
      <c r="T2836" s="52"/>
    </row>
    <row r="2837" spans="16:20" x14ac:dyDescent="0.25">
      <c r="P2837" s="52"/>
      <c r="S2837" s="52"/>
      <c r="T2837" s="52"/>
    </row>
    <row r="2838" spans="16:20" x14ac:dyDescent="0.25">
      <c r="P2838" s="52"/>
      <c r="S2838" s="52"/>
      <c r="T2838" s="52"/>
    </row>
    <row r="2839" spans="16:20" x14ac:dyDescent="0.25">
      <c r="P2839" s="52"/>
      <c r="S2839" s="52"/>
      <c r="T2839" s="52"/>
    </row>
    <row r="2840" spans="16:20" x14ac:dyDescent="0.25">
      <c r="P2840" s="52"/>
      <c r="S2840" s="52"/>
      <c r="T2840" s="52"/>
    </row>
    <row r="2841" spans="16:20" x14ac:dyDescent="0.25">
      <c r="P2841" s="52"/>
      <c r="S2841" s="52"/>
      <c r="T2841" s="52"/>
    </row>
    <row r="2842" spans="16:20" x14ac:dyDescent="0.25">
      <c r="P2842" s="52"/>
      <c r="S2842" s="52"/>
      <c r="T2842" s="52"/>
    </row>
    <row r="2843" spans="16:20" x14ac:dyDescent="0.25">
      <c r="P2843" s="52"/>
      <c r="S2843" s="52"/>
      <c r="T2843" s="52"/>
    </row>
    <row r="2844" spans="16:20" x14ac:dyDescent="0.25">
      <c r="P2844" s="52"/>
      <c r="S2844" s="52"/>
      <c r="T2844" s="52"/>
    </row>
    <row r="2845" spans="16:20" x14ac:dyDescent="0.25">
      <c r="P2845" s="52"/>
      <c r="S2845" s="52"/>
      <c r="T2845" s="52"/>
    </row>
    <row r="2846" spans="16:20" x14ac:dyDescent="0.25">
      <c r="P2846" s="52"/>
      <c r="S2846" s="52"/>
      <c r="T2846" s="52"/>
    </row>
    <row r="2847" spans="16:20" x14ac:dyDescent="0.25">
      <c r="P2847" s="52"/>
      <c r="S2847" s="52"/>
      <c r="T2847" s="52"/>
    </row>
    <row r="2848" spans="16:20" x14ac:dyDescent="0.25">
      <c r="P2848" s="52"/>
      <c r="S2848" s="52"/>
      <c r="T2848" s="52"/>
    </row>
    <row r="2849" spans="16:20" x14ac:dyDescent="0.25">
      <c r="P2849" s="52"/>
      <c r="S2849" s="52"/>
      <c r="T2849" s="52"/>
    </row>
    <row r="2850" spans="16:20" x14ac:dyDescent="0.25">
      <c r="P2850" s="52"/>
      <c r="S2850" s="52"/>
      <c r="T2850" s="52"/>
    </row>
    <row r="2851" spans="16:20" x14ac:dyDescent="0.25">
      <c r="P2851" s="52"/>
      <c r="S2851" s="52"/>
      <c r="T2851" s="52"/>
    </row>
    <row r="2852" spans="16:20" x14ac:dyDescent="0.25">
      <c r="P2852" s="52"/>
      <c r="S2852" s="52"/>
      <c r="T2852" s="52"/>
    </row>
    <row r="2853" spans="16:20" x14ac:dyDescent="0.25">
      <c r="P2853" s="52"/>
      <c r="S2853" s="52"/>
      <c r="T2853" s="52"/>
    </row>
    <row r="2854" spans="16:20" x14ac:dyDescent="0.25">
      <c r="P2854" s="52"/>
      <c r="S2854" s="52"/>
      <c r="T2854" s="52"/>
    </row>
    <row r="2855" spans="16:20" x14ac:dyDescent="0.25">
      <c r="P2855" s="52"/>
      <c r="S2855" s="52"/>
      <c r="T2855" s="52"/>
    </row>
    <row r="2856" spans="16:20" x14ac:dyDescent="0.25">
      <c r="P2856" s="52"/>
      <c r="S2856" s="52"/>
      <c r="T2856" s="52"/>
    </row>
    <row r="2857" spans="16:20" x14ac:dyDescent="0.25">
      <c r="P2857" s="52"/>
      <c r="S2857" s="52"/>
      <c r="T2857" s="52"/>
    </row>
    <row r="2858" spans="16:20" x14ac:dyDescent="0.25">
      <c r="P2858" s="52"/>
      <c r="S2858" s="52"/>
      <c r="T2858" s="52"/>
    </row>
    <row r="2859" spans="16:20" x14ac:dyDescent="0.25">
      <c r="P2859" s="52"/>
      <c r="S2859" s="52"/>
      <c r="T2859" s="52"/>
    </row>
    <row r="2860" spans="16:20" x14ac:dyDescent="0.25">
      <c r="P2860" s="52"/>
      <c r="S2860" s="52"/>
      <c r="T2860" s="52"/>
    </row>
    <row r="2861" spans="16:20" x14ac:dyDescent="0.25">
      <c r="P2861" s="52"/>
      <c r="S2861" s="52"/>
      <c r="T2861" s="52"/>
    </row>
    <row r="2862" spans="16:20" x14ac:dyDescent="0.25">
      <c r="P2862" s="52"/>
      <c r="S2862" s="52"/>
      <c r="T2862" s="52"/>
    </row>
    <row r="2863" spans="16:20" x14ac:dyDescent="0.25">
      <c r="P2863" s="52"/>
      <c r="S2863" s="52"/>
      <c r="T2863" s="52"/>
    </row>
    <row r="2864" spans="16:20" x14ac:dyDescent="0.25">
      <c r="P2864" s="52"/>
      <c r="S2864" s="52"/>
      <c r="T2864" s="52"/>
    </row>
    <row r="2865" spans="16:20" x14ac:dyDescent="0.25">
      <c r="P2865" s="52"/>
      <c r="S2865" s="52"/>
      <c r="T2865" s="52"/>
    </row>
    <row r="2866" spans="16:20" x14ac:dyDescent="0.25">
      <c r="P2866" s="52"/>
      <c r="S2866" s="52"/>
      <c r="T2866" s="52"/>
    </row>
    <row r="2867" spans="16:20" x14ac:dyDescent="0.25">
      <c r="P2867" s="52"/>
      <c r="S2867" s="52"/>
      <c r="T2867" s="52"/>
    </row>
    <row r="2868" spans="16:20" x14ac:dyDescent="0.25">
      <c r="P2868" s="52"/>
      <c r="S2868" s="52"/>
      <c r="T2868" s="52"/>
    </row>
    <row r="2869" spans="16:20" x14ac:dyDescent="0.25">
      <c r="P2869" s="52"/>
      <c r="S2869" s="52"/>
      <c r="T2869" s="52"/>
    </row>
    <row r="2870" spans="16:20" x14ac:dyDescent="0.25">
      <c r="P2870" s="52"/>
      <c r="S2870" s="52"/>
      <c r="T2870" s="52"/>
    </row>
    <row r="2871" spans="16:20" x14ac:dyDescent="0.25">
      <c r="P2871" s="52"/>
      <c r="S2871" s="52"/>
      <c r="T2871" s="52"/>
    </row>
    <row r="2872" spans="16:20" x14ac:dyDescent="0.25">
      <c r="P2872" s="52"/>
      <c r="S2872" s="52"/>
      <c r="T2872" s="52"/>
    </row>
    <row r="2873" spans="16:20" x14ac:dyDescent="0.25">
      <c r="P2873" s="52"/>
      <c r="S2873" s="52"/>
      <c r="T2873" s="52"/>
    </row>
    <row r="2874" spans="16:20" x14ac:dyDescent="0.25">
      <c r="P2874" s="52"/>
      <c r="S2874" s="52"/>
      <c r="T2874" s="52"/>
    </row>
    <row r="2875" spans="16:20" x14ac:dyDescent="0.25">
      <c r="P2875" s="52"/>
      <c r="S2875" s="52"/>
      <c r="T2875" s="52"/>
    </row>
    <row r="2876" spans="16:20" x14ac:dyDescent="0.25">
      <c r="P2876" s="52"/>
      <c r="S2876" s="52"/>
      <c r="T2876" s="52"/>
    </row>
    <row r="2877" spans="16:20" x14ac:dyDescent="0.25">
      <c r="P2877" s="52"/>
      <c r="S2877" s="52"/>
      <c r="T2877" s="52"/>
    </row>
    <row r="2878" spans="16:20" x14ac:dyDescent="0.25">
      <c r="P2878" s="52"/>
      <c r="S2878" s="52"/>
      <c r="T2878" s="52"/>
    </row>
    <row r="2879" spans="16:20" x14ac:dyDescent="0.25">
      <c r="P2879" s="52"/>
      <c r="S2879" s="52"/>
      <c r="T2879" s="52"/>
    </row>
    <row r="2880" spans="16:20" x14ac:dyDescent="0.25">
      <c r="P2880" s="52"/>
      <c r="S2880" s="52"/>
      <c r="T2880" s="52"/>
    </row>
    <row r="2881" spans="13:20" x14ac:dyDescent="0.25">
      <c r="P2881" s="52"/>
      <c r="S2881" s="52"/>
      <c r="T2881" s="52"/>
    </row>
    <row r="2882" spans="13:20" x14ac:dyDescent="0.25">
      <c r="P2882" s="52"/>
      <c r="S2882" s="52"/>
      <c r="T2882" s="52"/>
    </row>
    <row r="2883" spans="13:20" x14ac:dyDescent="0.25">
      <c r="P2883" s="52"/>
      <c r="S2883" s="52"/>
      <c r="T2883" s="52"/>
    </row>
    <row r="2884" spans="13:20" x14ac:dyDescent="0.25">
      <c r="P2884" s="52"/>
      <c r="S2884" s="52"/>
      <c r="T2884" s="52"/>
    </row>
    <row r="2885" spans="13:20" x14ac:dyDescent="0.25">
      <c r="P2885" s="52"/>
      <c r="S2885" s="52"/>
      <c r="T2885" s="52"/>
    </row>
    <row r="2886" spans="13:20" x14ac:dyDescent="0.25">
      <c r="P2886" s="52"/>
      <c r="S2886" s="52"/>
      <c r="T2886" s="52"/>
    </row>
    <row r="2887" spans="13:20" x14ac:dyDescent="0.25">
      <c r="M2887" s="53"/>
      <c r="P2887" s="52"/>
      <c r="S2887" s="52"/>
      <c r="T2887" s="52"/>
    </row>
    <row r="2888" spans="13:20" x14ac:dyDescent="0.25">
      <c r="M2888" s="53"/>
      <c r="P2888" s="52"/>
      <c r="S2888" s="52"/>
      <c r="T2888" s="52"/>
    </row>
    <row r="2889" spans="13:20" x14ac:dyDescent="0.25">
      <c r="P2889" s="52"/>
      <c r="S2889" s="52"/>
      <c r="T2889" s="52"/>
    </row>
    <row r="2890" spans="13:20" x14ac:dyDescent="0.25">
      <c r="M2890" s="53"/>
      <c r="P2890" s="52"/>
      <c r="S2890" s="52"/>
      <c r="T2890" s="52"/>
    </row>
    <row r="2891" spans="13:20" x14ac:dyDescent="0.25">
      <c r="P2891" s="52"/>
      <c r="S2891" s="52"/>
      <c r="T2891" s="52"/>
    </row>
    <row r="2892" spans="13:20" x14ac:dyDescent="0.25">
      <c r="P2892" s="52"/>
      <c r="S2892" s="52"/>
      <c r="T2892" s="52"/>
    </row>
    <row r="2893" spans="13:20" x14ac:dyDescent="0.25">
      <c r="P2893" s="52"/>
      <c r="S2893" s="52"/>
      <c r="T2893" s="52"/>
    </row>
    <row r="2894" spans="13:20" x14ac:dyDescent="0.25">
      <c r="P2894" s="52"/>
      <c r="S2894" s="52"/>
      <c r="T2894" s="52"/>
    </row>
    <row r="2895" spans="13:20" x14ac:dyDescent="0.25">
      <c r="P2895" s="52"/>
      <c r="S2895" s="52"/>
      <c r="T2895" s="52"/>
    </row>
    <row r="2896" spans="13:20" x14ac:dyDescent="0.25">
      <c r="M2896" s="53"/>
      <c r="P2896" s="52"/>
      <c r="S2896" s="52"/>
      <c r="T2896" s="52"/>
    </row>
    <row r="2897" spans="13:20" x14ac:dyDescent="0.25">
      <c r="P2897" s="52"/>
      <c r="S2897" s="52"/>
      <c r="T2897" s="52"/>
    </row>
    <row r="2898" spans="13:20" x14ac:dyDescent="0.25">
      <c r="P2898" s="52"/>
      <c r="S2898" s="52"/>
      <c r="T2898" s="52"/>
    </row>
    <row r="2899" spans="13:20" x14ac:dyDescent="0.25">
      <c r="P2899" s="52"/>
      <c r="S2899" s="52"/>
      <c r="T2899" s="52"/>
    </row>
    <row r="2900" spans="13:20" x14ac:dyDescent="0.25">
      <c r="P2900" s="52"/>
      <c r="S2900" s="52"/>
      <c r="T2900" s="52"/>
    </row>
    <row r="2901" spans="13:20" x14ac:dyDescent="0.25">
      <c r="M2901" s="53"/>
      <c r="P2901" s="52"/>
      <c r="S2901" s="52"/>
      <c r="T2901" s="52"/>
    </row>
    <row r="2902" spans="13:20" x14ac:dyDescent="0.25">
      <c r="P2902" s="52"/>
      <c r="S2902" s="52"/>
      <c r="T2902" s="52"/>
    </row>
    <row r="2903" spans="13:20" x14ac:dyDescent="0.25">
      <c r="P2903" s="52"/>
      <c r="S2903" s="52"/>
      <c r="T2903" s="52"/>
    </row>
    <row r="2904" spans="13:20" x14ac:dyDescent="0.25">
      <c r="P2904" s="52"/>
      <c r="S2904" s="52"/>
      <c r="T2904" s="52"/>
    </row>
    <row r="2905" spans="13:20" x14ac:dyDescent="0.25">
      <c r="P2905" s="52"/>
      <c r="S2905" s="52"/>
      <c r="T2905" s="52"/>
    </row>
    <row r="2906" spans="13:20" x14ac:dyDescent="0.25">
      <c r="P2906" s="52"/>
      <c r="S2906" s="52"/>
      <c r="T2906" s="52"/>
    </row>
    <row r="2907" spans="13:20" x14ac:dyDescent="0.25">
      <c r="P2907" s="52"/>
      <c r="S2907" s="52"/>
      <c r="T2907" s="52"/>
    </row>
    <row r="2908" spans="13:20" x14ac:dyDescent="0.25">
      <c r="P2908" s="52"/>
      <c r="S2908" s="52"/>
      <c r="T2908" s="52"/>
    </row>
    <row r="2909" spans="13:20" x14ac:dyDescent="0.25">
      <c r="P2909" s="52"/>
      <c r="S2909" s="52"/>
      <c r="T2909" s="52"/>
    </row>
    <row r="2910" spans="13:20" x14ac:dyDescent="0.25">
      <c r="P2910" s="52"/>
      <c r="S2910" s="52"/>
      <c r="T2910" s="52"/>
    </row>
    <row r="2911" spans="13:20" x14ac:dyDescent="0.25">
      <c r="P2911" s="52"/>
      <c r="S2911" s="52"/>
      <c r="T2911" s="52"/>
    </row>
    <row r="2912" spans="13:20" x14ac:dyDescent="0.25">
      <c r="P2912" s="52"/>
      <c r="S2912" s="52"/>
      <c r="T2912" s="52"/>
    </row>
    <row r="2913" spans="13:20" x14ac:dyDescent="0.25">
      <c r="P2913" s="52"/>
      <c r="S2913" s="52"/>
      <c r="T2913" s="52"/>
    </row>
    <row r="2914" spans="13:20" x14ac:dyDescent="0.25">
      <c r="P2914" s="52"/>
      <c r="S2914" s="52"/>
      <c r="T2914" s="52"/>
    </row>
    <row r="2915" spans="13:20" x14ac:dyDescent="0.25">
      <c r="P2915" s="52"/>
      <c r="S2915" s="52"/>
      <c r="T2915" s="52"/>
    </row>
    <row r="2916" spans="13:20" x14ac:dyDescent="0.25">
      <c r="M2916" s="53"/>
      <c r="P2916" s="52"/>
      <c r="S2916" s="52"/>
      <c r="T2916" s="52"/>
    </row>
    <row r="2917" spans="13:20" x14ac:dyDescent="0.25">
      <c r="P2917" s="52"/>
      <c r="S2917" s="52"/>
      <c r="T2917" s="52"/>
    </row>
    <row r="2918" spans="13:20" x14ac:dyDescent="0.25">
      <c r="P2918" s="52"/>
      <c r="S2918" s="52"/>
      <c r="T2918" s="52"/>
    </row>
    <row r="2919" spans="13:20" x14ac:dyDescent="0.25">
      <c r="P2919" s="52"/>
      <c r="S2919" s="52"/>
      <c r="T2919" s="52"/>
    </row>
    <row r="2920" spans="13:20" x14ac:dyDescent="0.25">
      <c r="P2920" s="52"/>
      <c r="S2920" s="52"/>
      <c r="T2920" s="52"/>
    </row>
    <row r="2921" spans="13:20" x14ac:dyDescent="0.25">
      <c r="P2921" s="52"/>
      <c r="S2921" s="52"/>
      <c r="T2921" s="52"/>
    </row>
    <row r="2922" spans="13:20" x14ac:dyDescent="0.25">
      <c r="P2922" s="52"/>
      <c r="S2922" s="52"/>
      <c r="T2922" s="52"/>
    </row>
    <row r="2923" spans="13:20" x14ac:dyDescent="0.25">
      <c r="P2923" s="52"/>
      <c r="S2923" s="52"/>
      <c r="T2923" s="52"/>
    </row>
    <row r="2924" spans="13:20" x14ac:dyDescent="0.25">
      <c r="P2924" s="52"/>
      <c r="S2924" s="52"/>
      <c r="T2924" s="52"/>
    </row>
    <row r="2925" spans="13:20" x14ac:dyDescent="0.25">
      <c r="P2925" s="52"/>
      <c r="S2925" s="52"/>
      <c r="T2925" s="52"/>
    </row>
    <row r="2926" spans="13:20" x14ac:dyDescent="0.25">
      <c r="P2926" s="52"/>
      <c r="S2926" s="52"/>
      <c r="T2926" s="52"/>
    </row>
    <row r="2927" spans="13:20" x14ac:dyDescent="0.25">
      <c r="P2927" s="52"/>
      <c r="S2927" s="52"/>
      <c r="T2927" s="52"/>
    </row>
    <row r="2928" spans="13:20" x14ac:dyDescent="0.25">
      <c r="P2928" s="52"/>
      <c r="S2928" s="52"/>
      <c r="T2928" s="52"/>
    </row>
    <row r="2929" spans="13:20" x14ac:dyDescent="0.25">
      <c r="P2929" s="52"/>
      <c r="S2929" s="52"/>
      <c r="T2929" s="52"/>
    </row>
    <row r="2930" spans="13:20" x14ac:dyDescent="0.25">
      <c r="P2930" s="52"/>
      <c r="S2930" s="52"/>
      <c r="T2930" s="52"/>
    </row>
    <row r="2931" spans="13:20" x14ac:dyDescent="0.25">
      <c r="P2931" s="52"/>
      <c r="S2931" s="52"/>
      <c r="T2931" s="52"/>
    </row>
    <row r="2932" spans="13:20" x14ac:dyDescent="0.25">
      <c r="P2932" s="52"/>
      <c r="S2932" s="52"/>
      <c r="T2932" s="52"/>
    </row>
    <row r="2933" spans="13:20" x14ac:dyDescent="0.25">
      <c r="P2933" s="52"/>
      <c r="S2933" s="52"/>
      <c r="T2933" s="52"/>
    </row>
    <row r="2934" spans="13:20" x14ac:dyDescent="0.25">
      <c r="P2934" s="52"/>
      <c r="S2934" s="52"/>
      <c r="T2934" s="52"/>
    </row>
    <row r="2935" spans="13:20" x14ac:dyDescent="0.25">
      <c r="P2935" s="52"/>
      <c r="S2935" s="52"/>
      <c r="T2935" s="52"/>
    </row>
    <row r="2936" spans="13:20" x14ac:dyDescent="0.25">
      <c r="P2936" s="52"/>
      <c r="S2936" s="52"/>
      <c r="T2936" s="52"/>
    </row>
    <row r="2937" spans="13:20" x14ac:dyDescent="0.25">
      <c r="M2937" s="53"/>
      <c r="P2937" s="52"/>
      <c r="S2937" s="52"/>
      <c r="T2937" s="52"/>
    </row>
    <row r="2938" spans="13:20" x14ac:dyDescent="0.25">
      <c r="P2938" s="52"/>
      <c r="S2938" s="52"/>
      <c r="T2938" s="52"/>
    </row>
    <row r="2939" spans="13:20" x14ac:dyDescent="0.25">
      <c r="P2939" s="52"/>
      <c r="S2939" s="52"/>
      <c r="T2939" s="52"/>
    </row>
    <row r="2940" spans="13:20" x14ac:dyDescent="0.25">
      <c r="P2940" s="52"/>
      <c r="S2940" s="52"/>
      <c r="T2940" s="52"/>
    </row>
    <row r="2941" spans="13:20" x14ac:dyDescent="0.25">
      <c r="P2941" s="52"/>
      <c r="S2941" s="52"/>
      <c r="T2941" s="52"/>
    </row>
    <row r="2942" spans="13:20" x14ac:dyDescent="0.25">
      <c r="P2942" s="52"/>
      <c r="S2942" s="52"/>
      <c r="T2942" s="52"/>
    </row>
    <row r="2943" spans="13:20" x14ac:dyDescent="0.25">
      <c r="P2943" s="52"/>
      <c r="S2943" s="52"/>
      <c r="T2943" s="52"/>
    </row>
    <row r="2944" spans="13:20" x14ac:dyDescent="0.25">
      <c r="P2944" s="52"/>
      <c r="S2944" s="52"/>
      <c r="T2944" s="52"/>
    </row>
    <row r="2945" spans="16:20" x14ac:dyDescent="0.25">
      <c r="P2945" s="52"/>
      <c r="S2945" s="52"/>
      <c r="T2945" s="52"/>
    </row>
    <row r="2946" spans="16:20" x14ac:dyDescent="0.25">
      <c r="P2946" s="52"/>
      <c r="S2946" s="52"/>
      <c r="T2946" s="52"/>
    </row>
    <row r="2947" spans="16:20" x14ac:dyDescent="0.25">
      <c r="P2947" s="52"/>
      <c r="S2947" s="52"/>
      <c r="T2947" s="52"/>
    </row>
    <row r="2948" spans="16:20" x14ac:dyDescent="0.25">
      <c r="P2948" s="52"/>
      <c r="S2948" s="52"/>
      <c r="T2948" s="52"/>
    </row>
    <row r="2949" spans="16:20" x14ac:dyDescent="0.25">
      <c r="P2949" s="52"/>
      <c r="S2949" s="52"/>
      <c r="T2949" s="52"/>
    </row>
    <row r="2950" spans="16:20" x14ac:dyDescent="0.25">
      <c r="P2950" s="52"/>
      <c r="S2950" s="52"/>
      <c r="T2950" s="52"/>
    </row>
    <row r="2951" spans="16:20" x14ac:dyDescent="0.25">
      <c r="P2951" s="52"/>
      <c r="S2951" s="52"/>
      <c r="T2951" s="52"/>
    </row>
    <row r="2952" spans="16:20" x14ac:dyDescent="0.25">
      <c r="P2952" s="52"/>
      <c r="S2952" s="52"/>
      <c r="T2952" s="52"/>
    </row>
    <row r="2953" spans="16:20" x14ac:dyDescent="0.25">
      <c r="P2953" s="52"/>
      <c r="S2953" s="52"/>
      <c r="T2953" s="52"/>
    </row>
    <row r="2954" spans="16:20" x14ac:dyDescent="0.25">
      <c r="P2954" s="52"/>
      <c r="S2954" s="52"/>
      <c r="T2954" s="52"/>
    </row>
    <row r="2955" spans="16:20" x14ac:dyDescent="0.25">
      <c r="P2955" s="52"/>
      <c r="S2955" s="52"/>
      <c r="T2955" s="52"/>
    </row>
    <row r="2956" spans="16:20" x14ac:dyDescent="0.25">
      <c r="P2956" s="52"/>
      <c r="S2956" s="52"/>
      <c r="T2956" s="52"/>
    </row>
    <row r="2957" spans="16:20" x14ac:dyDescent="0.25">
      <c r="P2957" s="52"/>
      <c r="S2957" s="52"/>
      <c r="T2957" s="52"/>
    </row>
    <row r="2958" spans="16:20" x14ac:dyDescent="0.25">
      <c r="P2958" s="52"/>
      <c r="S2958" s="52"/>
      <c r="T2958" s="52"/>
    </row>
    <row r="2959" spans="16:20" x14ac:dyDescent="0.25">
      <c r="P2959" s="52"/>
      <c r="S2959" s="52"/>
      <c r="T2959" s="52"/>
    </row>
    <row r="2960" spans="16:20" x14ac:dyDescent="0.25">
      <c r="P2960" s="52"/>
      <c r="S2960" s="52"/>
      <c r="T2960" s="52"/>
    </row>
    <row r="2961" spans="16:20" x14ac:dyDescent="0.25">
      <c r="P2961" s="52"/>
      <c r="S2961" s="52"/>
      <c r="T2961" s="52"/>
    </row>
    <row r="2962" spans="16:20" x14ac:dyDescent="0.25">
      <c r="P2962" s="52"/>
      <c r="S2962" s="52"/>
      <c r="T2962" s="52"/>
    </row>
    <row r="2963" spans="16:20" x14ac:dyDescent="0.25">
      <c r="P2963" s="52"/>
      <c r="S2963" s="52"/>
      <c r="T2963" s="52"/>
    </row>
    <row r="2964" spans="16:20" x14ac:dyDescent="0.25">
      <c r="P2964" s="52"/>
      <c r="S2964" s="52"/>
      <c r="T2964" s="52"/>
    </row>
    <row r="2965" spans="16:20" x14ac:dyDescent="0.25">
      <c r="P2965" s="52"/>
      <c r="S2965" s="52"/>
      <c r="T2965" s="52"/>
    </row>
    <row r="2966" spans="16:20" x14ac:dyDescent="0.25">
      <c r="P2966" s="52"/>
      <c r="S2966" s="52"/>
      <c r="T2966" s="52"/>
    </row>
    <row r="2967" spans="16:20" x14ac:dyDescent="0.25">
      <c r="P2967" s="52"/>
      <c r="S2967" s="52"/>
      <c r="T2967" s="52"/>
    </row>
    <row r="2968" spans="16:20" x14ac:dyDescent="0.25">
      <c r="P2968" s="52"/>
      <c r="S2968" s="52"/>
      <c r="T2968" s="52"/>
    </row>
    <row r="2969" spans="16:20" x14ac:dyDescent="0.25">
      <c r="P2969" s="52"/>
      <c r="S2969" s="52"/>
      <c r="T2969" s="52"/>
    </row>
    <row r="2970" spans="16:20" x14ac:dyDescent="0.25">
      <c r="P2970" s="52"/>
      <c r="S2970" s="52"/>
      <c r="T2970" s="52"/>
    </row>
    <row r="2971" spans="16:20" x14ac:dyDescent="0.25">
      <c r="P2971" s="52"/>
      <c r="S2971" s="52"/>
      <c r="T2971" s="52"/>
    </row>
    <row r="2972" spans="16:20" x14ac:dyDescent="0.25">
      <c r="P2972" s="52"/>
      <c r="S2972" s="52"/>
      <c r="T2972" s="52"/>
    </row>
    <row r="2973" spans="16:20" x14ac:dyDescent="0.25">
      <c r="P2973" s="52"/>
      <c r="S2973" s="52"/>
      <c r="T2973" s="52"/>
    </row>
    <row r="2974" spans="16:20" x14ac:dyDescent="0.25">
      <c r="P2974" s="52"/>
      <c r="S2974" s="52"/>
      <c r="T2974" s="52"/>
    </row>
    <row r="2975" spans="16:20" x14ac:dyDescent="0.25">
      <c r="P2975" s="52"/>
      <c r="S2975" s="52"/>
      <c r="T2975" s="52"/>
    </row>
    <row r="2976" spans="16:20" x14ac:dyDescent="0.25">
      <c r="P2976" s="52"/>
      <c r="S2976" s="52"/>
      <c r="T2976" s="52"/>
    </row>
    <row r="2977" spans="16:20" x14ac:dyDescent="0.25">
      <c r="P2977" s="52"/>
      <c r="S2977" s="52"/>
      <c r="T2977" s="52"/>
    </row>
    <row r="2978" spans="16:20" x14ac:dyDescent="0.25">
      <c r="P2978" s="52"/>
      <c r="S2978" s="52"/>
      <c r="T2978" s="52"/>
    </row>
    <row r="2979" spans="16:20" x14ac:dyDescent="0.25">
      <c r="P2979" s="52"/>
      <c r="S2979" s="52"/>
      <c r="T2979" s="52"/>
    </row>
    <row r="2980" spans="16:20" x14ac:dyDescent="0.25">
      <c r="P2980" s="52"/>
      <c r="S2980" s="52"/>
      <c r="T2980" s="52"/>
    </row>
    <row r="2981" spans="16:20" x14ac:dyDescent="0.25">
      <c r="P2981" s="52"/>
      <c r="S2981" s="52"/>
      <c r="T2981" s="52"/>
    </row>
    <row r="2982" spans="16:20" x14ac:dyDescent="0.25">
      <c r="P2982" s="52"/>
      <c r="S2982" s="52"/>
      <c r="T2982" s="52"/>
    </row>
    <row r="2983" spans="16:20" x14ac:dyDescent="0.25">
      <c r="P2983" s="52"/>
      <c r="S2983" s="52"/>
      <c r="T2983" s="52"/>
    </row>
    <row r="2984" spans="16:20" x14ac:dyDescent="0.25">
      <c r="P2984" s="52"/>
      <c r="S2984" s="52"/>
      <c r="T2984" s="52"/>
    </row>
    <row r="2985" spans="16:20" x14ac:dyDescent="0.25">
      <c r="P2985" s="52"/>
      <c r="S2985" s="52"/>
      <c r="T2985" s="52"/>
    </row>
    <row r="2986" spans="16:20" x14ac:dyDescent="0.25">
      <c r="P2986" s="52"/>
      <c r="S2986" s="52"/>
      <c r="T2986" s="52"/>
    </row>
    <row r="2987" spans="16:20" x14ac:dyDescent="0.25">
      <c r="P2987" s="52"/>
      <c r="S2987" s="52"/>
      <c r="T2987" s="52"/>
    </row>
    <row r="2988" spans="16:20" x14ac:dyDescent="0.25">
      <c r="P2988" s="52"/>
      <c r="S2988" s="52"/>
      <c r="T2988" s="52"/>
    </row>
    <row r="2989" spans="16:20" x14ac:dyDescent="0.25">
      <c r="P2989" s="52"/>
      <c r="S2989" s="52"/>
      <c r="T2989" s="52"/>
    </row>
    <row r="2990" spans="16:20" x14ac:dyDescent="0.25">
      <c r="P2990" s="52"/>
      <c r="S2990" s="52"/>
      <c r="T2990" s="52"/>
    </row>
    <row r="2991" spans="16:20" x14ac:dyDescent="0.25">
      <c r="P2991" s="52"/>
      <c r="S2991" s="52"/>
      <c r="T2991" s="52"/>
    </row>
    <row r="2992" spans="16:20" x14ac:dyDescent="0.25">
      <c r="P2992" s="52"/>
      <c r="S2992" s="52"/>
      <c r="T2992" s="52"/>
    </row>
    <row r="2993" spans="16:20" x14ac:dyDescent="0.25">
      <c r="P2993" s="52"/>
      <c r="S2993" s="52"/>
      <c r="T2993" s="52"/>
    </row>
    <row r="2994" spans="16:20" x14ac:dyDescent="0.25">
      <c r="P2994" s="52"/>
      <c r="S2994" s="52"/>
      <c r="T2994" s="52"/>
    </row>
    <row r="2995" spans="16:20" x14ac:dyDescent="0.25">
      <c r="P2995" s="52"/>
      <c r="S2995" s="52"/>
      <c r="T2995" s="52"/>
    </row>
    <row r="2996" spans="16:20" x14ac:dyDescent="0.25">
      <c r="P2996" s="52"/>
      <c r="S2996" s="52"/>
      <c r="T2996" s="52"/>
    </row>
    <row r="2997" spans="16:20" x14ac:dyDescent="0.25">
      <c r="P2997" s="52"/>
      <c r="S2997" s="52"/>
      <c r="T2997" s="52"/>
    </row>
    <row r="2998" spans="16:20" x14ac:dyDescent="0.25">
      <c r="P2998" s="52"/>
      <c r="S2998" s="52"/>
      <c r="T2998" s="52"/>
    </row>
    <row r="2999" spans="16:20" x14ac:dyDescent="0.25">
      <c r="P2999" s="52"/>
      <c r="S2999" s="52"/>
      <c r="T2999" s="52"/>
    </row>
    <row r="3000" spans="16:20" x14ac:dyDescent="0.25">
      <c r="P3000" s="52"/>
      <c r="S3000" s="52"/>
      <c r="T3000" s="52"/>
    </row>
    <row r="3001" spans="16:20" x14ac:dyDescent="0.25">
      <c r="P3001" s="52"/>
      <c r="S3001" s="52"/>
      <c r="T3001" s="52"/>
    </row>
    <row r="3002" spans="16:20" x14ac:dyDescent="0.25">
      <c r="P3002" s="52"/>
      <c r="S3002" s="52"/>
      <c r="T3002" s="52"/>
    </row>
    <row r="3003" spans="16:20" x14ac:dyDescent="0.25">
      <c r="P3003" s="52"/>
      <c r="S3003" s="52"/>
      <c r="T3003" s="52"/>
    </row>
    <row r="3004" spans="16:20" x14ac:dyDescent="0.25">
      <c r="P3004" s="52"/>
      <c r="S3004" s="52"/>
      <c r="T3004" s="52"/>
    </row>
    <row r="3005" spans="16:20" x14ac:dyDescent="0.25">
      <c r="P3005" s="52"/>
      <c r="S3005" s="52"/>
      <c r="T3005" s="52"/>
    </row>
    <row r="3006" spans="16:20" x14ac:dyDescent="0.25">
      <c r="P3006" s="52"/>
      <c r="S3006" s="52"/>
      <c r="T3006" s="52"/>
    </row>
    <row r="3007" spans="16:20" x14ac:dyDescent="0.25">
      <c r="P3007" s="52"/>
      <c r="S3007" s="52"/>
      <c r="T3007" s="52"/>
    </row>
    <row r="3008" spans="16:20" x14ac:dyDescent="0.25">
      <c r="P3008" s="52"/>
      <c r="S3008" s="52"/>
      <c r="T3008" s="52"/>
    </row>
    <row r="3009" spans="13:20" x14ac:dyDescent="0.25">
      <c r="P3009" s="52"/>
      <c r="S3009" s="52"/>
      <c r="T3009" s="52"/>
    </row>
    <row r="3010" spans="13:20" x14ac:dyDescent="0.25">
      <c r="P3010" s="52"/>
      <c r="S3010" s="52"/>
      <c r="T3010" s="52"/>
    </row>
    <row r="3011" spans="13:20" x14ac:dyDescent="0.25">
      <c r="P3011" s="52"/>
      <c r="S3011" s="52"/>
      <c r="T3011" s="52"/>
    </row>
    <row r="3012" spans="13:20" x14ac:dyDescent="0.25">
      <c r="P3012" s="52"/>
      <c r="S3012" s="52"/>
      <c r="T3012" s="52"/>
    </row>
    <row r="3013" spans="13:20" x14ac:dyDescent="0.25">
      <c r="P3013" s="52"/>
      <c r="S3013" s="52"/>
      <c r="T3013" s="52"/>
    </row>
    <row r="3014" spans="13:20" x14ac:dyDescent="0.25">
      <c r="P3014" s="52"/>
      <c r="S3014" s="52"/>
      <c r="T3014" s="52"/>
    </row>
    <row r="3015" spans="13:20" x14ac:dyDescent="0.25">
      <c r="P3015" s="52"/>
      <c r="S3015" s="52"/>
      <c r="T3015" s="52"/>
    </row>
    <row r="3016" spans="13:20" x14ac:dyDescent="0.25">
      <c r="P3016" s="52"/>
      <c r="S3016" s="52"/>
      <c r="T3016" s="52"/>
    </row>
    <row r="3017" spans="13:20" x14ac:dyDescent="0.25">
      <c r="P3017" s="52"/>
      <c r="S3017" s="52"/>
      <c r="T3017" s="52"/>
    </row>
    <row r="3018" spans="13:20" x14ac:dyDescent="0.25">
      <c r="P3018" s="52"/>
      <c r="S3018" s="52"/>
      <c r="T3018" s="52"/>
    </row>
    <row r="3019" spans="13:20" x14ac:dyDescent="0.25">
      <c r="P3019" s="52"/>
      <c r="S3019" s="52"/>
      <c r="T3019" s="52"/>
    </row>
    <row r="3020" spans="13:20" x14ac:dyDescent="0.25">
      <c r="P3020" s="52"/>
      <c r="S3020" s="52"/>
      <c r="T3020" s="52"/>
    </row>
    <row r="3021" spans="13:20" x14ac:dyDescent="0.25">
      <c r="P3021" s="52"/>
      <c r="S3021" s="52"/>
      <c r="T3021" s="52"/>
    </row>
    <row r="3022" spans="13:20" x14ac:dyDescent="0.25">
      <c r="P3022" s="52"/>
      <c r="S3022" s="52"/>
      <c r="T3022" s="52"/>
    </row>
    <row r="3023" spans="13:20" x14ac:dyDescent="0.25">
      <c r="P3023" s="52"/>
      <c r="S3023" s="52"/>
      <c r="T3023" s="52"/>
    </row>
    <row r="3024" spans="13:20" x14ac:dyDescent="0.25">
      <c r="M3024" s="53"/>
      <c r="P3024" s="52"/>
      <c r="S3024" s="52"/>
      <c r="T3024" s="52"/>
    </row>
    <row r="3025" spans="13:20" x14ac:dyDescent="0.25">
      <c r="P3025" s="52"/>
      <c r="S3025" s="52"/>
      <c r="T3025" s="52"/>
    </row>
    <row r="3026" spans="13:20" x14ac:dyDescent="0.25">
      <c r="P3026" s="52"/>
      <c r="S3026" s="52"/>
      <c r="T3026" s="52"/>
    </row>
    <row r="3027" spans="13:20" x14ac:dyDescent="0.25">
      <c r="P3027" s="52"/>
      <c r="S3027" s="52"/>
      <c r="T3027" s="52"/>
    </row>
    <row r="3028" spans="13:20" x14ac:dyDescent="0.25">
      <c r="P3028" s="52"/>
      <c r="S3028" s="52"/>
      <c r="T3028" s="52"/>
    </row>
    <row r="3029" spans="13:20" x14ac:dyDescent="0.25">
      <c r="P3029" s="52"/>
      <c r="S3029" s="52"/>
      <c r="T3029" s="52"/>
    </row>
    <row r="3030" spans="13:20" x14ac:dyDescent="0.25">
      <c r="P3030" s="52"/>
      <c r="S3030" s="52"/>
      <c r="T3030" s="52"/>
    </row>
    <row r="3031" spans="13:20" x14ac:dyDescent="0.25">
      <c r="P3031" s="52"/>
      <c r="S3031" s="52"/>
      <c r="T3031" s="52"/>
    </row>
    <row r="3032" spans="13:20" x14ac:dyDescent="0.25">
      <c r="M3032" s="53"/>
      <c r="P3032" s="52"/>
      <c r="S3032" s="52"/>
      <c r="T3032" s="52"/>
    </row>
    <row r="3033" spans="13:20" x14ac:dyDescent="0.25">
      <c r="P3033" s="52"/>
      <c r="S3033" s="52"/>
      <c r="T3033" s="52"/>
    </row>
    <row r="3034" spans="13:20" x14ac:dyDescent="0.25">
      <c r="P3034" s="52"/>
      <c r="S3034" s="52"/>
      <c r="T3034" s="52"/>
    </row>
    <row r="3035" spans="13:20" x14ac:dyDescent="0.25">
      <c r="P3035" s="52"/>
      <c r="S3035" s="52"/>
      <c r="T3035" s="52"/>
    </row>
    <row r="3036" spans="13:20" x14ac:dyDescent="0.25">
      <c r="M3036" s="53"/>
      <c r="P3036" s="52"/>
      <c r="S3036" s="52"/>
      <c r="T3036" s="52"/>
    </row>
    <row r="3037" spans="13:20" x14ac:dyDescent="0.25">
      <c r="P3037" s="52"/>
      <c r="S3037" s="52"/>
      <c r="T3037" s="52"/>
    </row>
    <row r="3038" spans="13:20" x14ac:dyDescent="0.25">
      <c r="M3038" s="53"/>
      <c r="P3038" s="52"/>
      <c r="S3038" s="52"/>
      <c r="T3038" s="52"/>
    </row>
    <row r="3039" spans="13:20" x14ac:dyDescent="0.25">
      <c r="P3039" s="52"/>
      <c r="S3039" s="52"/>
      <c r="T3039" s="52"/>
    </row>
    <row r="3040" spans="13:20" x14ac:dyDescent="0.25">
      <c r="P3040" s="52"/>
      <c r="S3040" s="52"/>
      <c r="T3040" s="52"/>
    </row>
    <row r="3041" spans="13:20" x14ac:dyDescent="0.25">
      <c r="P3041" s="52"/>
      <c r="S3041" s="52"/>
      <c r="T3041" s="52"/>
    </row>
    <row r="3042" spans="13:20" x14ac:dyDescent="0.25">
      <c r="P3042" s="52"/>
      <c r="S3042" s="52"/>
      <c r="T3042" s="52"/>
    </row>
    <row r="3043" spans="13:20" x14ac:dyDescent="0.25">
      <c r="M3043" s="53"/>
      <c r="P3043" s="52"/>
      <c r="S3043" s="52"/>
      <c r="T3043" s="52"/>
    </row>
    <row r="3044" spans="13:20" x14ac:dyDescent="0.25">
      <c r="P3044" s="52"/>
      <c r="S3044" s="52"/>
      <c r="T3044" s="52"/>
    </row>
    <row r="3045" spans="13:20" x14ac:dyDescent="0.25">
      <c r="P3045" s="52"/>
      <c r="S3045" s="52"/>
      <c r="T3045" s="52"/>
    </row>
    <row r="3046" spans="13:20" x14ac:dyDescent="0.25">
      <c r="P3046" s="52"/>
      <c r="S3046" s="52"/>
      <c r="T3046" s="52"/>
    </row>
    <row r="3047" spans="13:20" x14ac:dyDescent="0.25">
      <c r="P3047" s="52"/>
      <c r="S3047" s="52"/>
      <c r="T3047" s="52"/>
    </row>
    <row r="3048" spans="13:20" x14ac:dyDescent="0.25">
      <c r="P3048" s="52"/>
      <c r="S3048" s="52"/>
      <c r="T3048" s="52"/>
    </row>
    <row r="3049" spans="13:20" x14ac:dyDescent="0.25">
      <c r="P3049" s="52"/>
      <c r="S3049" s="52"/>
      <c r="T3049" s="52"/>
    </row>
    <row r="3050" spans="13:20" x14ac:dyDescent="0.25">
      <c r="P3050" s="52"/>
      <c r="S3050" s="52"/>
      <c r="T3050" s="52"/>
    </row>
    <row r="3051" spans="13:20" x14ac:dyDescent="0.25">
      <c r="P3051" s="52"/>
      <c r="S3051" s="52"/>
      <c r="T3051" s="52"/>
    </row>
    <row r="3052" spans="13:20" x14ac:dyDescent="0.25">
      <c r="P3052" s="52"/>
      <c r="S3052" s="52"/>
      <c r="T3052" s="52"/>
    </row>
    <row r="3053" spans="13:20" x14ac:dyDescent="0.25">
      <c r="P3053" s="52"/>
      <c r="S3053" s="52"/>
      <c r="T3053" s="52"/>
    </row>
    <row r="3054" spans="13:20" x14ac:dyDescent="0.25">
      <c r="P3054" s="52"/>
      <c r="S3054" s="52"/>
      <c r="T3054" s="52"/>
    </row>
    <row r="3055" spans="13:20" x14ac:dyDescent="0.25">
      <c r="P3055" s="52"/>
      <c r="S3055" s="52"/>
      <c r="T3055" s="52"/>
    </row>
    <row r="3056" spans="13:20" x14ac:dyDescent="0.25">
      <c r="P3056" s="52"/>
      <c r="S3056" s="52"/>
      <c r="T3056" s="52"/>
    </row>
    <row r="3057" spans="16:20" x14ac:dyDescent="0.25">
      <c r="P3057" s="52"/>
      <c r="S3057" s="52"/>
      <c r="T3057" s="52"/>
    </row>
    <row r="3058" spans="16:20" x14ac:dyDescent="0.25">
      <c r="P3058" s="52"/>
      <c r="S3058" s="52"/>
      <c r="T3058" s="52"/>
    </row>
    <row r="3059" spans="16:20" x14ac:dyDescent="0.25">
      <c r="P3059" s="52"/>
      <c r="S3059" s="52"/>
      <c r="T3059" s="52"/>
    </row>
    <row r="3060" spans="16:20" x14ac:dyDescent="0.25">
      <c r="P3060" s="52"/>
      <c r="S3060" s="52"/>
      <c r="T3060" s="52"/>
    </row>
    <row r="3061" spans="16:20" x14ac:dyDescent="0.25">
      <c r="P3061" s="52"/>
      <c r="S3061" s="52"/>
      <c r="T3061" s="52"/>
    </row>
    <row r="3062" spans="16:20" x14ac:dyDescent="0.25">
      <c r="P3062" s="52"/>
      <c r="S3062" s="52"/>
      <c r="T3062" s="52"/>
    </row>
    <row r="3063" spans="16:20" x14ac:dyDescent="0.25">
      <c r="P3063" s="52"/>
      <c r="S3063" s="52"/>
      <c r="T3063" s="52"/>
    </row>
    <row r="3064" spans="16:20" x14ac:dyDescent="0.25">
      <c r="P3064" s="52"/>
      <c r="S3064" s="52"/>
      <c r="T3064" s="52"/>
    </row>
    <row r="3065" spans="16:20" x14ac:dyDescent="0.25">
      <c r="P3065" s="52"/>
      <c r="S3065" s="52"/>
      <c r="T3065" s="52"/>
    </row>
    <row r="3066" spans="16:20" x14ac:dyDescent="0.25">
      <c r="P3066" s="52"/>
      <c r="S3066" s="52"/>
      <c r="T3066" s="52"/>
    </row>
    <row r="3067" spans="16:20" x14ac:dyDescent="0.25">
      <c r="P3067" s="52"/>
      <c r="S3067" s="52"/>
      <c r="T3067" s="52"/>
    </row>
    <row r="3068" spans="16:20" x14ac:dyDescent="0.25">
      <c r="P3068" s="52"/>
      <c r="S3068" s="52"/>
      <c r="T3068" s="52"/>
    </row>
    <row r="3069" spans="16:20" x14ac:dyDescent="0.25">
      <c r="P3069" s="52"/>
      <c r="S3069" s="52"/>
      <c r="T3069" s="52"/>
    </row>
    <row r="3070" spans="16:20" x14ac:dyDescent="0.25">
      <c r="P3070" s="52"/>
      <c r="S3070" s="52"/>
      <c r="T3070" s="52"/>
    </row>
    <row r="3071" spans="16:20" x14ac:dyDescent="0.25">
      <c r="P3071" s="52"/>
      <c r="S3071" s="52"/>
      <c r="T3071" s="52"/>
    </row>
    <row r="3072" spans="16:20" x14ac:dyDescent="0.25">
      <c r="P3072" s="52"/>
      <c r="S3072" s="52"/>
      <c r="T3072" s="52"/>
    </row>
    <row r="3073" spans="16:20" x14ac:dyDescent="0.25">
      <c r="P3073" s="52"/>
      <c r="S3073" s="52"/>
      <c r="T3073" s="52"/>
    </row>
    <row r="3074" spans="16:20" x14ac:dyDescent="0.25">
      <c r="P3074" s="52"/>
      <c r="S3074" s="52"/>
      <c r="T3074" s="52"/>
    </row>
    <row r="3075" spans="16:20" x14ac:dyDescent="0.25">
      <c r="P3075" s="52"/>
      <c r="S3075" s="52"/>
      <c r="T3075" s="52"/>
    </row>
    <row r="3076" spans="16:20" x14ac:dyDescent="0.25">
      <c r="P3076" s="52"/>
      <c r="S3076" s="52"/>
      <c r="T3076" s="52"/>
    </row>
    <row r="3077" spans="16:20" x14ac:dyDescent="0.25">
      <c r="P3077" s="52"/>
      <c r="S3077" s="52"/>
      <c r="T3077" s="52"/>
    </row>
    <row r="3078" spans="16:20" x14ac:dyDescent="0.25">
      <c r="P3078" s="52"/>
      <c r="S3078" s="52"/>
      <c r="T3078" s="52"/>
    </row>
    <row r="3079" spans="16:20" x14ac:dyDescent="0.25">
      <c r="P3079" s="52"/>
      <c r="S3079" s="52"/>
      <c r="T3079" s="52"/>
    </row>
    <row r="3080" spans="16:20" x14ac:dyDescent="0.25">
      <c r="P3080" s="52"/>
      <c r="S3080" s="52"/>
      <c r="T3080" s="52"/>
    </row>
    <row r="3081" spans="16:20" x14ac:dyDescent="0.25">
      <c r="P3081" s="52"/>
      <c r="S3081" s="52"/>
      <c r="T3081" s="52"/>
    </row>
    <row r="3082" spans="16:20" x14ac:dyDescent="0.25">
      <c r="P3082" s="52"/>
      <c r="S3082" s="52"/>
      <c r="T3082" s="52"/>
    </row>
    <row r="3083" spans="16:20" x14ac:dyDescent="0.25">
      <c r="P3083" s="52"/>
      <c r="S3083" s="52"/>
      <c r="T3083" s="52"/>
    </row>
    <row r="3084" spans="16:20" x14ac:dyDescent="0.25">
      <c r="P3084" s="52"/>
      <c r="S3084" s="52"/>
      <c r="T3084" s="52"/>
    </row>
    <row r="3085" spans="16:20" x14ac:dyDescent="0.25">
      <c r="P3085" s="52"/>
      <c r="S3085" s="52"/>
      <c r="T3085" s="52"/>
    </row>
    <row r="3086" spans="16:20" x14ac:dyDescent="0.25">
      <c r="P3086" s="52"/>
      <c r="S3086" s="52"/>
      <c r="T3086" s="52"/>
    </row>
    <row r="3087" spans="16:20" x14ac:dyDescent="0.25">
      <c r="P3087" s="52"/>
      <c r="S3087" s="52"/>
      <c r="T3087" s="52"/>
    </row>
    <row r="3088" spans="16:20" x14ac:dyDescent="0.25">
      <c r="P3088" s="52"/>
      <c r="S3088" s="52"/>
      <c r="T3088" s="52"/>
    </row>
    <row r="3089" spans="13:20" x14ac:dyDescent="0.25">
      <c r="P3089" s="52"/>
      <c r="S3089" s="52"/>
      <c r="T3089" s="52"/>
    </row>
    <row r="3090" spans="13:20" x14ac:dyDescent="0.25">
      <c r="P3090" s="52"/>
      <c r="S3090" s="52"/>
      <c r="T3090" s="52"/>
    </row>
    <row r="3091" spans="13:20" x14ac:dyDescent="0.25">
      <c r="P3091" s="52"/>
      <c r="S3091" s="52"/>
      <c r="T3091" s="52"/>
    </row>
    <row r="3092" spans="13:20" x14ac:dyDescent="0.25">
      <c r="P3092" s="52"/>
      <c r="S3092" s="52"/>
      <c r="T3092" s="52"/>
    </row>
    <row r="3093" spans="13:20" x14ac:dyDescent="0.25">
      <c r="P3093" s="52"/>
      <c r="S3093" s="52"/>
      <c r="T3093" s="52"/>
    </row>
    <row r="3094" spans="13:20" x14ac:dyDescent="0.25">
      <c r="P3094" s="52"/>
      <c r="S3094" s="52"/>
      <c r="T3094" s="52"/>
    </row>
    <row r="3095" spans="13:20" x14ac:dyDescent="0.25">
      <c r="P3095" s="52"/>
      <c r="S3095" s="52"/>
      <c r="T3095" s="52"/>
    </row>
    <row r="3096" spans="13:20" x14ac:dyDescent="0.25">
      <c r="P3096" s="52"/>
      <c r="S3096" s="52"/>
      <c r="T3096" s="52"/>
    </row>
    <row r="3097" spans="13:20" x14ac:dyDescent="0.25">
      <c r="P3097" s="52"/>
      <c r="S3097" s="52"/>
      <c r="T3097" s="52"/>
    </row>
    <row r="3098" spans="13:20" x14ac:dyDescent="0.25">
      <c r="P3098" s="52"/>
      <c r="S3098" s="52"/>
      <c r="T3098" s="52"/>
    </row>
    <row r="3099" spans="13:20" x14ac:dyDescent="0.25">
      <c r="P3099" s="52"/>
      <c r="S3099" s="52"/>
      <c r="T3099" s="52"/>
    </row>
    <row r="3100" spans="13:20" x14ac:dyDescent="0.25">
      <c r="P3100" s="52"/>
      <c r="S3100" s="52"/>
      <c r="T3100" s="52"/>
    </row>
    <row r="3101" spans="13:20" x14ac:dyDescent="0.25">
      <c r="P3101" s="52"/>
      <c r="S3101" s="52"/>
      <c r="T3101" s="52"/>
    </row>
    <row r="3102" spans="13:20" x14ac:dyDescent="0.25">
      <c r="M3102" s="53"/>
      <c r="P3102" s="52"/>
      <c r="S3102" s="52"/>
      <c r="T3102" s="52"/>
    </row>
    <row r="3103" spans="13:20" x14ac:dyDescent="0.25">
      <c r="P3103" s="52"/>
      <c r="S3103" s="52"/>
      <c r="T3103" s="52"/>
    </row>
    <row r="3104" spans="13:20" x14ac:dyDescent="0.25">
      <c r="P3104" s="52"/>
      <c r="S3104" s="52"/>
      <c r="T3104" s="52"/>
    </row>
    <row r="3105" spans="16:20" x14ac:dyDescent="0.25">
      <c r="P3105" s="52"/>
      <c r="S3105" s="52"/>
      <c r="T3105" s="52"/>
    </row>
    <row r="3106" spans="16:20" x14ac:dyDescent="0.25">
      <c r="P3106" s="52"/>
      <c r="S3106" s="52"/>
      <c r="T3106" s="52"/>
    </row>
    <row r="3107" spans="16:20" x14ac:dyDescent="0.25">
      <c r="P3107" s="52"/>
      <c r="S3107" s="52"/>
      <c r="T3107" s="52"/>
    </row>
    <row r="3108" spans="16:20" x14ac:dyDescent="0.25">
      <c r="P3108" s="52"/>
      <c r="S3108" s="52"/>
      <c r="T3108" s="52"/>
    </row>
    <row r="3109" spans="16:20" x14ac:dyDescent="0.25">
      <c r="P3109" s="52"/>
      <c r="S3109" s="52"/>
      <c r="T3109" s="52"/>
    </row>
    <row r="3110" spans="16:20" x14ac:dyDescent="0.25">
      <c r="P3110" s="52"/>
      <c r="S3110" s="52"/>
      <c r="T3110" s="52"/>
    </row>
    <row r="3111" spans="16:20" x14ac:dyDescent="0.25">
      <c r="P3111" s="52"/>
      <c r="S3111" s="52"/>
      <c r="T3111" s="52"/>
    </row>
    <row r="3112" spans="16:20" x14ac:dyDescent="0.25">
      <c r="P3112" s="52"/>
      <c r="S3112" s="52"/>
      <c r="T3112" s="52"/>
    </row>
    <row r="3113" spans="16:20" x14ac:dyDescent="0.25">
      <c r="P3113" s="52"/>
      <c r="S3113" s="52"/>
      <c r="T3113" s="52"/>
    </row>
    <row r="3114" spans="16:20" x14ac:dyDescent="0.25">
      <c r="P3114" s="52"/>
      <c r="S3114" s="52"/>
      <c r="T3114" s="52"/>
    </row>
    <row r="3115" spans="16:20" x14ac:dyDescent="0.25">
      <c r="P3115" s="52"/>
      <c r="S3115" s="52"/>
      <c r="T3115" s="52"/>
    </row>
    <row r="3116" spans="16:20" x14ac:dyDescent="0.25">
      <c r="P3116" s="52"/>
      <c r="S3116" s="52"/>
      <c r="T3116" s="52"/>
    </row>
    <row r="3117" spans="16:20" x14ac:dyDescent="0.25">
      <c r="P3117" s="52"/>
      <c r="S3117" s="52"/>
      <c r="T3117" s="52"/>
    </row>
    <row r="3118" spans="16:20" x14ac:dyDescent="0.25">
      <c r="P3118" s="52"/>
      <c r="S3118" s="52"/>
      <c r="T3118" s="52"/>
    </row>
    <row r="3119" spans="16:20" x14ac:dyDescent="0.25">
      <c r="P3119" s="52"/>
      <c r="S3119" s="52"/>
      <c r="T3119" s="52"/>
    </row>
    <row r="3120" spans="16:20" x14ac:dyDescent="0.25">
      <c r="P3120" s="52"/>
      <c r="S3120" s="52"/>
      <c r="T3120" s="52"/>
    </row>
    <row r="3121" spans="16:20" x14ac:dyDescent="0.25">
      <c r="P3121" s="52"/>
      <c r="S3121" s="52"/>
      <c r="T3121" s="52"/>
    </row>
    <row r="3122" spans="16:20" x14ac:dyDescent="0.25">
      <c r="P3122" s="52"/>
      <c r="S3122" s="52"/>
      <c r="T3122" s="52"/>
    </row>
    <row r="3123" spans="16:20" x14ac:dyDescent="0.25">
      <c r="P3123" s="52"/>
      <c r="S3123" s="52"/>
      <c r="T3123" s="52"/>
    </row>
    <row r="3124" spans="16:20" x14ac:dyDescent="0.25">
      <c r="P3124" s="52"/>
      <c r="S3124" s="52"/>
      <c r="T3124" s="52"/>
    </row>
    <row r="3125" spans="16:20" x14ac:dyDescent="0.25">
      <c r="P3125" s="52"/>
      <c r="S3125" s="52"/>
      <c r="T3125" s="52"/>
    </row>
    <row r="3126" spans="16:20" x14ac:dyDescent="0.25">
      <c r="P3126" s="52"/>
      <c r="S3126" s="52"/>
      <c r="T3126" s="52"/>
    </row>
    <row r="3127" spans="16:20" x14ac:dyDescent="0.25">
      <c r="P3127" s="52"/>
      <c r="S3127" s="52"/>
      <c r="T3127" s="52"/>
    </row>
    <row r="3128" spans="16:20" x14ac:dyDescent="0.25">
      <c r="P3128" s="52"/>
      <c r="S3128" s="52"/>
      <c r="T3128" s="52"/>
    </row>
    <row r="3129" spans="16:20" x14ac:dyDescent="0.25">
      <c r="P3129" s="52"/>
      <c r="S3129" s="52"/>
      <c r="T3129" s="52"/>
    </row>
    <row r="3130" spans="16:20" x14ac:dyDescent="0.25">
      <c r="P3130" s="52"/>
      <c r="S3130" s="52"/>
      <c r="T3130" s="52"/>
    </row>
    <row r="3131" spans="16:20" x14ac:dyDescent="0.25">
      <c r="P3131" s="52"/>
      <c r="S3131" s="52"/>
      <c r="T3131" s="52"/>
    </row>
    <row r="3132" spans="16:20" x14ac:dyDescent="0.25">
      <c r="P3132" s="52"/>
      <c r="S3132" s="52"/>
      <c r="T3132" s="52"/>
    </row>
    <row r="3133" spans="16:20" x14ac:dyDescent="0.25">
      <c r="P3133" s="52"/>
      <c r="S3133" s="52"/>
      <c r="T3133" s="52"/>
    </row>
    <row r="3134" spans="16:20" x14ac:dyDescent="0.25">
      <c r="P3134" s="52"/>
      <c r="S3134" s="52"/>
      <c r="T3134" s="52"/>
    </row>
    <row r="3135" spans="16:20" x14ac:dyDescent="0.25">
      <c r="P3135" s="52"/>
      <c r="S3135" s="52"/>
      <c r="T3135" s="52"/>
    </row>
    <row r="3136" spans="16:20" x14ac:dyDescent="0.25">
      <c r="P3136" s="52"/>
      <c r="S3136" s="52"/>
      <c r="T3136" s="52"/>
    </row>
    <row r="3137" spans="16:20" x14ac:dyDescent="0.25">
      <c r="P3137" s="52"/>
      <c r="S3137" s="52"/>
      <c r="T3137" s="52"/>
    </row>
    <row r="3138" spans="16:20" x14ac:dyDescent="0.25">
      <c r="P3138" s="52"/>
      <c r="S3138" s="52"/>
      <c r="T3138" s="52"/>
    </row>
    <row r="3139" spans="16:20" x14ac:dyDescent="0.25">
      <c r="P3139" s="52"/>
      <c r="S3139" s="52"/>
      <c r="T3139" s="52"/>
    </row>
    <row r="3140" spans="16:20" x14ac:dyDescent="0.25">
      <c r="P3140" s="52"/>
      <c r="S3140" s="52"/>
      <c r="T3140" s="52"/>
    </row>
    <row r="3141" spans="16:20" x14ac:dyDescent="0.25">
      <c r="P3141" s="52"/>
      <c r="S3141" s="52"/>
      <c r="T3141" s="52"/>
    </row>
    <row r="3142" spans="16:20" x14ac:dyDescent="0.25">
      <c r="P3142" s="52"/>
      <c r="S3142" s="52"/>
      <c r="T3142" s="52"/>
    </row>
    <row r="3143" spans="16:20" x14ac:dyDescent="0.25">
      <c r="P3143" s="52"/>
      <c r="S3143" s="52"/>
      <c r="T3143" s="52"/>
    </row>
    <row r="3144" spans="16:20" x14ac:dyDescent="0.25">
      <c r="P3144" s="52"/>
      <c r="S3144" s="52"/>
      <c r="T3144" s="52"/>
    </row>
    <row r="3145" spans="16:20" x14ac:dyDescent="0.25">
      <c r="P3145" s="52"/>
      <c r="S3145" s="52"/>
      <c r="T3145" s="52"/>
    </row>
    <row r="3146" spans="16:20" x14ac:dyDescent="0.25">
      <c r="P3146" s="52"/>
      <c r="S3146" s="52"/>
      <c r="T3146" s="52"/>
    </row>
    <row r="3147" spans="16:20" x14ac:dyDescent="0.25">
      <c r="P3147" s="52"/>
      <c r="S3147" s="52"/>
      <c r="T3147" s="52"/>
    </row>
    <row r="3148" spans="16:20" x14ac:dyDescent="0.25">
      <c r="P3148" s="52"/>
      <c r="S3148" s="52"/>
      <c r="T3148" s="52"/>
    </row>
    <row r="3149" spans="16:20" x14ac:dyDescent="0.25">
      <c r="P3149" s="52"/>
      <c r="S3149" s="52"/>
      <c r="T3149" s="52"/>
    </row>
    <row r="3150" spans="16:20" x14ac:dyDescent="0.25">
      <c r="P3150" s="52"/>
      <c r="S3150" s="52"/>
      <c r="T3150" s="52"/>
    </row>
    <row r="3151" spans="16:20" x14ac:dyDescent="0.25">
      <c r="P3151" s="52"/>
      <c r="S3151" s="52"/>
      <c r="T3151" s="52"/>
    </row>
    <row r="3152" spans="16:20" x14ac:dyDescent="0.25">
      <c r="P3152" s="52"/>
      <c r="S3152" s="52"/>
      <c r="T3152" s="52"/>
    </row>
    <row r="3153" spans="16:20" x14ac:dyDescent="0.25">
      <c r="P3153" s="52"/>
      <c r="S3153" s="52"/>
      <c r="T3153" s="52"/>
    </row>
    <row r="3154" spans="16:20" x14ac:dyDescent="0.25">
      <c r="P3154" s="52"/>
      <c r="S3154" s="52"/>
      <c r="T3154" s="52"/>
    </row>
    <row r="3155" spans="16:20" x14ac:dyDescent="0.25">
      <c r="P3155" s="52"/>
      <c r="S3155" s="52"/>
      <c r="T3155" s="52"/>
    </row>
    <row r="3156" spans="16:20" x14ac:dyDescent="0.25">
      <c r="P3156" s="52"/>
      <c r="S3156" s="52"/>
      <c r="T3156" s="52"/>
    </row>
    <row r="3157" spans="16:20" x14ac:dyDescent="0.25">
      <c r="P3157" s="52"/>
      <c r="S3157" s="52"/>
      <c r="T3157" s="52"/>
    </row>
    <row r="3158" spans="16:20" x14ac:dyDescent="0.25">
      <c r="P3158" s="52"/>
      <c r="S3158" s="52"/>
      <c r="T3158" s="52"/>
    </row>
    <row r="3159" spans="16:20" x14ac:dyDescent="0.25">
      <c r="P3159" s="52"/>
      <c r="S3159" s="52"/>
      <c r="T3159" s="52"/>
    </row>
    <row r="3160" spans="16:20" x14ac:dyDescent="0.25">
      <c r="P3160" s="52"/>
      <c r="S3160" s="52"/>
      <c r="T3160" s="52"/>
    </row>
    <row r="3161" spans="16:20" x14ac:dyDescent="0.25">
      <c r="P3161" s="52"/>
      <c r="S3161" s="52"/>
      <c r="T3161" s="52"/>
    </row>
    <row r="3162" spans="16:20" x14ac:dyDescent="0.25">
      <c r="P3162" s="52"/>
      <c r="S3162" s="52"/>
      <c r="T3162" s="52"/>
    </row>
    <row r="3163" spans="16:20" x14ac:dyDescent="0.25">
      <c r="P3163" s="52"/>
      <c r="S3163" s="52"/>
      <c r="T3163" s="52"/>
    </row>
    <row r="3164" spans="16:20" x14ac:dyDescent="0.25">
      <c r="P3164" s="52"/>
      <c r="S3164" s="52"/>
      <c r="T3164" s="52"/>
    </row>
    <row r="3165" spans="16:20" x14ac:dyDescent="0.25">
      <c r="P3165" s="52"/>
      <c r="S3165" s="52"/>
      <c r="T3165" s="52"/>
    </row>
    <row r="3166" spans="16:20" x14ac:dyDescent="0.25">
      <c r="P3166" s="52"/>
      <c r="S3166" s="52"/>
      <c r="T3166" s="52"/>
    </row>
    <row r="3167" spans="16:20" x14ac:dyDescent="0.25">
      <c r="P3167" s="52"/>
      <c r="S3167" s="52"/>
      <c r="T3167" s="52"/>
    </row>
    <row r="3168" spans="16:20" x14ac:dyDescent="0.25">
      <c r="P3168" s="52"/>
      <c r="S3168" s="52"/>
      <c r="T3168" s="52"/>
    </row>
    <row r="3169" spans="16:20" x14ac:dyDescent="0.25">
      <c r="P3169" s="52"/>
      <c r="S3169" s="52"/>
      <c r="T3169" s="52"/>
    </row>
    <row r="3170" spans="16:20" x14ac:dyDescent="0.25">
      <c r="P3170" s="52"/>
      <c r="S3170" s="52"/>
      <c r="T3170" s="52"/>
    </row>
    <row r="3171" spans="16:20" x14ac:dyDescent="0.25">
      <c r="P3171" s="52"/>
      <c r="S3171" s="52"/>
      <c r="T3171" s="52"/>
    </row>
    <row r="3172" spans="16:20" x14ac:dyDescent="0.25">
      <c r="P3172" s="52"/>
      <c r="S3172" s="52"/>
      <c r="T3172" s="52"/>
    </row>
    <row r="3173" spans="16:20" x14ac:dyDescent="0.25">
      <c r="P3173" s="52"/>
      <c r="S3173" s="52"/>
      <c r="T3173" s="52"/>
    </row>
    <row r="3174" spans="16:20" x14ac:dyDescent="0.25">
      <c r="P3174" s="52"/>
      <c r="S3174" s="52"/>
      <c r="T3174" s="52"/>
    </row>
    <row r="3175" spans="16:20" x14ac:dyDescent="0.25">
      <c r="P3175" s="52"/>
      <c r="S3175" s="52"/>
      <c r="T3175" s="52"/>
    </row>
    <row r="3176" spans="16:20" x14ac:dyDescent="0.25">
      <c r="P3176" s="52"/>
      <c r="S3176" s="52"/>
      <c r="T3176" s="52"/>
    </row>
    <row r="3177" spans="16:20" x14ac:dyDescent="0.25">
      <c r="P3177" s="52"/>
      <c r="S3177" s="52"/>
      <c r="T3177" s="52"/>
    </row>
    <row r="3178" spans="16:20" x14ac:dyDescent="0.25">
      <c r="P3178" s="52"/>
      <c r="S3178" s="52"/>
      <c r="T3178" s="52"/>
    </row>
    <row r="3179" spans="16:20" x14ac:dyDescent="0.25">
      <c r="P3179" s="52"/>
      <c r="S3179" s="52"/>
      <c r="T3179" s="52"/>
    </row>
    <row r="3180" spans="16:20" x14ac:dyDescent="0.25">
      <c r="P3180" s="52"/>
      <c r="S3180" s="52"/>
      <c r="T3180" s="52"/>
    </row>
    <row r="3181" spans="16:20" x14ac:dyDescent="0.25">
      <c r="P3181" s="52"/>
      <c r="S3181" s="52"/>
      <c r="T3181" s="52"/>
    </row>
    <row r="3182" spans="16:20" x14ac:dyDescent="0.25">
      <c r="P3182" s="52"/>
      <c r="S3182" s="52"/>
      <c r="T3182" s="52"/>
    </row>
    <row r="3183" spans="16:20" x14ac:dyDescent="0.25">
      <c r="P3183" s="52"/>
      <c r="S3183" s="52"/>
      <c r="T3183" s="52"/>
    </row>
    <row r="3184" spans="16:20" x14ac:dyDescent="0.25">
      <c r="P3184" s="52"/>
      <c r="S3184" s="52"/>
      <c r="T3184" s="52"/>
    </row>
    <row r="3185" spans="16:20" x14ac:dyDescent="0.25">
      <c r="P3185" s="52"/>
      <c r="S3185" s="52"/>
      <c r="T3185" s="52"/>
    </row>
    <row r="3186" spans="16:20" x14ac:dyDescent="0.25">
      <c r="P3186" s="52"/>
      <c r="S3186" s="52"/>
      <c r="T3186" s="52"/>
    </row>
    <row r="3187" spans="16:20" x14ac:dyDescent="0.25">
      <c r="P3187" s="52"/>
      <c r="S3187" s="52"/>
      <c r="T3187" s="52"/>
    </row>
    <row r="3188" spans="16:20" x14ac:dyDescent="0.25">
      <c r="P3188" s="52"/>
      <c r="S3188" s="52"/>
      <c r="T3188" s="52"/>
    </row>
    <row r="3189" spans="16:20" x14ac:dyDescent="0.25">
      <c r="P3189" s="52"/>
      <c r="S3189" s="52"/>
      <c r="T3189" s="52"/>
    </row>
    <row r="3190" spans="16:20" x14ac:dyDescent="0.25">
      <c r="P3190" s="52"/>
      <c r="S3190" s="52"/>
      <c r="T3190" s="52"/>
    </row>
    <row r="3191" spans="16:20" x14ac:dyDescent="0.25">
      <c r="P3191" s="52"/>
      <c r="S3191" s="52"/>
      <c r="T3191" s="52"/>
    </row>
    <row r="3192" spans="16:20" x14ac:dyDescent="0.25">
      <c r="P3192" s="52"/>
      <c r="S3192" s="52"/>
      <c r="T3192" s="52"/>
    </row>
    <row r="3193" spans="16:20" x14ac:dyDescent="0.25">
      <c r="P3193" s="52"/>
      <c r="S3193" s="52"/>
      <c r="T3193" s="52"/>
    </row>
    <row r="3194" spans="16:20" x14ac:dyDescent="0.25">
      <c r="P3194" s="52"/>
      <c r="S3194" s="52"/>
      <c r="T3194" s="52"/>
    </row>
    <row r="3195" spans="16:20" x14ac:dyDescent="0.25">
      <c r="P3195" s="52"/>
      <c r="S3195" s="52"/>
      <c r="T3195" s="52"/>
    </row>
    <row r="3196" spans="16:20" x14ac:dyDescent="0.25">
      <c r="P3196" s="52"/>
      <c r="S3196" s="52"/>
      <c r="T3196" s="52"/>
    </row>
    <row r="3197" spans="16:20" x14ac:dyDescent="0.25">
      <c r="P3197" s="52"/>
      <c r="S3197" s="52"/>
      <c r="T3197" s="52"/>
    </row>
    <row r="3198" spans="16:20" x14ac:dyDescent="0.25">
      <c r="P3198" s="52"/>
      <c r="S3198" s="52"/>
      <c r="T3198" s="52"/>
    </row>
    <row r="3199" spans="16:20" x14ac:dyDescent="0.25">
      <c r="P3199" s="52"/>
      <c r="S3199" s="52"/>
      <c r="T3199" s="52"/>
    </row>
    <row r="3200" spans="16:20" x14ac:dyDescent="0.25">
      <c r="P3200" s="52"/>
      <c r="S3200" s="52"/>
      <c r="T3200" s="52"/>
    </row>
    <row r="3201" spans="13:20" x14ac:dyDescent="0.25">
      <c r="P3201" s="52"/>
      <c r="S3201" s="52"/>
      <c r="T3201" s="52"/>
    </row>
    <row r="3202" spans="13:20" x14ac:dyDescent="0.25">
      <c r="P3202" s="52"/>
      <c r="S3202" s="52"/>
      <c r="T3202" s="52"/>
    </row>
    <row r="3203" spans="13:20" x14ac:dyDescent="0.25">
      <c r="P3203" s="52"/>
      <c r="S3203" s="52"/>
      <c r="T3203" s="52"/>
    </row>
    <row r="3204" spans="13:20" x14ac:dyDescent="0.25">
      <c r="P3204" s="52"/>
      <c r="S3204" s="52"/>
      <c r="T3204" s="52"/>
    </row>
    <row r="3205" spans="13:20" x14ac:dyDescent="0.25">
      <c r="P3205" s="52"/>
      <c r="S3205" s="52"/>
      <c r="T3205" s="52"/>
    </row>
    <row r="3206" spans="13:20" x14ac:dyDescent="0.25">
      <c r="P3206" s="52"/>
      <c r="S3206" s="52"/>
      <c r="T3206" s="52"/>
    </row>
    <row r="3207" spans="13:20" x14ac:dyDescent="0.25">
      <c r="P3207" s="52"/>
      <c r="S3207" s="52"/>
      <c r="T3207" s="52"/>
    </row>
    <row r="3208" spans="13:20" x14ac:dyDescent="0.25">
      <c r="P3208" s="52"/>
      <c r="S3208" s="52"/>
      <c r="T3208" s="52"/>
    </row>
    <row r="3209" spans="13:20" x14ac:dyDescent="0.25">
      <c r="P3209" s="52"/>
      <c r="S3209" s="52"/>
      <c r="T3209" s="52"/>
    </row>
    <row r="3210" spans="13:20" x14ac:dyDescent="0.25">
      <c r="P3210" s="52"/>
      <c r="S3210" s="52"/>
      <c r="T3210" s="52"/>
    </row>
    <row r="3211" spans="13:20" x14ac:dyDescent="0.25">
      <c r="M3211" s="53"/>
      <c r="P3211" s="52"/>
      <c r="S3211" s="52"/>
      <c r="T3211" s="52"/>
    </row>
    <row r="3212" spans="13:20" x14ac:dyDescent="0.25">
      <c r="P3212" s="52"/>
      <c r="S3212" s="52"/>
      <c r="T3212" s="52"/>
    </row>
    <row r="3213" spans="13:20" x14ac:dyDescent="0.25">
      <c r="P3213" s="52"/>
      <c r="S3213" s="52"/>
      <c r="T3213" s="52"/>
    </row>
    <row r="3214" spans="13:20" x14ac:dyDescent="0.25">
      <c r="P3214" s="52"/>
      <c r="S3214" s="52"/>
      <c r="T3214" s="52"/>
    </row>
    <row r="3215" spans="13:20" x14ac:dyDescent="0.25">
      <c r="P3215" s="52"/>
      <c r="S3215" s="52"/>
      <c r="T3215" s="52"/>
    </row>
    <row r="3216" spans="13:20" x14ac:dyDescent="0.25">
      <c r="P3216" s="52"/>
      <c r="S3216" s="52"/>
      <c r="T3216" s="52"/>
    </row>
    <row r="3217" spans="16:20" x14ac:dyDescent="0.25">
      <c r="P3217" s="52"/>
      <c r="S3217" s="52"/>
      <c r="T3217" s="52"/>
    </row>
    <row r="3218" spans="16:20" x14ac:dyDescent="0.25">
      <c r="P3218" s="52"/>
      <c r="S3218" s="52"/>
      <c r="T3218" s="52"/>
    </row>
    <row r="3219" spans="16:20" x14ac:dyDescent="0.25">
      <c r="P3219" s="52"/>
      <c r="S3219" s="52"/>
      <c r="T3219" s="52"/>
    </row>
    <row r="3220" spans="16:20" x14ac:dyDescent="0.25">
      <c r="P3220" s="52"/>
      <c r="S3220" s="52"/>
      <c r="T3220" s="52"/>
    </row>
    <row r="3221" spans="16:20" x14ac:dyDescent="0.25">
      <c r="P3221" s="52"/>
      <c r="S3221" s="52"/>
      <c r="T3221" s="52"/>
    </row>
    <row r="3222" spans="16:20" x14ac:dyDescent="0.25">
      <c r="P3222" s="52"/>
      <c r="S3222" s="52"/>
      <c r="T3222" s="52"/>
    </row>
    <row r="3223" spans="16:20" x14ac:dyDescent="0.25">
      <c r="P3223" s="52"/>
      <c r="S3223" s="52"/>
      <c r="T3223" s="52"/>
    </row>
    <row r="3224" spans="16:20" x14ac:dyDescent="0.25">
      <c r="P3224" s="52"/>
      <c r="S3224" s="52"/>
      <c r="T3224" s="52"/>
    </row>
    <row r="3225" spans="16:20" x14ac:dyDescent="0.25">
      <c r="P3225" s="52"/>
      <c r="S3225" s="52"/>
      <c r="T3225" s="52"/>
    </row>
    <row r="3226" spans="16:20" x14ac:dyDescent="0.25">
      <c r="P3226" s="52"/>
      <c r="S3226" s="52"/>
      <c r="T3226" s="52"/>
    </row>
    <row r="3227" spans="16:20" x14ac:dyDescent="0.25">
      <c r="P3227" s="52"/>
      <c r="S3227" s="52"/>
      <c r="T3227" s="52"/>
    </row>
    <row r="3228" spans="16:20" x14ac:dyDescent="0.25">
      <c r="P3228" s="52"/>
      <c r="S3228" s="52"/>
      <c r="T3228" s="52"/>
    </row>
    <row r="3229" spans="16:20" x14ac:dyDescent="0.25">
      <c r="P3229" s="52"/>
      <c r="S3229" s="52"/>
      <c r="T3229" s="52"/>
    </row>
    <row r="3230" spans="16:20" x14ac:dyDescent="0.25">
      <c r="P3230" s="52"/>
      <c r="S3230" s="52"/>
      <c r="T3230" s="52"/>
    </row>
    <row r="3231" spans="16:20" x14ac:dyDescent="0.25">
      <c r="P3231" s="52"/>
      <c r="S3231" s="52"/>
      <c r="T3231" s="52"/>
    </row>
    <row r="3232" spans="16:20" x14ac:dyDescent="0.25">
      <c r="P3232" s="52"/>
      <c r="S3232" s="52"/>
      <c r="T3232" s="52"/>
    </row>
    <row r="3233" spans="16:20" x14ac:dyDescent="0.25">
      <c r="P3233" s="52"/>
      <c r="S3233" s="52"/>
      <c r="T3233" s="52"/>
    </row>
    <row r="3234" spans="16:20" x14ac:dyDescent="0.25">
      <c r="P3234" s="52"/>
      <c r="S3234" s="52"/>
      <c r="T3234" s="52"/>
    </row>
    <row r="3235" spans="16:20" x14ac:dyDescent="0.25">
      <c r="P3235" s="52"/>
      <c r="S3235" s="52"/>
      <c r="T3235" s="52"/>
    </row>
    <row r="3236" spans="16:20" x14ac:dyDescent="0.25">
      <c r="P3236" s="52"/>
      <c r="S3236" s="52"/>
      <c r="T3236" s="52"/>
    </row>
    <row r="3237" spans="16:20" x14ac:dyDescent="0.25">
      <c r="P3237" s="52"/>
      <c r="S3237" s="52"/>
      <c r="T3237" s="52"/>
    </row>
    <row r="3238" spans="16:20" x14ac:dyDescent="0.25">
      <c r="P3238" s="52"/>
      <c r="S3238" s="52"/>
      <c r="T3238" s="52"/>
    </row>
    <row r="3239" spans="16:20" x14ac:dyDescent="0.25">
      <c r="P3239" s="52"/>
      <c r="S3239" s="52"/>
      <c r="T3239" s="52"/>
    </row>
    <row r="3240" spans="16:20" x14ac:dyDescent="0.25">
      <c r="P3240" s="52"/>
      <c r="S3240" s="52"/>
      <c r="T3240" s="52"/>
    </row>
    <row r="3241" spans="16:20" x14ac:dyDescent="0.25">
      <c r="P3241" s="52"/>
      <c r="S3241" s="52"/>
      <c r="T3241" s="52"/>
    </row>
    <row r="3242" spans="16:20" x14ac:dyDescent="0.25">
      <c r="P3242" s="52"/>
      <c r="S3242" s="52"/>
      <c r="T3242" s="52"/>
    </row>
    <row r="3243" spans="16:20" x14ac:dyDescent="0.25">
      <c r="P3243" s="52"/>
      <c r="S3243" s="52"/>
      <c r="T3243" s="52"/>
    </row>
    <row r="3244" spans="16:20" x14ac:dyDescent="0.25">
      <c r="P3244" s="52"/>
      <c r="S3244" s="52"/>
      <c r="T3244" s="52"/>
    </row>
    <row r="3245" spans="16:20" x14ac:dyDescent="0.25">
      <c r="P3245" s="52"/>
      <c r="S3245" s="52"/>
      <c r="T3245" s="52"/>
    </row>
    <row r="3246" spans="16:20" x14ac:dyDescent="0.25">
      <c r="P3246" s="52"/>
      <c r="S3246" s="52"/>
      <c r="T3246" s="52"/>
    </row>
    <row r="3247" spans="16:20" x14ac:dyDescent="0.25">
      <c r="P3247" s="52"/>
      <c r="S3247" s="52"/>
      <c r="T3247" s="52"/>
    </row>
    <row r="3248" spans="16:20" x14ac:dyDescent="0.25">
      <c r="P3248" s="52"/>
      <c r="S3248" s="52"/>
      <c r="T3248" s="52"/>
    </row>
    <row r="3249" spans="16:20" x14ac:dyDescent="0.25">
      <c r="P3249" s="52"/>
      <c r="S3249" s="52"/>
      <c r="T3249" s="52"/>
    </row>
    <row r="3250" spans="16:20" x14ac:dyDescent="0.25">
      <c r="P3250" s="52"/>
      <c r="S3250" s="52"/>
      <c r="T3250" s="52"/>
    </row>
    <row r="3251" spans="16:20" x14ac:dyDescent="0.25">
      <c r="P3251" s="52"/>
      <c r="S3251" s="52"/>
      <c r="T3251" s="52"/>
    </row>
    <row r="3252" spans="16:20" x14ac:dyDescent="0.25">
      <c r="P3252" s="52"/>
      <c r="S3252" s="52"/>
      <c r="T3252" s="52"/>
    </row>
    <row r="3253" spans="16:20" x14ac:dyDescent="0.25">
      <c r="P3253" s="52"/>
      <c r="S3253" s="52"/>
      <c r="T3253" s="52"/>
    </row>
    <row r="3254" spans="16:20" x14ac:dyDescent="0.25">
      <c r="P3254" s="52"/>
      <c r="S3254" s="52"/>
      <c r="T3254" s="52"/>
    </row>
    <row r="3255" spans="16:20" x14ac:dyDescent="0.25">
      <c r="P3255" s="52"/>
      <c r="S3255" s="52"/>
      <c r="T3255" s="52"/>
    </row>
    <row r="3256" spans="16:20" x14ac:dyDescent="0.25">
      <c r="P3256" s="52"/>
      <c r="S3256" s="52"/>
      <c r="T3256" s="52"/>
    </row>
    <row r="3257" spans="16:20" x14ac:dyDescent="0.25">
      <c r="P3257" s="52"/>
      <c r="S3257" s="52"/>
      <c r="T3257" s="52"/>
    </row>
    <row r="3258" spans="16:20" x14ac:dyDescent="0.25">
      <c r="P3258" s="52"/>
      <c r="S3258" s="52"/>
      <c r="T3258" s="52"/>
    </row>
    <row r="3259" spans="16:20" x14ac:dyDescent="0.25">
      <c r="P3259" s="52"/>
      <c r="S3259" s="52"/>
      <c r="T3259" s="52"/>
    </row>
    <row r="3260" spans="16:20" x14ac:dyDescent="0.25">
      <c r="P3260" s="52"/>
      <c r="S3260" s="52"/>
      <c r="T3260" s="52"/>
    </row>
    <row r="3261" spans="16:20" x14ac:dyDescent="0.25">
      <c r="P3261" s="52"/>
      <c r="S3261" s="52"/>
      <c r="T3261" s="52"/>
    </row>
    <row r="3262" spans="16:20" x14ac:dyDescent="0.25">
      <c r="P3262" s="52"/>
      <c r="S3262" s="52"/>
      <c r="T3262" s="52"/>
    </row>
    <row r="3263" spans="16:20" x14ac:dyDescent="0.25">
      <c r="P3263" s="52"/>
      <c r="S3263" s="52"/>
      <c r="T3263" s="52"/>
    </row>
    <row r="3264" spans="16:20" x14ac:dyDescent="0.25">
      <c r="P3264" s="52"/>
      <c r="S3264" s="52"/>
      <c r="T3264" s="52"/>
    </row>
    <row r="3265" spans="16:20" x14ac:dyDescent="0.25">
      <c r="P3265" s="52"/>
      <c r="S3265" s="52"/>
      <c r="T3265" s="52"/>
    </row>
    <row r="3266" spans="16:20" x14ac:dyDescent="0.25">
      <c r="P3266" s="52"/>
      <c r="S3266" s="52"/>
      <c r="T3266" s="52"/>
    </row>
    <row r="3267" spans="16:20" x14ac:dyDescent="0.25">
      <c r="P3267" s="52"/>
      <c r="S3267" s="52"/>
      <c r="T3267" s="52"/>
    </row>
    <row r="3268" spans="16:20" x14ac:dyDescent="0.25">
      <c r="P3268" s="52"/>
      <c r="S3268" s="52"/>
      <c r="T3268" s="52"/>
    </row>
    <row r="3269" spans="16:20" x14ac:dyDescent="0.25">
      <c r="P3269" s="52"/>
      <c r="S3269" s="52"/>
      <c r="T3269" s="52"/>
    </row>
    <row r="3270" spans="16:20" x14ac:dyDescent="0.25">
      <c r="P3270" s="52"/>
      <c r="S3270" s="52"/>
      <c r="T3270" s="52"/>
    </row>
    <row r="3271" spans="16:20" x14ac:dyDescent="0.25">
      <c r="P3271" s="52"/>
      <c r="S3271" s="52"/>
      <c r="T3271" s="52"/>
    </row>
    <row r="3272" spans="16:20" x14ac:dyDescent="0.25">
      <c r="P3272" s="52"/>
      <c r="S3272" s="52"/>
      <c r="T3272" s="52"/>
    </row>
    <row r="3273" spans="16:20" x14ac:dyDescent="0.25">
      <c r="P3273" s="52"/>
      <c r="S3273" s="52"/>
      <c r="T3273" s="52"/>
    </row>
    <row r="3274" spans="16:20" x14ac:dyDescent="0.25">
      <c r="P3274" s="52"/>
      <c r="S3274" s="52"/>
      <c r="T3274" s="52"/>
    </row>
    <row r="3275" spans="16:20" x14ac:dyDescent="0.25">
      <c r="P3275" s="52"/>
      <c r="S3275" s="52"/>
      <c r="T3275" s="52"/>
    </row>
    <row r="3276" spans="16:20" x14ac:dyDescent="0.25">
      <c r="P3276" s="52"/>
      <c r="S3276" s="52"/>
      <c r="T3276" s="52"/>
    </row>
    <row r="3277" spans="16:20" x14ac:dyDescent="0.25">
      <c r="P3277" s="52"/>
      <c r="S3277" s="52"/>
      <c r="T3277" s="52"/>
    </row>
    <row r="3278" spans="16:20" x14ac:dyDescent="0.25">
      <c r="P3278" s="52"/>
      <c r="S3278" s="52"/>
      <c r="T3278" s="52"/>
    </row>
    <row r="3279" spans="16:20" x14ac:dyDescent="0.25">
      <c r="P3279" s="52"/>
      <c r="S3279" s="52"/>
      <c r="T3279" s="52"/>
    </row>
    <row r="3280" spans="16:20" x14ac:dyDescent="0.25">
      <c r="P3280" s="52"/>
      <c r="S3280" s="52"/>
      <c r="T3280" s="52"/>
    </row>
    <row r="3281" spans="16:20" x14ac:dyDescent="0.25">
      <c r="P3281" s="52"/>
      <c r="S3281" s="52"/>
      <c r="T3281" s="52"/>
    </row>
    <row r="3282" spans="16:20" x14ac:dyDescent="0.25">
      <c r="P3282" s="52"/>
      <c r="S3282" s="52"/>
      <c r="T3282" s="52"/>
    </row>
    <row r="3283" spans="16:20" x14ac:dyDescent="0.25">
      <c r="P3283" s="52"/>
      <c r="S3283" s="52"/>
      <c r="T3283" s="52"/>
    </row>
    <row r="3284" spans="16:20" x14ac:dyDescent="0.25">
      <c r="P3284" s="52"/>
      <c r="S3284" s="52"/>
      <c r="T3284" s="52"/>
    </row>
    <row r="3285" spans="16:20" x14ac:dyDescent="0.25">
      <c r="P3285" s="52"/>
      <c r="S3285" s="52"/>
      <c r="T3285" s="52"/>
    </row>
    <row r="3286" spans="16:20" x14ac:dyDescent="0.25">
      <c r="P3286" s="52"/>
      <c r="S3286" s="52"/>
      <c r="T3286" s="52"/>
    </row>
    <row r="3287" spans="16:20" x14ac:dyDescent="0.25">
      <c r="P3287" s="52"/>
      <c r="S3287" s="52"/>
      <c r="T3287" s="52"/>
    </row>
    <row r="3288" spans="16:20" x14ac:dyDescent="0.25">
      <c r="P3288" s="52"/>
      <c r="S3288" s="52"/>
      <c r="T3288" s="52"/>
    </row>
    <row r="3289" spans="16:20" x14ac:dyDescent="0.25">
      <c r="P3289" s="52"/>
      <c r="S3289" s="52"/>
      <c r="T3289" s="52"/>
    </row>
    <row r="3290" spans="16:20" x14ac:dyDescent="0.25">
      <c r="P3290" s="52"/>
      <c r="S3290" s="52"/>
      <c r="T3290" s="52"/>
    </row>
    <row r="3291" spans="16:20" x14ac:dyDescent="0.25">
      <c r="P3291" s="52"/>
      <c r="S3291" s="52"/>
      <c r="T3291" s="52"/>
    </row>
    <row r="3292" spans="16:20" x14ac:dyDescent="0.25">
      <c r="P3292" s="52"/>
      <c r="S3292" s="52"/>
      <c r="T3292" s="52"/>
    </row>
    <row r="3293" spans="16:20" x14ac:dyDescent="0.25">
      <c r="P3293" s="52"/>
      <c r="S3293" s="52"/>
      <c r="T3293" s="52"/>
    </row>
    <row r="3294" spans="16:20" x14ac:dyDescent="0.25">
      <c r="P3294" s="52"/>
      <c r="S3294" s="52"/>
      <c r="T3294" s="52"/>
    </row>
    <row r="3295" spans="16:20" x14ac:dyDescent="0.25">
      <c r="P3295" s="52"/>
      <c r="S3295" s="52"/>
      <c r="T3295" s="52"/>
    </row>
    <row r="3296" spans="16:20" x14ac:dyDescent="0.25">
      <c r="P3296" s="52"/>
      <c r="S3296" s="52"/>
      <c r="T3296" s="52"/>
    </row>
    <row r="3297" spans="16:20" x14ac:dyDescent="0.25">
      <c r="P3297" s="52"/>
      <c r="S3297" s="52"/>
      <c r="T3297" s="52"/>
    </row>
    <row r="3298" spans="16:20" x14ac:dyDescent="0.25">
      <c r="P3298" s="52"/>
      <c r="S3298" s="52"/>
      <c r="T3298" s="52"/>
    </row>
    <row r="3299" spans="16:20" x14ac:dyDescent="0.25">
      <c r="P3299" s="52"/>
      <c r="S3299" s="52"/>
      <c r="T3299" s="52"/>
    </row>
    <row r="3300" spans="16:20" x14ac:dyDescent="0.25">
      <c r="P3300" s="52"/>
      <c r="S3300" s="52"/>
      <c r="T3300" s="52"/>
    </row>
    <row r="3301" spans="16:20" x14ac:dyDescent="0.25">
      <c r="P3301" s="52"/>
      <c r="S3301" s="52"/>
      <c r="T3301" s="52"/>
    </row>
    <row r="3302" spans="16:20" x14ac:dyDescent="0.25">
      <c r="P3302" s="52"/>
      <c r="S3302" s="52"/>
      <c r="T3302" s="52"/>
    </row>
    <row r="3303" spans="16:20" x14ac:dyDescent="0.25">
      <c r="P3303" s="52"/>
      <c r="S3303" s="52"/>
      <c r="T3303" s="52"/>
    </row>
    <row r="3304" spans="16:20" x14ac:dyDescent="0.25">
      <c r="P3304" s="52"/>
      <c r="S3304" s="52"/>
      <c r="T3304" s="52"/>
    </row>
    <row r="3305" spans="16:20" x14ac:dyDescent="0.25">
      <c r="P3305" s="52"/>
      <c r="S3305" s="52"/>
      <c r="T3305" s="52"/>
    </row>
    <row r="3306" spans="16:20" x14ac:dyDescent="0.25">
      <c r="P3306" s="52"/>
      <c r="S3306" s="52"/>
      <c r="T3306" s="52"/>
    </row>
    <row r="3307" spans="16:20" x14ac:dyDescent="0.25">
      <c r="P3307" s="52"/>
      <c r="S3307" s="52"/>
      <c r="T3307" s="52"/>
    </row>
    <row r="3308" spans="16:20" x14ac:dyDescent="0.25">
      <c r="P3308" s="52"/>
      <c r="S3308" s="52"/>
      <c r="T3308" s="52"/>
    </row>
    <row r="3309" spans="16:20" x14ac:dyDescent="0.25">
      <c r="P3309" s="52"/>
      <c r="S3309" s="52"/>
      <c r="T3309" s="52"/>
    </row>
    <row r="3310" spans="16:20" x14ac:dyDescent="0.25">
      <c r="P3310" s="52"/>
      <c r="S3310" s="52"/>
      <c r="T3310" s="52"/>
    </row>
    <row r="3311" spans="16:20" x14ac:dyDescent="0.25">
      <c r="P3311" s="52"/>
      <c r="S3311" s="52"/>
      <c r="T3311" s="52"/>
    </row>
    <row r="3312" spans="16:20" x14ac:dyDescent="0.25">
      <c r="P3312" s="52"/>
      <c r="S3312" s="52"/>
      <c r="T3312" s="52"/>
    </row>
    <row r="3313" spans="16:20" x14ac:dyDescent="0.25">
      <c r="P3313" s="52"/>
      <c r="S3313" s="52"/>
      <c r="T3313" s="52"/>
    </row>
    <row r="3314" spans="16:20" x14ac:dyDescent="0.25">
      <c r="P3314" s="52"/>
      <c r="S3314" s="52"/>
      <c r="T3314" s="52"/>
    </row>
    <row r="3315" spans="16:20" x14ac:dyDescent="0.25">
      <c r="P3315" s="52"/>
      <c r="S3315" s="52"/>
      <c r="T3315" s="52"/>
    </row>
    <row r="3316" spans="16:20" x14ac:dyDescent="0.25">
      <c r="P3316" s="52"/>
      <c r="S3316" s="52"/>
      <c r="T3316" s="52"/>
    </row>
    <row r="3317" spans="16:20" x14ac:dyDescent="0.25">
      <c r="P3317" s="52"/>
      <c r="S3317" s="52"/>
      <c r="T3317" s="52"/>
    </row>
    <row r="3318" spans="16:20" x14ac:dyDescent="0.25">
      <c r="P3318" s="52"/>
      <c r="S3318" s="52"/>
      <c r="T3318" s="52"/>
    </row>
    <row r="3319" spans="16:20" x14ac:dyDescent="0.25">
      <c r="P3319" s="52"/>
      <c r="S3319" s="52"/>
      <c r="T3319" s="52"/>
    </row>
    <row r="3320" spans="16:20" x14ac:dyDescent="0.25">
      <c r="P3320" s="52"/>
      <c r="S3320" s="52"/>
      <c r="T3320" s="52"/>
    </row>
    <row r="3321" spans="16:20" x14ac:dyDescent="0.25">
      <c r="P3321" s="52"/>
      <c r="S3321" s="52"/>
      <c r="T3321" s="52"/>
    </row>
    <row r="3322" spans="16:20" x14ac:dyDescent="0.25">
      <c r="P3322" s="52"/>
      <c r="S3322" s="52"/>
      <c r="T3322" s="52"/>
    </row>
    <row r="3323" spans="16:20" x14ac:dyDescent="0.25">
      <c r="P3323" s="52"/>
      <c r="S3323" s="52"/>
      <c r="T3323" s="52"/>
    </row>
    <row r="3324" spans="16:20" x14ac:dyDescent="0.25">
      <c r="P3324" s="52"/>
      <c r="S3324" s="52"/>
      <c r="T3324" s="52"/>
    </row>
    <row r="3325" spans="16:20" x14ac:dyDescent="0.25">
      <c r="P3325" s="52"/>
      <c r="S3325" s="52"/>
      <c r="T3325" s="52"/>
    </row>
    <row r="3326" spans="16:20" x14ac:dyDescent="0.25">
      <c r="P3326" s="52"/>
      <c r="S3326" s="52"/>
      <c r="T3326" s="52"/>
    </row>
    <row r="3327" spans="16:20" x14ac:dyDescent="0.25">
      <c r="P3327" s="52"/>
      <c r="S3327" s="52"/>
      <c r="T3327" s="52"/>
    </row>
    <row r="3328" spans="16:20" x14ac:dyDescent="0.25">
      <c r="P3328" s="52"/>
      <c r="S3328" s="52"/>
      <c r="T3328" s="52"/>
    </row>
    <row r="3329" spans="16:20" x14ac:dyDescent="0.25">
      <c r="P3329" s="52"/>
      <c r="S3329" s="52"/>
      <c r="T3329" s="52"/>
    </row>
    <row r="3330" spans="16:20" x14ac:dyDescent="0.25">
      <c r="P3330" s="52"/>
      <c r="S3330" s="52"/>
      <c r="T3330" s="52"/>
    </row>
    <row r="3331" spans="16:20" x14ac:dyDescent="0.25">
      <c r="P3331" s="52"/>
      <c r="S3331" s="52"/>
      <c r="T3331" s="52"/>
    </row>
    <row r="3332" spans="16:20" x14ac:dyDescent="0.25">
      <c r="P3332" s="52"/>
      <c r="S3332" s="52"/>
      <c r="T3332" s="52"/>
    </row>
    <row r="3333" spans="16:20" x14ac:dyDescent="0.25">
      <c r="P3333" s="52"/>
      <c r="S3333" s="52"/>
      <c r="T3333" s="52"/>
    </row>
    <row r="3334" spans="16:20" x14ac:dyDescent="0.25">
      <c r="P3334" s="52"/>
      <c r="S3334" s="52"/>
      <c r="T3334" s="52"/>
    </row>
    <row r="3335" spans="16:20" x14ac:dyDescent="0.25">
      <c r="P3335" s="52"/>
      <c r="S3335" s="52"/>
      <c r="T3335" s="52"/>
    </row>
    <row r="3336" spans="16:20" x14ac:dyDescent="0.25">
      <c r="P3336" s="52"/>
      <c r="S3336" s="52"/>
      <c r="T3336" s="52"/>
    </row>
    <row r="3337" spans="16:20" x14ac:dyDescent="0.25">
      <c r="P3337" s="52"/>
      <c r="S3337" s="52"/>
      <c r="T3337" s="52"/>
    </row>
    <row r="3338" spans="16:20" x14ac:dyDescent="0.25">
      <c r="P3338" s="52"/>
      <c r="S3338" s="52"/>
      <c r="T3338" s="52"/>
    </row>
    <row r="3339" spans="16:20" x14ac:dyDescent="0.25">
      <c r="P3339" s="52"/>
      <c r="S3339" s="52"/>
      <c r="T3339" s="52"/>
    </row>
    <row r="3340" spans="16:20" x14ac:dyDescent="0.25">
      <c r="P3340" s="52"/>
      <c r="S3340" s="52"/>
      <c r="T3340" s="52"/>
    </row>
    <row r="3341" spans="16:20" x14ac:dyDescent="0.25">
      <c r="P3341" s="52"/>
      <c r="S3341" s="52"/>
      <c r="T3341" s="52"/>
    </row>
    <row r="3342" spans="16:20" x14ac:dyDescent="0.25">
      <c r="P3342" s="52"/>
      <c r="S3342" s="52"/>
      <c r="T3342" s="52"/>
    </row>
    <row r="3343" spans="16:20" x14ac:dyDescent="0.25">
      <c r="P3343" s="52"/>
      <c r="S3343" s="52"/>
      <c r="T3343" s="52"/>
    </row>
    <row r="3344" spans="16:20" x14ac:dyDescent="0.25">
      <c r="P3344" s="52"/>
      <c r="S3344" s="52"/>
      <c r="T3344" s="52"/>
    </row>
    <row r="3345" spans="16:20" x14ac:dyDescent="0.25">
      <c r="P3345" s="52"/>
      <c r="S3345" s="52"/>
      <c r="T3345" s="52"/>
    </row>
    <row r="3346" spans="16:20" x14ac:dyDescent="0.25">
      <c r="P3346" s="52"/>
      <c r="S3346" s="52"/>
      <c r="T3346" s="52"/>
    </row>
    <row r="3347" spans="16:20" x14ac:dyDescent="0.25">
      <c r="P3347" s="52"/>
      <c r="S3347" s="52"/>
      <c r="T3347" s="52"/>
    </row>
    <row r="3348" spans="16:20" x14ac:dyDescent="0.25">
      <c r="P3348" s="52"/>
      <c r="S3348" s="52"/>
      <c r="T3348" s="52"/>
    </row>
    <row r="3349" spans="16:20" x14ac:dyDescent="0.25">
      <c r="P3349" s="52"/>
      <c r="S3349" s="52"/>
      <c r="T3349" s="52"/>
    </row>
    <row r="3350" spans="16:20" x14ac:dyDescent="0.25">
      <c r="P3350" s="52"/>
      <c r="S3350" s="52"/>
      <c r="T3350" s="52"/>
    </row>
    <row r="3351" spans="16:20" x14ac:dyDescent="0.25">
      <c r="P3351" s="52"/>
      <c r="S3351" s="52"/>
      <c r="T3351" s="52"/>
    </row>
    <row r="3352" spans="16:20" x14ac:dyDescent="0.25">
      <c r="P3352" s="52"/>
      <c r="S3352" s="52"/>
      <c r="T3352" s="52"/>
    </row>
    <row r="3353" spans="16:20" x14ac:dyDescent="0.25">
      <c r="P3353" s="52"/>
      <c r="S3353" s="52"/>
      <c r="T3353" s="52"/>
    </row>
    <row r="3354" spans="16:20" x14ac:dyDescent="0.25">
      <c r="P3354" s="52"/>
      <c r="S3354" s="52"/>
      <c r="T3354" s="52"/>
    </row>
    <row r="3355" spans="16:20" x14ac:dyDescent="0.25">
      <c r="P3355" s="52"/>
      <c r="S3355" s="52"/>
      <c r="T3355" s="52"/>
    </row>
    <row r="3356" spans="16:20" x14ac:dyDescent="0.25">
      <c r="P3356" s="52"/>
      <c r="S3356" s="52"/>
      <c r="T3356" s="52"/>
    </row>
    <row r="3357" spans="16:20" x14ac:dyDescent="0.25">
      <c r="P3357" s="52"/>
      <c r="S3357" s="52"/>
      <c r="T3357" s="52"/>
    </row>
    <row r="3358" spans="16:20" x14ac:dyDescent="0.25">
      <c r="P3358" s="52"/>
      <c r="S3358" s="52"/>
      <c r="T3358" s="52"/>
    </row>
    <row r="3359" spans="16:20" x14ac:dyDescent="0.25">
      <c r="P3359" s="52"/>
      <c r="S3359" s="52"/>
      <c r="T3359" s="52"/>
    </row>
    <row r="3360" spans="16:20" x14ac:dyDescent="0.25">
      <c r="P3360" s="52"/>
      <c r="S3360" s="52"/>
      <c r="T3360" s="52"/>
    </row>
    <row r="3361" spans="16:20" x14ac:dyDescent="0.25">
      <c r="P3361" s="52"/>
      <c r="S3361" s="52"/>
      <c r="T3361" s="52"/>
    </row>
    <row r="3362" spans="16:20" x14ac:dyDescent="0.25">
      <c r="P3362" s="52"/>
      <c r="S3362" s="52"/>
      <c r="T3362" s="52"/>
    </row>
    <row r="3363" spans="16:20" x14ac:dyDescent="0.25">
      <c r="P3363" s="52"/>
      <c r="S3363" s="52"/>
      <c r="T3363" s="52"/>
    </row>
    <row r="3364" spans="16:20" x14ac:dyDescent="0.25">
      <c r="P3364" s="52"/>
      <c r="S3364" s="52"/>
      <c r="T3364" s="52"/>
    </row>
    <row r="3365" spans="16:20" x14ac:dyDescent="0.25">
      <c r="P3365" s="52"/>
      <c r="S3365" s="52"/>
      <c r="T3365" s="52"/>
    </row>
    <row r="3366" spans="16:20" x14ac:dyDescent="0.25">
      <c r="P3366" s="52"/>
      <c r="S3366" s="52"/>
      <c r="T3366" s="52"/>
    </row>
    <row r="3367" spans="16:20" x14ac:dyDescent="0.25">
      <c r="P3367" s="52"/>
      <c r="S3367" s="52"/>
      <c r="T3367" s="52"/>
    </row>
    <row r="3368" spans="16:20" x14ac:dyDescent="0.25">
      <c r="P3368" s="52"/>
      <c r="S3368" s="52"/>
      <c r="T3368" s="52"/>
    </row>
    <row r="3369" spans="16:20" x14ac:dyDescent="0.25">
      <c r="P3369" s="52"/>
      <c r="S3369" s="52"/>
      <c r="T3369" s="52"/>
    </row>
    <row r="3370" spans="16:20" x14ac:dyDescent="0.25">
      <c r="P3370" s="52"/>
      <c r="S3370" s="52"/>
      <c r="T3370" s="52"/>
    </row>
    <row r="3371" spans="16:20" x14ac:dyDescent="0.25">
      <c r="P3371" s="52"/>
      <c r="S3371" s="52"/>
      <c r="T3371" s="52"/>
    </row>
    <row r="3372" spans="16:20" x14ac:dyDescent="0.25">
      <c r="P3372" s="52"/>
      <c r="S3372" s="52"/>
      <c r="T3372" s="52"/>
    </row>
    <row r="3373" spans="16:20" x14ac:dyDescent="0.25">
      <c r="P3373" s="52"/>
      <c r="S3373" s="52"/>
      <c r="T3373" s="52"/>
    </row>
    <row r="3374" spans="16:20" x14ac:dyDescent="0.25">
      <c r="P3374" s="52"/>
      <c r="S3374" s="52"/>
      <c r="T3374" s="52"/>
    </row>
    <row r="3375" spans="16:20" x14ac:dyDescent="0.25">
      <c r="P3375" s="52"/>
      <c r="S3375" s="52"/>
      <c r="T3375" s="52"/>
    </row>
    <row r="3376" spans="16:20" x14ac:dyDescent="0.25">
      <c r="P3376" s="52"/>
      <c r="S3376" s="52"/>
      <c r="T3376" s="52"/>
    </row>
    <row r="3377" spans="16:20" x14ac:dyDescent="0.25">
      <c r="P3377" s="52"/>
      <c r="S3377" s="52"/>
      <c r="T3377" s="52"/>
    </row>
    <row r="3378" spans="16:20" x14ac:dyDescent="0.25">
      <c r="P3378" s="52"/>
      <c r="S3378" s="52"/>
      <c r="T3378" s="52"/>
    </row>
    <row r="3379" spans="16:20" x14ac:dyDescent="0.25">
      <c r="P3379" s="52"/>
      <c r="S3379" s="52"/>
      <c r="T3379" s="52"/>
    </row>
    <row r="3380" spans="16:20" x14ac:dyDescent="0.25">
      <c r="P3380" s="52"/>
      <c r="S3380" s="52"/>
      <c r="T3380" s="52"/>
    </row>
    <row r="3381" spans="16:20" x14ac:dyDescent="0.25">
      <c r="P3381" s="52"/>
      <c r="S3381" s="52"/>
      <c r="T3381" s="52"/>
    </row>
    <row r="3382" spans="16:20" x14ac:dyDescent="0.25">
      <c r="P3382" s="52"/>
      <c r="S3382" s="52"/>
      <c r="T3382" s="52"/>
    </row>
    <row r="3383" spans="16:20" x14ac:dyDescent="0.25">
      <c r="P3383" s="52"/>
      <c r="S3383" s="52"/>
      <c r="T3383" s="52"/>
    </row>
    <row r="3384" spans="16:20" x14ac:dyDescent="0.25">
      <c r="P3384" s="52"/>
      <c r="S3384" s="52"/>
      <c r="T3384" s="52"/>
    </row>
    <row r="3385" spans="16:20" x14ac:dyDescent="0.25">
      <c r="P3385" s="52"/>
      <c r="S3385" s="52"/>
      <c r="T3385" s="52"/>
    </row>
    <row r="3386" spans="16:20" x14ac:dyDescent="0.25">
      <c r="P3386" s="52"/>
      <c r="S3386" s="52"/>
      <c r="T3386" s="52"/>
    </row>
    <row r="3387" spans="16:20" x14ac:dyDescent="0.25">
      <c r="P3387" s="52"/>
      <c r="S3387" s="52"/>
      <c r="T3387" s="52"/>
    </row>
    <row r="3388" spans="16:20" x14ac:dyDescent="0.25">
      <c r="P3388" s="52"/>
      <c r="S3388" s="52"/>
      <c r="T3388" s="52"/>
    </row>
    <row r="3389" spans="16:20" x14ac:dyDescent="0.25">
      <c r="P3389" s="52"/>
      <c r="S3389" s="52"/>
      <c r="T3389" s="52"/>
    </row>
    <row r="3390" spans="16:20" x14ac:dyDescent="0.25">
      <c r="P3390" s="52"/>
      <c r="S3390" s="52"/>
      <c r="T3390" s="52"/>
    </row>
    <row r="3391" spans="16:20" x14ac:dyDescent="0.25">
      <c r="P3391" s="52"/>
      <c r="S3391" s="52"/>
      <c r="T3391" s="52"/>
    </row>
    <row r="3392" spans="16:20" x14ac:dyDescent="0.25">
      <c r="P3392" s="52"/>
      <c r="S3392" s="52"/>
      <c r="T3392" s="52"/>
    </row>
    <row r="3393" spans="16:20" x14ac:dyDescent="0.25">
      <c r="P3393" s="52"/>
      <c r="S3393" s="52"/>
      <c r="T3393" s="52"/>
    </row>
    <row r="3394" spans="16:20" x14ac:dyDescent="0.25">
      <c r="P3394" s="52"/>
      <c r="S3394" s="52"/>
      <c r="T3394" s="52"/>
    </row>
    <row r="3395" spans="16:20" x14ac:dyDescent="0.25">
      <c r="P3395" s="52"/>
      <c r="S3395" s="52"/>
      <c r="T3395" s="52"/>
    </row>
    <row r="3396" spans="16:20" x14ac:dyDescent="0.25">
      <c r="P3396" s="52"/>
      <c r="S3396" s="52"/>
      <c r="T3396" s="52"/>
    </row>
    <row r="3397" spans="16:20" x14ac:dyDescent="0.25">
      <c r="P3397" s="52"/>
      <c r="S3397" s="52"/>
      <c r="T3397" s="52"/>
    </row>
    <row r="3398" spans="16:20" x14ac:dyDescent="0.25">
      <c r="P3398" s="52"/>
      <c r="S3398" s="52"/>
      <c r="T3398" s="52"/>
    </row>
    <row r="3399" spans="16:20" x14ac:dyDescent="0.25">
      <c r="P3399" s="52"/>
      <c r="S3399" s="52"/>
      <c r="T3399" s="52"/>
    </row>
    <row r="3400" spans="16:20" x14ac:dyDescent="0.25">
      <c r="P3400" s="52"/>
      <c r="S3400" s="52"/>
      <c r="T3400" s="52"/>
    </row>
    <row r="3401" spans="16:20" x14ac:dyDescent="0.25">
      <c r="P3401" s="52"/>
      <c r="S3401" s="52"/>
      <c r="T3401" s="52"/>
    </row>
    <row r="3402" spans="16:20" x14ac:dyDescent="0.25">
      <c r="P3402" s="52"/>
      <c r="S3402" s="52"/>
      <c r="T3402" s="52"/>
    </row>
    <row r="3403" spans="16:20" x14ac:dyDescent="0.25">
      <c r="P3403" s="52"/>
      <c r="S3403" s="52"/>
      <c r="T3403" s="52"/>
    </row>
    <row r="3404" spans="16:20" x14ac:dyDescent="0.25">
      <c r="P3404" s="52"/>
      <c r="S3404" s="52"/>
      <c r="T3404" s="52"/>
    </row>
    <row r="3405" spans="16:20" x14ac:dyDescent="0.25">
      <c r="P3405" s="52"/>
      <c r="S3405" s="52"/>
      <c r="T3405" s="52"/>
    </row>
    <row r="3406" spans="16:20" x14ac:dyDescent="0.25">
      <c r="P3406" s="52"/>
      <c r="S3406" s="52"/>
      <c r="T3406" s="52"/>
    </row>
    <row r="3407" spans="16:20" x14ac:dyDescent="0.25">
      <c r="P3407" s="52"/>
      <c r="S3407" s="52"/>
      <c r="T3407" s="52"/>
    </row>
    <row r="3408" spans="16:20" x14ac:dyDescent="0.25">
      <c r="P3408" s="52"/>
      <c r="S3408" s="52"/>
      <c r="T3408" s="52"/>
    </row>
    <row r="3409" spans="16:20" x14ac:dyDescent="0.25">
      <c r="P3409" s="52"/>
      <c r="S3409" s="52"/>
      <c r="T3409" s="52"/>
    </row>
    <row r="3410" spans="16:20" x14ac:dyDescent="0.25">
      <c r="P3410" s="52"/>
      <c r="S3410" s="52"/>
      <c r="T3410" s="52"/>
    </row>
    <row r="3411" spans="16:20" x14ac:dyDescent="0.25">
      <c r="P3411" s="52"/>
      <c r="S3411" s="52"/>
      <c r="T3411" s="52"/>
    </row>
    <row r="3412" spans="16:20" x14ac:dyDescent="0.25">
      <c r="P3412" s="52"/>
      <c r="S3412" s="52"/>
      <c r="T3412" s="52"/>
    </row>
    <row r="3413" spans="16:20" x14ac:dyDescent="0.25">
      <c r="P3413" s="52"/>
      <c r="S3413" s="52"/>
      <c r="T3413" s="52"/>
    </row>
    <row r="3414" spans="16:20" x14ac:dyDescent="0.25">
      <c r="P3414" s="52"/>
      <c r="S3414" s="52"/>
      <c r="T3414" s="52"/>
    </row>
    <row r="3415" spans="16:20" x14ac:dyDescent="0.25">
      <c r="P3415" s="52"/>
      <c r="S3415" s="52"/>
      <c r="T3415" s="52"/>
    </row>
    <row r="3416" spans="16:20" x14ac:dyDescent="0.25">
      <c r="P3416" s="52"/>
      <c r="S3416" s="52"/>
      <c r="T3416" s="52"/>
    </row>
    <row r="3417" spans="16:20" x14ac:dyDescent="0.25">
      <c r="P3417" s="52"/>
      <c r="S3417" s="52"/>
      <c r="T3417" s="52"/>
    </row>
    <row r="3418" spans="16:20" x14ac:dyDescent="0.25">
      <c r="P3418" s="52"/>
      <c r="S3418" s="52"/>
      <c r="T3418" s="52"/>
    </row>
    <row r="3419" spans="16:20" x14ac:dyDescent="0.25">
      <c r="P3419" s="52"/>
      <c r="S3419" s="52"/>
      <c r="T3419" s="52"/>
    </row>
    <row r="3420" spans="16:20" x14ac:dyDescent="0.25">
      <c r="P3420" s="52"/>
      <c r="S3420" s="52"/>
      <c r="T3420" s="52"/>
    </row>
    <row r="3421" spans="16:20" x14ac:dyDescent="0.25">
      <c r="P3421" s="52"/>
      <c r="S3421" s="52"/>
      <c r="T3421" s="52"/>
    </row>
    <row r="3422" spans="16:20" x14ac:dyDescent="0.25">
      <c r="P3422" s="52"/>
      <c r="S3422" s="52"/>
      <c r="T3422" s="52"/>
    </row>
    <row r="3423" spans="16:20" x14ac:dyDescent="0.25">
      <c r="P3423" s="52"/>
      <c r="S3423" s="52"/>
      <c r="T3423" s="52"/>
    </row>
    <row r="3424" spans="16:20" x14ac:dyDescent="0.25">
      <c r="P3424" s="52"/>
      <c r="S3424" s="52"/>
      <c r="T3424" s="52"/>
    </row>
    <row r="3425" spans="16:20" x14ac:dyDescent="0.25">
      <c r="P3425" s="52"/>
      <c r="S3425" s="52"/>
      <c r="T3425" s="52"/>
    </row>
    <row r="3426" spans="16:20" x14ac:dyDescent="0.25">
      <c r="P3426" s="52"/>
      <c r="S3426" s="52"/>
      <c r="T3426" s="52"/>
    </row>
    <row r="3427" spans="16:20" x14ac:dyDescent="0.25">
      <c r="P3427" s="52"/>
      <c r="S3427" s="52"/>
      <c r="T3427" s="52"/>
    </row>
    <row r="3428" spans="16:20" x14ac:dyDescent="0.25">
      <c r="P3428" s="52"/>
      <c r="S3428" s="52"/>
      <c r="T3428" s="52"/>
    </row>
    <row r="3429" spans="16:20" x14ac:dyDescent="0.25">
      <c r="P3429" s="52"/>
      <c r="S3429" s="52"/>
      <c r="T3429" s="52"/>
    </row>
    <row r="3430" spans="16:20" x14ac:dyDescent="0.25">
      <c r="P3430" s="52"/>
      <c r="S3430" s="52"/>
      <c r="T3430" s="52"/>
    </row>
    <row r="3431" spans="16:20" x14ac:dyDescent="0.25">
      <c r="P3431" s="52"/>
      <c r="S3431" s="52"/>
      <c r="T3431" s="52"/>
    </row>
    <row r="3432" spans="16:20" x14ac:dyDescent="0.25">
      <c r="P3432" s="52"/>
      <c r="S3432" s="52"/>
      <c r="T3432" s="52"/>
    </row>
    <row r="3433" spans="16:20" x14ac:dyDescent="0.25">
      <c r="P3433" s="52"/>
      <c r="S3433" s="52"/>
      <c r="T3433" s="52"/>
    </row>
    <row r="3434" spans="16:20" x14ac:dyDescent="0.25">
      <c r="P3434" s="52"/>
      <c r="S3434" s="52"/>
      <c r="T3434" s="52"/>
    </row>
    <row r="3435" spans="16:20" x14ac:dyDescent="0.25">
      <c r="P3435" s="52"/>
      <c r="S3435" s="52"/>
      <c r="T3435" s="52"/>
    </row>
    <row r="3436" spans="16:20" x14ac:dyDescent="0.25">
      <c r="P3436" s="52"/>
      <c r="S3436" s="52"/>
      <c r="T3436" s="52"/>
    </row>
    <row r="3437" spans="16:20" x14ac:dyDescent="0.25">
      <c r="P3437" s="52"/>
      <c r="S3437" s="52"/>
      <c r="T3437" s="52"/>
    </row>
    <row r="3438" spans="16:20" x14ac:dyDescent="0.25">
      <c r="P3438" s="52"/>
      <c r="S3438" s="52"/>
      <c r="T3438" s="52"/>
    </row>
    <row r="3439" spans="16:20" x14ac:dyDescent="0.25">
      <c r="P3439" s="52"/>
      <c r="S3439" s="52"/>
      <c r="T3439" s="52"/>
    </row>
    <row r="3440" spans="16:20" x14ac:dyDescent="0.25">
      <c r="P3440" s="52"/>
      <c r="S3440" s="52"/>
      <c r="T3440" s="52"/>
    </row>
    <row r="3441" spans="16:20" x14ac:dyDescent="0.25">
      <c r="P3441" s="52"/>
      <c r="S3441" s="52"/>
      <c r="T3441" s="52"/>
    </row>
    <row r="3442" spans="16:20" x14ac:dyDescent="0.25">
      <c r="P3442" s="52"/>
      <c r="S3442" s="52"/>
      <c r="T3442" s="52"/>
    </row>
    <row r="3443" spans="16:20" x14ac:dyDescent="0.25">
      <c r="P3443" s="52"/>
      <c r="S3443" s="52"/>
      <c r="T3443" s="52"/>
    </row>
    <row r="3444" spans="16:20" x14ac:dyDescent="0.25">
      <c r="P3444" s="52"/>
      <c r="S3444" s="52"/>
      <c r="T3444" s="52"/>
    </row>
    <row r="3445" spans="16:20" x14ac:dyDescent="0.25">
      <c r="P3445" s="52"/>
      <c r="S3445" s="52"/>
      <c r="T3445" s="52"/>
    </row>
    <row r="3446" spans="16:20" x14ac:dyDescent="0.25">
      <c r="P3446" s="52"/>
      <c r="S3446" s="52"/>
      <c r="T3446" s="52"/>
    </row>
    <row r="3447" spans="16:20" x14ac:dyDescent="0.25">
      <c r="P3447" s="52"/>
      <c r="S3447" s="52"/>
      <c r="T3447" s="52"/>
    </row>
    <row r="3448" spans="16:20" x14ac:dyDescent="0.25">
      <c r="P3448" s="52"/>
      <c r="S3448" s="52"/>
      <c r="T3448" s="52"/>
    </row>
    <row r="3449" spans="16:20" x14ac:dyDescent="0.25">
      <c r="P3449" s="52"/>
      <c r="S3449" s="52"/>
      <c r="T3449" s="52"/>
    </row>
    <row r="3450" spans="16:20" x14ac:dyDescent="0.25">
      <c r="P3450" s="52"/>
      <c r="S3450" s="52"/>
      <c r="T3450" s="52"/>
    </row>
    <row r="3451" spans="16:20" x14ac:dyDescent="0.25">
      <c r="P3451" s="52"/>
      <c r="S3451" s="52"/>
      <c r="T3451" s="52"/>
    </row>
    <row r="3452" spans="16:20" x14ac:dyDescent="0.25">
      <c r="P3452" s="52"/>
      <c r="S3452" s="52"/>
      <c r="T3452" s="52"/>
    </row>
    <row r="3453" spans="16:20" x14ac:dyDescent="0.25">
      <c r="P3453" s="52"/>
      <c r="S3453" s="52"/>
      <c r="T3453" s="52"/>
    </row>
    <row r="3454" spans="16:20" x14ac:dyDescent="0.25">
      <c r="P3454" s="52"/>
      <c r="S3454" s="52"/>
      <c r="T3454" s="52"/>
    </row>
    <row r="3455" spans="16:20" x14ac:dyDescent="0.25">
      <c r="P3455" s="52"/>
      <c r="S3455" s="52"/>
      <c r="T3455" s="52"/>
    </row>
    <row r="3456" spans="16:20" x14ac:dyDescent="0.25">
      <c r="P3456" s="52"/>
      <c r="S3456" s="52"/>
      <c r="T3456" s="52"/>
    </row>
    <row r="3457" spans="16:20" x14ac:dyDescent="0.25">
      <c r="P3457" s="52"/>
      <c r="S3457" s="52"/>
      <c r="T3457" s="52"/>
    </row>
    <row r="3458" spans="16:20" x14ac:dyDescent="0.25">
      <c r="P3458" s="52"/>
      <c r="S3458" s="52"/>
      <c r="T3458" s="52"/>
    </row>
    <row r="3459" spans="16:20" x14ac:dyDescent="0.25">
      <c r="P3459" s="52"/>
      <c r="S3459" s="52"/>
      <c r="T3459" s="52"/>
    </row>
    <row r="3460" spans="16:20" x14ac:dyDescent="0.25">
      <c r="P3460" s="52"/>
      <c r="S3460" s="52"/>
      <c r="T3460" s="52"/>
    </row>
    <row r="3461" spans="16:20" x14ac:dyDescent="0.25">
      <c r="P3461" s="52"/>
      <c r="S3461" s="52"/>
      <c r="T3461" s="52"/>
    </row>
    <row r="3462" spans="16:20" x14ac:dyDescent="0.25">
      <c r="P3462" s="52"/>
      <c r="S3462" s="52"/>
      <c r="T3462" s="52"/>
    </row>
    <row r="3463" spans="16:20" x14ac:dyDescent="0.25">
      <c r="P3463" s="52"/>
      <c r="S3463" s="52"/>
      <c r="T3463" s="52"/>
    </row>
    <row r="3464" spans="16:20" x14ac:dyDescent="0.25">
      <c r="P3464" s="52"/>
      <c r="S3464" s="52"/>
      <c r="T3464" s="52"/>
    </row>
    <row r="3465" spans="16:20" x14ac:dyDescent="0.25">
      <c r="P3465" s="52"/>
      <c r="S3465" s="52"/>
      <c r="T3465" s="52"/>
    </row>
    <row r="3466" spans="16:20" x14ac:dyDescent="0.25">
      <c r="P3466" s="52"/>
      <c r="S3466" s="52"/>
      <c r="T3466" s="52"/>
    </row>
    <row r="3467" spans="16:20" x14ac:dyDescent="0.25">
      <c r="P3467" s="52"/>
      <c r="S3467" s="52"/>
      <c r="T3467" s="52"/>
    </row>
    <row r="3468" spans="16:20" x14ac:dyDescent="0.25">
      <c r="P3468" s="52"/>
      <c r="S3468" s="52"/>
      <c r="T3468" s="52"/>
    </row>
    <row r="3469" spans="16:20" x14ac:dyDescent="0.25">
      <c r="P3469" s="52"/>
      <c r="S3469" s="52"/>
      <c r="T3469" s="52"/>
    </row>
    <row r="3470" spans="16:20" x14ac:dyDescent="0.25">
      <c r="P3470" s="52"/>
      <c r="S3470" s="52"/>
      <c r="T3470" s="52"/>
    </row>
    <row r="3471" spans="16:20" x14ac:dyDescent="0.25">
      <c r="P3471" s="52"/>
      <c r="S3471" s="52"/>
      <c r="T3471" s="52"/>
    </row>
    <row r="3472" spans="16:20" x14ac:dyDescent="0.25">
      <c r="P3472" s="52"/>
      <c r="S3472" s="52"/>
      <c r="T3472" s="52"/>
    </row>
    <row r="3473" spans="16:20" x14ac:dyDescent="0.25">
      <c r="P3473" s="52"/>
      <c r="S3473" s="52"/>
      <c r="T3473" s="52"/>
    </row>
    <row r="3474" spans="16:20" x14ac:dyDescent="0.25">
      <c r="P3474" s="52"/>
      <c r="S3474" s="52"/>
      <c r="T3474" s="52"/>
    </row>
    <row r="3475" spans="16:20" x14ac:dyDescent="0.25">
      <c r="P3475" s="52"/>
      <c r="S3475" s="52"/>
      <c r="T3475" s="52"/>
    </row>
    <row r="3476" spans="16:20" x14ac:dyDescent="0.25">
      <c r="P3476" s="52"/>
      <c r="S3476" s="52"/>
      <c r="T3476" s="52"/>
    </row>
    <row r="3477" spans="16:20" x14ac:dyDescent="0.25">
      <c r="P3477" s="52"/>
      <c r="S3477" s="52"/>
      <c r="T3477" s="52"/>
    </row>
    <row r="3478" spans="16:20" x14ac:dyDescent="0.25">
      <c r="P3478" s="52"/>
      <c r="S3478" s="52"/>
      <c r="T3478" s="52"/>
    </row>
    <row r="3479" spans="16:20" x14ac:dyDescent="0.25">
      <c r="P3479" s="52"/>
      <c r="S3479" s="52"/>
      <c r="T3479" s="52"/>
    </row>
    <row r="3480" spans="16:20" x14ac:dyDescent="0.25">
      <c r="P3480" s="52"/>
      <c r="S3480" s="52"/>
      <c r="T3480" s="52"/>
    </row>
    <row r="3481" spans="16:20" x14ac:dyDescent="0.25">
      <c r="P3481" s="52"/>
      <c r="S3481" s="52"/>
      <c r="T3481" s="52"/>
    </row>
    <row r="3482" spans="16:20" x14ac:dyDescent="0.25">
      <c r="P3482" s="52"/>
      <c r="S3482" s="52"/>
      <c r="T3482" s="52"/>
    </row>
    <row r="3483" spans="16:20" x14ac:dyDescent="0.25">
      <c r="P3483" s="52"/>
      <c r="S3483" s="52"/>
      <c r="T3483" s="52"/>
    </row>
    <row r="3484" spans="16:20" x14ac:dyDescent="0.25">
      <c r="P3484" s="52"/>
      <c r="S3484" s="52"/>
      <c r="T3484" s="52"/>
    </row>
    <row r="3485" spans="16:20" x14ac:dyDescent="0.25">
      <c r="P3485" s="52"/>
      <c r="S3485" s="52"/>
      <c r="T3485" s="52"/>
    </row>
    <row r="3486" spans="16:20" x14ac:dyDescent="0.25">
      <c r="P3486" s="52"/>
      <c r="S3486" s="52"/>
      <c r="T3486" s="52"/>
    </row>
    <row r="3487" spans="16:20" x14ac:dyDescent="0.25">
      <c r="P3487" s="52"/>
      <c r="S3487" s="52"/>
      <c r="T3487" s="52"/>
    </row>
    <row r="3488" spans="16:20" x14ac:dyDescent="0.25">
      <c r="P3488" s="52"/>
      <c r="S3488" s="52"/>
      <c r="T3488" s="52"/>
    </row>
    <row r="3489" spans="16:20" x14ac:dyDescent="0.25">
      <c r="P3489" s="52"/>
      <c r="S3489" s="52"/>
      <c r="T3489" s="52"/>
    </row>
    <row r="3490" spans="16:20" x14ac:dyDescent="0.25">
      <c r="P3490" s="52"/>
      <c r="S3490" s="52"/>
      <c r="T3490" s="52"/>
    </row>
    <row r="3491" spans="16:20" x14ac:dyDescent="0.25">
      <c r="P3491" s="52"/>
      <c r="S3491" s="52"/>
      <c r="T3491" s="52"/>
    </row>
    <row r="3492" spans="16:20" x14ac:dyDescent="0.25">
      <c r="P3492" s="52"/>
      <c r="S3492" s="52"/>
      <c r="T3492" s="52"/>
    </row>
    <row r="3493" spans="16:20" x14ac:dyDescent="0.25">
      <c r="P3493" s="52"/>
      <c r="S3493" s="52"/>
      <c r="T3493" s="52"/>
    </row>
    <row r="3494" spans="16:20" x14ac:dyDescent="0.25">
      <c r="P3494" s="52"/>
      <c r="S3494" s="52"/>
      <c r="T3494" s="52"/>
    </row>
    <row r="3495" spans="16:20" x14ac:dyDescent="0.25">
      <c r="P3495" s="52"/>
      <c r="S3495" s="52"/>
      <c r="T3495" s="52"/>
    </row>
    <row r="3496" spans="16:20" x14ac:dyDescent="0.25">
      <c r="P3496" s="52"/>
      <c r="S3496" s="52"/>
      <c r="T3496" s="52"/>
    </row>
    <row r="3497" spans="16:20" x14ac:dyDescent="0.25">
      <c r="P3497" s="52"/>
      <c r="S3497" s="52"/>
      <c r="T3497" s="52"/>
    </row>
    <row r="3498" spans="16:20" x14ac:dyDescent="0.25">
      <c r="P3498" s="52"/>
      <c r="S3498" s="52"/>
      <c r="T3498" s="52"/>
    </row>
    <row r="3499" spans="16:20" x14ac:dyDescent="0.25">
      <c r="P3499" s="52"/>
      <c r="S3499" s="52"/>
      <c r="T3499" s="52"/>
    </row>
    <row r="3500" spans="16:20" x14ac:dyDescent="0.25">
      <c r="P3500" s="52"/>
      <c r="S3500" s="52"/>
      <c r="T3500" s="52"/>
    </row>
    <row r="3501" spans="16:20" x14ac:dyDescent="0.25">
      <c r="P3501" s="52"/>
      <c r="S3501" s="52"/>
      <c r="T3501" s="52"/>
    </row>
    <row r="3502" spans="16:20" x14ac:dyDescent="0.25">
      <c r="P3502" s="52"/>
      <c r="S3502" s="52"/>
      <c r="T3502" s="52"/>
    </row>
    <row r="3503" spans="16:20" x14ac:dyDescent="0.25">
      <c r="P3503" s="52"/>
      <c r="S3503" s="52"/>
      <c r="T3503" s="52"/>
    </row>
    <row r="3504" spans="16:20" x14ac:dyDescent="0.25">
      <c r="P3504" s="52"/>
      <c r="S3504" s="52"/>
      <c r="T3504" s="52"/>
    </row>
    <row r="3505" spans="16:20" x14ac:dyDescent="0.25">
      <c r="P3505" s="52"/>
      <c r="S3505" s="52"/>
      <c r="T3505" s="52"/>
    </row>
    <row r="3506" spans="16:20" x14ac:dyDescent="0.25">
      <c r="P3506" s="52"/>
      <c r="S3506" s="52"/>
      <c r="T3506" s="52"/>
    </row>
    <row r="3507" spans="16:20" x14ac:dyDescent="0.25">
      <c r="P3507" s="52"/>
      <c r="S3507" s="52"/>
      <c r="T3507" s="52"/>
    </row>
    <row r="3508" spans="16:20" x14ac:dyDescent="0.25">
      <c r="P3508" s="52"/>
      <c r="S3508" s="52"/>
      <c r="T3508" s="52"/>
    </row>
    <row r="3509" spans="16:20" x14ac:dyDescent="0.25">
      <c r="P3509" s="52"/>
      <c r="S3509" s="52"/>
      <c r="T3509" s="52"/>
    </row>
    <row r="3510" spans="16:20" x14ac:dyDescent="0.25">
      <c r="P3510" s="52"/>
      <c r="S3510" s="52"/>
      <c r="T3510" s="52"/>
    </row>
    <row r="3511" spans="16:20" x14ac:dyDescent="0.25">
      <c r="P3511" s="52"/>
      <c r="S3511" s="52"/>
      <c r="T3511" s="52"/>
    </row>
    <row r="3512" spans="16:20" x14ac:dyDescent="0.25">
      <c r="P3512" s="52"/>
      <c r="S3512" s="52"/>
      <c r="T3512" s="52"/>
    </row>
    <row r="3513" spans="16:20" x14ac:dyDescent="0.25">
      <c r="P3513" s="52"/>
      <c r="S3513" s="52"/>
      <c r="T3513" s="52"/>
    </row>
    <row r="3514" spans="16:20" x14ac:dyDescent="0.25">
      <c r="P3514" s="52"/>
      <c r="S3514" s="52"/>
      <c r="T3514" s="52"/>
    </row>
    <row r="3515" spans="16:20" x14ac:dyDescent="0.25">
      <c r="P3515" s="52"/>
      <c r="S3515" s="52"/>
      <c r="T3515" s="52"/>
    </row>
    <row r="3516" spans="16:20" x14ac:dyDescent="0.25">
      <c r="P3516" s="52"/>
      <c r="S3516" s="52"/>
      <c r="T3516" s="52"/>
    </row>
    <row r="3517" spans="16:20" x14ac:dyDescent="0.25">
      <c r="P3517" s="52"/>
      <c r="S3517" s="52"/>
      <c r="T3517" s="52"/>
    </row>
    <row r="3518" spans="16:20" x14ac:dyDescent="0.25">
      <c r="P3518" s="52"/>
      <c r="S3518" s="52"/>
      <c r="T3518" s="52"/>
    </row>
    <row r="3519" spans="16:20" x14ac:dyDescent="0.25">
      <c r="P3519" s="52"/>
      <c r="S3519" s="52"/>
      <c r="T3519" s="52"/>
    </row>
    <row r="3520" spans="16:20" x14ac:dyDescent="0.25">
      <c r="P3520" s="52"/>
      <c r="S3520" s="52"/>
      <c r="T3520" s="52"/>
    </row>
    <row r="3521" spans="16:20" x14ac:dyDescent="0.25">
      <c r="P3521" s="52"/>
      <c r="S3521" s="52"/>
      <c r="T3521" s="52"/>
    </row>
    <row r="3522" spans="16:20" x14ac:dyDescent="0.25">
      <c r="P3522" s="52"/>
      <c r="S3522" s="52"/>
      <c r="T3522" s="52"/>
    </row>
    <row r="3523" spans="16:20" x14ac:dyDescent="0.25">
      <c r="P3523" s="52"/>
      <c r="S3523" s="52"/>
      <c r="T3523" s="52"/>
    </row>
    <row r="3524" spans="16:20" x14ac:dyDescent="0.25">
      <c r="P3524" s="52"/>
      <c r="S3524" s="52"/>
      <c r="T3524" s="52"/>
    </row>
    <row r="3525" spans="16:20" x14ac:dyDescent="0.25">
      <c r="P3525" s="52"/>
      <c r="S3525" s="52"/>
      <c r="T3525" s="52"/>
    </row>
    <row r="3526" spans="16:20" x14ac:dyDescent="0.25">
      <c r="P3526" s="52"/>
      <c r="S3526" s="52"/>
      <c r="T3526" s="52"/>
    </row>
    <row r="3527" spans="16:20" x14ac:dyDescent="0.25">
      <c r="P3527" s="52"/>
      <c r="S3527" s="52"/>
      <c r="T3527" s="52"/>
    </row>
    <row r="3528" spans="16:20" x14ac:dyDescent="0.25">
      <c r="P3528" s="52"/>
      <c r="S3528" s="52"/>
      <c r="T3528" s="52"/>
    </row>
    <row r="3529" spans="16:20" x14ac:dyDescent="0.25">
      <c r="P3529" s="52"/>
      <c r="S3529" s="52"/>
      <c r="T3529" s="52"/>
    </row>
    <row r="3530" spans="16:20" x14ac:dyDescent="0.25">
      <c r="P3530" s="52"/>
      <c r="S3530" s="52"/>
      <c r="T3530" s="52"/>
    </row>
    <row r="3531" spans="16:20" x14ac:dyDescent="0.25">
      <c r="P3531" s="52"/>
      <c r="S3531" s="52"/>
      <c r="T3531" s="52"/>
    </row>
    <row r="3532" spans="16:20" x14ac:dyDescent="0.25">
      <c r="P3532" s="52"/>
      <c r="S3532" s="52"/>
      <c r="T3532" s="52"/>
    </row>
    <row r="3533" spans="16:20" x14ac:dyDescent="0.25">
      <c r="P3533" s="52"/>
      <c r="S3533" s="52"/>
      <c r="T3533" s="52"/>
    </row>
    <row r="3534" spans="16:20" x14ac:dyDescent="0.25">
      <c r="P3534" s="52"/>
      <c r="S3534" s="52"/>
      <c r="T3534" s="52"/>
    </row>
    <row r="3535" spans="16:20" x14ac:dyDescent="0.25">
      <c r="P3535" s="52"/>
      <c r="S3535" s="52"/>
      <c r="T3535" s="52"/>
    </row>
    <row r="3536" spans="16:20" x14ac:dyDescent="0.25">
      <c r="P3536" s="52"/>
      <c r="S3536" s="52"/>
      <c r="T3536" s="52"/>
    </row>
    <row r="3537" spans="16:20" x14ac:dyDescent="0.25">
      <c r="P3537" s="52"/>
      <c r="S3537" s="52"/>
      <c r="T3537" s="52"/>
    </row>
    <row r="3538" spans="16:20" x14ac:dyDescent="0.25">
      <c r="P3538" s="52"/>
      <c r="S3538" s="52"/>
      <c r="T3538" s="52"/>
    </row>
    <row r="3539" spans="16:20" x14ac:dyDescent="0.25">
      <c r="P3539" s="52"/>
      <c r="S3539" s="52"/>
      <c r="T3539" s="52"/>
    </row>
    <row r="3540" spans="16:20" x14ac:dyDescent="0.25">
      <c r="P3540" s="52"/>
      <c r="S3540" s="52"/>
      <c r="T3540" s="52"/>
    </row>
    <row r="3541" spans="16:20" x14ac:dyDescent="0.25">
      <c r="P3541" s="52"/>
      <c r="S3541" s="52"/>
      <c r="T3541" s="52"/>
    </row>
    <row r="3542" spans="16:20" x14ac:dyDescent="0.25">
      <c r="P3542" s="52"/>
      <c r="S3542" s="52"/>
      <c r="T3542" s="52"/>
    </row>
    <row r="3543" spans="16:20" x14ac:dyDescent="0.25">
      <c r="P3543" s="52"/>
      <c r="S3543" s="52"/>
      <c r="T3543" s="52"/>
    </row>
    <row r="3544" spans="16:20" x14ac:dyDescent="0.25">
      <c r="P3544" s="52"/>
      <c r="S3544" s="52"/>
      <c r="T3544" s="52"/>
    </row>
    <row r="3545" spans="16:20" x14ac:dyDescent="0.25">
      <c r="P3545" s="52"/>
      <c r="S3545" s="52"/>
      <c r="T3545" s="52"/>
    </row>
    <row r="3546" spans="16:20" x14ac:dyDescent="0.25">
      <c r="P3546" s="52"/>
      <c r="S3546" s="52"/>
      <c r="T3546" s="52"/>
    </row>
    <row r="3547" spans="16:20" x14ac:dyDescent="0.25">
      <c r="P3547" s="52"/>
      <c r="S3547" s="52"/>
      <c r="T3547" s="52"/>
    </row>
    <row r="3548" spans="16:20" x14ac:dyDescent="0.25">
      <c r="P3548" s="52"/>
      <c r="S3548" s="52"/>
      <c r="T3548" s="52"/>
    </row>
    <row r="3549" spans="16:20" x14ac:dyDescent="0.25">
      <c r="P3549" s="52"/>
      <c r="S3549" s="52"/>
      <c r="T3549" s="52"/>
    </row>
    <row r="3550" spans="16:20" x14ac:dyDescent="0.25">
      <c r="P3550" s="52"/>
      <c r="S3550" s="52"/>
      <c r="T3550" s="52"/>
    </row>
    <row r="3551" spans="16:20" x14ac:dyDescent="0.25">
      <c r="P3551" s="52"/>
      <c r="S3551" s="52"/>
      <c r="T3551" s="52"/>
    </row>
    <row r="3552" spans="16:20" x14ac:dyDescent="0.25">
      <c r="P3552" s="52"/>
      <c r="S3552" s="52"/>
      <c r="T3552" s="52"/>
    </row>
    <row r="3553" spans="16:20" x14ac:dyDescent="0.25">
      <c r="P3553" s="52"/>
      <c r="S3553" s="52"/>
      <c r="T3553" s="52"/>
    </row>
    <row r="3554" spans="16:20" x14ac:dyDescent="0.25">
      <c r="P3554" s="52"/>
      <c r="S3554" s="52"/>
      <c r="T3554" s="52"/>
    </row>
    <row r="3555" spans="16:20" x14ac:dyDescent="0.25">
      <c r="P3555" s="52"/>
      <c r="S3555" s="52"/>
      <c r="T3555" s="52"/>
    </row>
    <row r="3556" spans="16:20" x14ac:dyDescent="0.25">
      <c r="P3556" s="52"/>
      <c r="S3556" s="52"/>
      <c r="T3556" s="52"/>
    </row>
    <row r="3557" spans="16:20" x14ac:dyDescent="0.25">
      <c r="P3557" s="52"/>
      <c r="S3557" s="52"/>
      <c r="T3557" s="52"/>
    </row>
    <row r="3558" spans="16:20" x14ac:dyDescent="0.25">
      <c r="P3558" s="52"/>
      <c r="S3558" s="52"/>
      <c r="T3558" s="52"/>
    </row>
    <row r="3559" spans="16:20" x14ac:dyDescent="0.25">
      <c r="P3559" s="52"/>
      <c r="S3559" s="52"/>
      <c r="T3559" s="52"/>
    </row>
    <row r="3560" spans="16:20" x14ac:dyDescent="0.25">
      <c r="P3560" s="52"/>
      <c r="S3560" s="52"/>
      <c r="T3560" s="52"/>
    </row>
    <row r="3561" spans="16:20" x14ac:dyDescent="0.25">
      <c r="P3561" s="52"/>
      <c r="S3561" s="52"/>
      <c r="T3561" s="52"/>
    </row>
    <row r="3562" spans="16:20" x14ac:dyDescent="0.25">
      <c r="P3562" s="52"/>
      <c r="S3562" s="52"/>
      <c r="T3562" s="52"/>
    </row>
    <row r="3563" spans="16:20" x14ac:dyDescent="0.25">
      <c r="P3563" s="52"/>
      <c r="S3563" s="52"/>
      <c r="T3563" s="52"/>
    </row>
    <row r="3564" spans="16:20" x14ac:dyDescent="0.25">
      <c r="P3564" s="52"/>
      <c r="S3564" s="52"/>
      <c r="T3564" s="52"/>
    </row>
    <row r="3565" spans="16:20" x14ac:dyDescent="0.25">
      <c r="P3565" s="52"/>
      <c r="S3565" s="52"/>
      <c r="T3565" s="52"/>
    </row>
    <row r="3566" spans="16:20" x14ac:dyDescent="0.25">
      <c r="P3566" s="52"/>
      <c r="S3566" s="52"/>
      <c r="T3566" s="52"/>
    </row>
    <row r="3567" spans="16:20" x14ac:dyDescent="0.25">
      <c r="P3567" s="52"/>
      <c r="S3567" s="52"/>
      <c r="T3567" s="52"/>
    </row>
    <row r="3568" spans="16:20" x14ac:dyDescent="0.25">
      <c r="P3568" s="52"/>
      <c r="S3568" s="52"/>
      <c r="T3568" s="52"/>
    </row>
    <row r="3569" spans="16:20" x14ac:dyDescent="0.25">
      <c r="P3569" s="52"/>
      <c r="S3569" s="52"/>
      <c r="T3569" s="52"/>
    </row>
    <row r="3570" spans="16:20" x14ac:dyDescent="0.25">
      <c r="P3570" s="52"/>
      <c r="S3570" s="52"/>
      <c r="T3570" s="52"/>
    </row>
    <row r="3571" spans="16:20" x14ac:dyDescent="0.25">
      <c r="P3571" s="52"/>
      <c r="S3571" s="52"/>
      <c r="T3571" s="52"/>
    </row>
    <row r="3572" spans="16:20" x14ac:dyDescent="0.25">
      <c r="P3572" s="52"/>
      <c r="S3572" s="52"/>
      <c r="T3572" s="52"/>
    </row>
    <row r="3573" spans="16:20" x14ac:dyDescent="0.25">
      <c r="P3573" s="52"/>
      <c r="S3573" s="52"/>
      <c r="T3573" s="52"/>
    </row>
    <row r="3574" spans="16:20" x14ac:dyDescent="0.25">
      <c r="P3574" s="52"/>
      <c r="S3574" s="52"/>
      <c r="T3574" s="52"/>
    </row>
    <row r="3575" spans="16:20" x14ac:dyDescent="0.25">
      <c r="P3575" s="52"/>
      <c r="S3575" s="52"/>
      <c r="T3575" s="52"/>
    </row>
    <row r="3576" spans="16:20" x14ac:dyDescent="0.25">
      <c r="P3576" s="52"/>
      <c r="S3576" s="52"/>
      <c r="T3576" s="52"/>
    </row>
    <row r="3577" spans="16:20" x14ac:dyDescent="0.25">
      <c r="P3577" s="52"/>
      <c r="S3577" s="52"/>
      <c r="T3577" s="52"/>
    </row>
    <row r="3578" spans="16:20" x14ac:dyDescent="0.25">
      <c r="P3578" s="52"/>
      <c r="S3578" s="52"/>
      <c r="T3578" s="52"/>
    </row>
    <row r="3579" spans="16:20" x14ac:dyDescent="0.25">
      <c r="P3579" s="52"/>
      <c r="S3579" s="52"/>
      <c r="T3579" s="52"/>
    </row>
    <row r="3580" spans="16:20" x14ac:dyDescent="0.25">
      <c r="P3580" s="52"/>
      <c r="S3580" s="52"/>
      <c r="T3580" s="52"/>
    </row>
    <row r="3581" spans="16:20" x14ac:dyDescent="0.25">
      <c r="P3581" s="52"/>
      <c r="S3581" s="52"/>
      <c r="T3581" s="52"/>
    </row>
    <row r="3582" spans="16:20" x14ac:dyDescent="0.25">
      <c r="P3582" s="52"/>
      <c r="S3582" s="52"/>
      <c r="T3582" s="52"/>
    </row>
    <row r="3583" spans="16:20" x14ac:dyDescent="0.25">
      <c r="P3583" s="52"/>
      <c r="S3583" s="52"/>
      <c r="T3583" s="52"/>
    </row>
    <row r="3584" spans="16:20" x14ac:dyDescent="0.25">
      <c r="P3584" s="52"/>
      <c r="S3584" s="52"/>
      <c r="T3584" s="52"/>
    </row>
    <row r="3585" spans="15:20" x14ac:dyDescent="0.25">
      <c r="P3585" s="52"/>
      <c r="S3585" s="52"/>
      <c r="T3585" s="52"/>
    </row>
    <row r="3586" spans="15:20" x14ac:dyDescent="0.25">
      <c r="P3586" s="52"/>
      <c r="S3586" s="52"/>
      <c r="T3586" s="52"/>
    </row>
    <row r="3587" spans="15:20" x14ac:dyDescent="0.25">
      <c r="P3587" s="52"/>
      <c r="S3587" s="52"/>
      <c r="T3587" s="52"/>
    </row>
    <row r="3588" spans="15:20" x14ac:dyDescent="0.25">
      <c r="P3588" s="52"/>
      <c r="S3588" s="52"/>
      <c r="T3588" s="52"/>
    </row>
    <row r="3589" spans="15:20" x14ac:dyDescent="0.25">
      <c r="P3589" s="52"/>
      <c r="S3589" s="52"/>
      <c r="T3589" s="52"/>
    </row>
    <row r="3590" spans="15:20" x14ac:dyDescent="0.25">
      <c r="P3590" s="52"/>
      <c r="S3590" s="52"/>
      <c r="T3590" s="52"/>
    </row>
    <row r="3591" spans="15:20" x14ac:dyDescent="0.25">
      <c r="P3591" s="52"/>
      <c r="S3591" s="52"/>
      <c r="T3591" s="52"/>
    </row>
    <row r="3592" spans="15:20" x14ac:dyDescent="0.25">
      <c r="P3592" s="52"/>
      <c r="S3592" s="52"/>
      <c r="T3592" s="52"/>
    </row>
    <row r="3593" spans="15:20" x14ac:dyDescent="0.25">
      <c r="P3593" s="52"/>
      <c r="S3593" s="52"/>
      <c r="T3593" s="52"/>
    </row>
    <row r="3594" spans="15:20" x14ac:dyDescent="0.25">
      <c r="P3594" s="52"/>
      <c r="S3594" s="52"/>
      <c r="T3594" s="52"/>
    </row>
    <row r="3595" spans="15:20" x14ac:dyDescent="0.25">
      <c r="P3595" s="52"/>
      <c r="S3595" s="52"/>
      <c r="T3595" s="52"/>
    </row>
    <row r="3596" spans="15:20" x14ac:dyDescent="0.25">
      <c r="P3596" s="52"/>
      <c r="S3596" s="52"/>
      <c r="T3596" s="52"/>
    </row>
    <row r="3597" spans="15:20" x14ac:dyDescent="0.25">
      <c r="P3597" s="52"/>
      <c r="S3597" s="52"/>
      <c r="T3597" s="52"/>
    </row>
    <row r="3598" spans="15:20" x14ac:dyDescent="0.25">
      <c r="P3598" s="52"/>
      <c r="S3598" s="52"/>
      <c r="T3598" s="52"/>
    </row>
    <row r="3599" spans="15:20" x14ac:dyDescent="0.25">
      <c r="P3599" s="52"/>
      <c r="S3599" s="52"/>
      <c r="T3599" s="52"/>
    </row>
    <row r="3600" spans="15:20" x14ac:dyDescent="0.25">
      <c r="O3600" s="15"/>
      <c r="P3600" s="15"/>
      <c r="S3600" s="52"/>
      <c r="T3600" s="52"/>
    </row>
    <row r="3601" spans="16:20" x14ac:dyDescent="0.25">
      <c r="P3601" s="52"/>
      <c r="S3601" s="52"/>
      <c r="T3601" s="52"/>
    </row>
    <row r="3602" spans="16:20" x14ac:dyDescent="0.25">
      <c r="P3602" s="52"/>
      <c r="S3602" s="52"/>
      <c r="T3602" s="52"/>
    </row>
    <row r="3603" spans="16:20" x14ac:dyDescent="0.25">
      <c r="P3603" s="52"/>
      <c r="S3603" s="52"/>
      <c r="T3603" s="52"/>
    </row>
    <row r="3604" spans="16:20" x14ac:dyDescent="0.25">
      <c r="P3604" s="52"/>
      <c r="S3604" s="52"/>
      <c r="T3604" s="52"/>
    </row>
    <row r="3605" spans="16:20" x14ac:dyDescent="0.25">
      <c r="P3605" s="52"/>
      <c r="S3605" s="52"/>
      <c r="T3605" s="52"/>
    </row>
    <row r="3606" spans="16:20" x14ac:dyDescent="0.25">
      <c r="P3606" s="52"/>
      <c r="S3606" s="52"/>
      <c r="T3606" s="52"/>
    </row>
    <row r="3607" spans="16:20" x14ac:dyDescent="0.25">
      <c r="P3607" s="52"/>
      <c r="S3607" s="52"/>
      <c r="T3607" s="52"/>
    </row>
    <row r="3608" spans="16:20" x14ac:dyDescent="0.25">
      <c r="P3608" s="52"/>
      <c r="S3608" s="52"/>
      <c r="T3608" s="52"/>
    </row>
    <row r="3609" spans="16:20" x14ac:dyDescent="0.25">
      <c r="P3609" s="52"/>
      <c r="S3609" s="52"/>
      <c r="T3609" s="52"/>
    </row>
    <row r="3610" spans="16:20" x14ac:dyDescent="0.25">
      <c r="P3610" s="52"/>
      <c r="S3610" s="52"/>
      <c r="T3610" s="52"/>
    </row>
    <row r="3611" spans="16:20" x14ac:dyDescent="0.25">
      <c r="P3611" s="52"/>
      <c r="S3611" s="52"/>
      <c r="T3611" s="52"/>
    </row>
    <row r="3612" spans="16:20" x14ac:dyDescent="0.25">
      <c r="P3612" s="52"/>
      <c r="S3612" s="52"/>
      <c r="T3612" s="52"/>
    </row>
    <row r="3613" spans="16:20" x14ac:dyDescent="0.25">
      <c r="P3613" s="52"/>
      <c r="S3613" s="52"/>
      <c r="T3613" s="52"/>
    </row>
    <row r="3614" spans="16:20" x14ac:dyDescent="0.25">
      <c r="P3614" s="52"/>
      <c r="S3614" s="52"/>
      <c r="T3614" s="52"/>
    </row>
    <row r="3615" spans="16:20" x14ac:dyDescent="0.25">
      <c r="P3615" s="52"/>
      <c r="S3615" s="52"/>
      <c r="T3615" s="52"/>
    </row>
    <row r="3616" spans="16:20" x14ac:dyDescent="0.25">
      <c r="P3616" s="52"/>
      <c r="S3616" s="52"/>
      <c r="T3616" s="52"/>
    </row>
    <row r="3617" spans="16:20" x14ac:dyDescent="0.25">
      <c r="P3617" s="52"/>
      <c r="S3617" s="52"/>
      <c r="T3617" s="52"/>
    </row>
    <row r="3618" spans="16:20" x14ac:dyDescent="0.25">
      <c r="P3618" s="52"/>
      <c r="S3618" s="52"/>
      <c r="T3618" s="52"/>
    </row>
    <row r="3619" spans="16:20" x14ac:dyDescent="0.25">
      <c r="P3619" s="52"/>
      <c r="S3619" s="52"/>
      <c r="T3619" s="52"/>
    </row>
    <row r="3620" spans="16:20" x14ac:dyDescent="0.25">
      <c r="P3620" s="52"/>
      <c r="S3620" s="52"/>
      <c r="T3620" s="52"/>
    </row>
    <row r="3621" spans="16:20" x14ac:dyDescent="0.25">
      <c r="P3621" s="52"/>
      <c r="S3621" s="52"/>
      <c r="T3621" s="52"/>
    </row>
    <row r="3622" spans="16:20" x14ac:dyDescent="0.25">
      <c r="P3622" s="52"/>
      <c r="S3622" s="52"/>
      <c r="T3622" s="52"/>
    </row>
    <row r="3623" spans="16:20" x14ac:dyDescent="0.25">
      <c r="P3623" s="52"/>
      <c r="S3623" s="52"/>
      <c r="T3623" s="52"/>
    </row>
    <row r="3624" spans="16:20" x14ac:dyDescent="0.25">
      <c r="P3624" s="52"/>
      <c r="S3624" s="52"/>
      <c r="T3624" s="52"/>
    </row>
    <row r="3625" spans="16:20" x14ac:dyDescent="0.25">
      <c r="P3625" s="52"/>
      <c r="S3625" s="52"/>
      <c r="T3625" s="52"/>
    </row>
    <row r="3626" spans="16:20" x14ac:dyDescent="0.25">
      <c r="P3626" s="52"/>
      <c r="S3626" s="52"/>
      <c r="T3626" s="52"/>
    </row>
    <row r="3627" spans="16:20" x14ac:dyDescent="0.25">
      <c r="P3627" s="52"/>
      <c r="S3627" s="52"/>
      <c r="T3627" s="52"/>
    </row>
    <row r="3628" spans="16:20" x14ac:dyDescent="0.25">
      <c r="P3628" s="52"/>
      <c r="S3628" s="52"/>
      <c r="T3628" s="52"/>
    </row>
    <row r="3629" spans="16:20" x14ac:dyDescent="0.25">
      <c r="P3629" s="52"/>
      <c r="S3629" s="52"/>
      <c r="T3629" s="52"/>
    </row>
    <row r="3630" spans="16:20" x14ac:dyDescent="0.25">
      <c r="P3630" s="52"/>
      <c r="S3630" s="52"/>
      <c r="T3630" s="52"/>
    </row>
    <row r="3631" spans="16:20" x14ac:dyDescent="0.25">
      <c r="P3631" s="52"/>
      <c r="S3631" s="52"/>
      <c r="T3631" s="52"/>
    </row>
    <row r="3632" spans="16:20" x14ac:dyDescent="0.25">
      <c r="P3632" s="52"/>
      <c r="S3632" s="52"/>
      <c r="T3632" s="52"/>
    </row>
    <row r="3633" spans="16:20" x14ac:dyDescent="0.25">
      <c r="P3633" s="52"/>
      <c r="S3633" s="52"/>
      <c r="T3633" s="52"/>
    </row>
    <row r="3634" spans="16:20" x14ac:dyDescent="0.25">
      <c r="P3634" s="52"/>
      <c r="S3634" s="52"/>
      <c r="T3634" s="52"/>
    </row>
    <row r="3635" spans="16:20" x14ac:dyDescent="0.25">
      <c r="P3635" s="52"/>
      <c r="S3635" s="52"/>
      <c r="T3635" s="52"/>
    </row>
    <row r="3636" spans="16:20" x14ac:dyDescent="0.25">
      <c r="P3636" s="52"/>
      <c r="S3636" s="52"/>
      <c r="T3636" s="52"/>
    </row>
    <row r="3637" spans="16:20" x14ac:dyDescent="0.25">
      <c r="P3637" s="52"/>
      <c r="S3637" s="52"/>
      <c r="T3637" s="52"/>
    </row>
    <row r="3638" spans="16:20" x14ac:dyDescent="0.25">
      <c r="P3638" s="52"/>
      <c r="S3638" s="52"/>
      <c r="T3638" s="52"/>
    </row>
    <row r="3639" spans="16:20" x14ac:dyDescent="0.25">
      <c r="P3639" s="52"/>
      <c r="S3639" s="52"/>
      <c r="T3639" s="52"/>
    </row>
    <row r="3640" spans="16:20" x14ac:dyDescent="0.25">
      <c r="P3640" s="52"/>
      <c r="S3640" s="52"/>
      <c r="T3640" s="52"/>
    </row>
    <row r="3641" spans="16:20" x14ac:dyDescent="0.25">
      <c r="P3641" s="52"/>
      <c r="S3641" s="52"/>
      <c r="T3641" s="52"/>
    </row>
    <row r="3642" spans="16:20" x14ac:dyDescent="0.25">
      <c r="P3642" s="52"/>
      <c r="S3642" s="52"/>
      <c r="T3642" s="52"/>
    </row>
    <row r="3643" spans="16:20" x14ac:dyDescent="0.25">
      <c r="P3643" s="52"/>
      <c r="S3643" s="52"/>
      <c r="T3643" s="52"/>
    </row>
    <row r="3644" spans="16:20" x14ac:dyDescent="0.25">
      <c r="P3644" s="52"/>
      <c r="S3644" s="52"/>
      <c r="T3644" s="52"/>
    </row>
    <row r="3645" spans="16:20" x14ac:dyDescent="0.25">
      <c r="P3645" s="52"/>
      <c r="S3645" s="52"/>
      <c r="T3645" s="52"/>
    </row>
    <row r="3646" spans="16:20" x14ac:dyDescent="0.25">
      <c r="P3646" s="52"/>
      <c r="S3646" s="52"/>
      <c r="T3646" s="52"/>
    </row>
    <row r="3647" spans="16:20" x14ac:dyDescent="0.25">
      <c r="P3647" s="52"/>
      <c r="S3647" s="52"/>
      <c r="T3647" s="52"/>
    </row>
    <row r="3648" spans="16:20" x14ac:dyDescent="0.25">
      <c r="P3648" s="52"/>
      <c r="S3648" s="52"/>
      <c r="T3648" s="52"/>
    </row>
    <row r="3649" spans="16:20" x14ac:dyDescent="0.25">
      <c r="P3649" s="52"/>
      <c r="S3649" s="52"/>
      <c r="T3649" s="52"/>
    </row>
    <row r="3650" spans="16:20" x14ac:dyDescent="0.25">
      <c r="P3650" s="52"/>
      <c r="S3650" s="52"/>
      <c r="T3650" s="52"/>
    </row>
    <row r="3651" spans="16:20" x14ac:dyDescent="0.25">
      <c r="P3651" s="52"/>
      <c r="S3651" s="52"/>
      <c r="T3651" s="52"/>
    </row>
    <row r="3652" spans="16:20" x14ac:dyDescent="0.25">
      <c r="P3652" s="52"/>
      <c r="S3652" s="52"/>
      <c r="T3652" s="52"/>
    </row>
    <row r="3653" spans="16:20" x14ac:dyDescent="0.25">
      <c r="P3653" s="52"/>
      <c r="S3653" s="52"/>
      <c r="T3653" s="52"/>
    </row>
    <row r="3654" spans="16:20" x14ac:dyDescent="0.25">
      <c r="P3654" s="52"/>
      <c r="S3654" s="52"/>
      <c r="T3654" s="52"/>
    </row>
    <row r="3655" spans="16:20" x14ac:dyDescent="0.25">
      <c r="P3655" s="52"/>
      <c r="S3655" s="52"/>
      <c r="T3655" s="52"/>
    </row>
    <row r="3656" spans="16:20" x14ac:dyDescent="0.25">
      <c r="P3656" s="52"/>
      <c r="S3656" s="52"/>
      <c r="T3656" s="52"/>
    </row>
    <row r="3657" spans="16:20" x14ac:dyDescent="0.25">
      <c r="P3657" s="52"/>
      <c r="S3657" s="52"/>
      <c r="T3657" s="52"/>
    </row>
    <row r="3658" spans="16:20" x14ac:dyDescent="0.25">
      <c r="P3658" s="52"/>
      <c r="S3658" s="52"/>
      <c r="T3658" s="52"/>
    </row>
    <row r="3659" spans="16:20" x14ac:dyDescent="0.25">
      <c r="P3659" s="52"/>
      <c r="S3659" s="52"/>
      <c r="T3659" s="52"/>
    </row>
    <row r="3660" spans="16:20" x14ac:dyDescent="0.25">
      <c r="P3660" s="52"/>
      <c r="S3660" s="52"/>
      <c r="T3660" s="52"/>
    </row>
    <row r="3661" spans="16:20" x14ac:dyDescent="0.25">
      <c r="P3661" s="52"/>
      <c r="S3661" s="52"/>
      <c r="T3661" s="52"/>
    </row>
    <row r="3662" spans="16:20" x14ac:dyDescent="0.25">
      <c r="P3662" s="52"/>
      <c r="S3662" s="52"/>
      <c r="T3662" s="52"/>
    </row>
    <row r="3663" spans="16:20" x14ac:dyDescent="0.25">
      <c r="P3663" s="52"/>
      <c r="S3663" s="52"/>
      <c r="T3663" s="52"/>
    </row>
    <row r="3664" spans="16:20" x14ac:dyDescent="0.25">
      <c r="P3664" s="52"/>
      <c r="S3664" s="52"/>
      <c r="T3664" s="52"/>
    </row>
    <row r="3665" spans="16:20" x14ac:dyDescent="0.25">
      <c r="P3665" s="52"/>
      <c r="S3665" s="52"/>
      <c r="T3665" s="52"/>
    </row>
    <row r="3666" spans="16:20" x14ac:dyDescent="0.25">
      <c r="P3666" s="52"/>
      <c r="S3666" s="52"/>
      <c r="T3666" s="52"/>
    </row>
    <row r="3667" spans="16:20" x14ac:dyDescent="0.25">
      <c r="P3667" s="52"/>
      <c r="S3667" s="52"/>
      <c r="T3667" s="52"/>
    </row>
    <row r="3668" spans="16:20" x14ac:dyDescent="0.25">
      <c r="P3668" s="52"/>
      <c r="S3668" s="52"/>
      <c r="T3668" s="52"/>
    </row>
    <row r="3669" spans="16:20" x14ac:dyDescent="0.25">
      <c r="P3669" s="52"/>
      <c r="S3669" s="52"/>
      <c r="T3669" s="52"/>
    </row>
    <row r="3670" spans="16:20" x14ac:dyDescent="0.25">
      <c r="P3670" s="52"/>
      <c r="S3670" s="52"/>
      <c r="T3670" s="52"/>
    </row>
    <row r="3671" spans="16:20" x14ac:dyDescent="0.25">
      <c r="P3671" s="52"/>
      <c r="S3671" s="52"/>
      <c r="T3671" s="52"/>
    </row>
    <row r="3672" spans="16:20" x14ac:dyDescent="0.25">
      <c r="P3672" s="52"/>
      <c r="S3672" s="52"/>
      <c r="T3672" s="52"/>
    </row>
    <row r="3673" spans="16:20" x14ac:dyDescent="0.25">
      <c r="P3673" s="52"/>
      <c r="S3673" s="52"/>
      <c r="T3673" s="52"/>
    </row>
    <row r="3674" spans="16:20" x14ac:dyDescent="0.25">
      <c r="P3674" s="52"/>
      <c r="S3674" s="52"/>
      <c r="T3674" s="52"/>
    </row>
    <row r="3675" spans="16:20" x14ac:dyDescent="0.25">
      <c r="P3675" s="52"/>
      <c r="S3675" s="52"/>
      <c r="T3675" s="52"/>
    </row>
    <row r="3676" spans="16:20" x14ac:dyDescent="0.25">
      <c r="P3676" s="52"/>
      <c r="S3676" s="52"/>
      <c r="T3676" s="52"/>
    </row>
    <row r="3677" spans="16:20" x14ac:dyDescent="0.25">
      <c r="P3677" s="52"/>
      <c r="S3677" s="52"/>
      <c r="T3677" s="52"/>
    </row>
    <row r="3678" spans="16:20" x14ac:dyDescent="0.25">
      <c r="P3678" s="52"/>
      <c r="S3678" s="52"/>
      <c r="T3678" s="52"/>
    </row>
    <row r="3679" spans="16:20" x14ac:dyDescent="0.25">
      <c r="P3679" s="52"/>
      <c r="S3679" s="52"/>
      <c r="T3679" s="52"/>
    </row>
    <row r="3680" spans="16:20" x14ac:dyDescent="0.25">
      <c r="P3680" s="52"/>
      <c r="S3680" s="52"/>
      <c r="T3680" s="52"/>
    </row>
    <row r="3681" spans="16:20" x14ac:dyDescent="0.25">
      <c r="P3681" s="52"/>
      <c r="S3681" s="52"/>
      <c r="T3681" s="52"/>
    </row>
    <row r="3682" spans="16:20" x14ac:dyDescent="0.25">
      <c r="P3682" s="52"/>
      <c r="S3682" s="52"/>
      <c r="T3682" s="52"/>
    </row>
    <row r="3683" spans="16:20" x14ac:dyDescent="0.25">
      <c r="P3683" s="52"/>
      <c r="S3683" s="52"/>
      <c r="T3683" s="52"/>
    </row>
    <row r="3684" spans="16:20" x14ac:dyDescent="0.25">
      <c r="P3684" s="52"/>
      <c r="S3684" s="52"/>
      <c r="T3684" s="52"/>
    </row>
    <row r="3685" spans="16:20" x14ac:dyDescent="0.25">
      <c r="P3685" s="52"/>
      <c r="S3685" s="52"/>
      <c r="T3685" s="52"/>
    </row>
    <row r="3686" spans="16:20" x14ac:dyDescent="0.25">
      <c r="P3686" s="52"/>
      <c r="S3686" s="52"/>
      <c r="T3686" s="52"/>
    </row>
    <row r="3687" spans="16:20" x14ac:dyDescent="0.25">
      <c r="P3687" s="52"/>
      <c r="S3687" s="52"/>
      <c r="T3687" s="52"/>
    </row>
    <row r="3688" spans="16:20" x14ac:dyDescent="0.25">
      <c r="P3688" s="52"/>
      <c r="S3688" s="52"/>
      <c r="T3688" s="52"/>
    </row>
    <row r="3689" spans="16:20" x14ac:dyDescent="0.25">
      <c r="P3689" s="52"/>
      <c r="S3689" s="52"/>
      <c r="T3689" s="52"/>
    </row>
    <row r="3690" spans="16:20" x14ac:dyDescent="0.25">
      <c r="P3690" s="52"/>
      <c r="S3690" s="52"/>
      <c r="T3690" s="52"/>
    </row>
    <row r="3691" spans="16:20" x14ac:dyDescent="0.25">
      <c r="P3691" s="52"/>
      <c r="S3691" s="52"/>
      <c r="T3691" s="52"/>
    </row>
    <row r="3692" spans="16:20" x14ac:dyDescent="0.25">
      <c r="P3692" s="52"/>
      <c r="S3692" s="52"/>
      <c r="T3692" s="52"/>
    </row>
    <row r="3693" spans="16:20" x14ac:dyDescent="0.25">
      <c r="P3693" s="52"/>
      <c r="S3693" s="52"/>
      <c r="T3693" s="52"/>
    </row>
    <row r="3694" spans="16:20" x14ac:dyDescent="0.25">
      <c r="P3694" s="52"/>
      <c r="S3694" s="52"/>
      <c r="T3694" s="52"/>
    </row>
    <row r="3695" spans="16:20" x14ac:dyDescent="0.25">
      <c r="P3695" s="52"/>
      <c r="S3695" s="52"/>
      <c r="T3695" s="52"/>
    </row>
    <row r="3696" spans="16:20" x14ac:dyDescent="0.25">
      <c r="P3696" s="52"/>
      <c r="S3696" s="52"/>
      <c r="T3696" s="52"/>
    </row>
    <row r="3697" spans="16:20" x14ac:dyDescent="0.25">
      <c r="P3697" s="52"/>
      <c r="S3697" s="52"/>
      <c r="T3697" s="52"/>
    </row>
    <row r="3698" spans="16:20" x14ac:dyDescent="0.25">
      <c r="P3698" s="52"/>
      <c r="S3698" s="52"/>
      <c r="T3698" s="52"/>
    </row>
    <row r="3699" spans="16:20" x14ac:dyDescent="0.25">
      <c r="P3699" s="52"/>
      <c r="S3699" s="52"/>
      <c r="T3699" s="52"/>
    </row>
    <row r="3700" spans="16:20" x14ac:dyDescent="0.25">
      <c r="P3700" s="52"/>
      <c r="S3700" s="52"/>
      <c r="T3700" s="52"/>
    </row>
    <row r="3701" spans="16:20" x14ac:dyDescent="0.25">
      <c r="P3701" s="52"/>
      <c r="S3701" s="52"/>
      <c r="T3701" s="52"/>
    </row>
    <row r="3702" spans="16:20" x14ac:dyDescent="0.25">
      <c r="P3702" s="52"/>
      <c r="S3702" s="52"/>
      <c r="T3702" s="52"/>
    </row>
    <row r="3703" spans="16:20" x14ac:dyDescent="0.25">
      <c r="P3703" s="52"/>
      <c r="S3703" s="52"/>
      <c r="T3703" s="52"/>
    </row>
    <row r="3704" spans="16:20" x14ac:dyDescent="0.25">
      <c r="P3704" s="52"/>
      <c r="S3704" s="52"/>
      <c r="T3704" s="52"/>
    </row>
    <row r="3705" spans="16:20" x14ac:dyDescent="0.25">
      <c r="P3705" s="52"/>
      <c r="S3705" s="52"/>
      <c r="T3705" s="52"/>
    </row>
    <row r="3706" spans="16:20" x14ac:dyDescent="0.25">
      <c r="P3706" s="52"/>
      <c r="S3706" s="52"/>
      <c r="T3706" s="52"/>
    </row>
    <row r="3707" spans="16:20" x14ac:dyDescent="0.25">
      <c r="P3707" s="52"/>
      <c r="S3707" s="52"/>
      <c r="T3707" s="52"/>
    </row>
    <row r="3708" spans="16:20" x14ac:dyDescent="0.25">
      <c r="P3708" s="52"/>
      <c r="S3708" s="52"/>
      <c r="T3708" s="52"/>
    </row>
    <row r="3709" spans="16:20" x14ac:dyDescent="0.25">
      <c r="P3709" s="52"/>
      <c r="S3709" s="52"/>
      <c r="T3709" s="52"/>
    </row>
    <row r="3710" spans="16:20" x14ac:dyDescent="0.25">
      <c r="P3710" s="52"/>
      <c r="S3710" s="52"/>
      <c r="T3710" s="52"/>
    </row>
    <row r="3711" spans="16:20" x14ac:dyDescent="0.25">
      <c r="P3711" s="52"/>
      <c r="S3711" s="52"/>
      <c r="T3711" s="52"/>
    </row>
    <row r="3712" spans="16:20" x14ac:dyDescent="0.25">
      <c r="P3712" s="52"/>
      <c r="S3712" s="52"/>
      <c r="T3712" s="52"/>
    </row>
    <row r="3713" spans="16:20" x14ac:dyDescent="0.25">
      <c r="P3713" s="52"/>
      <c r="S3713" s="52"/>
      <c r="T3713" s="52"/>
    </row>
    <row r="3714" spans="16:20" x14ac:dyDescent="0.25">
      <c r="P3714" s="52"/>
      <c r="S3714" s="52"/>
      <c r="T3714" s="52"/>
    </row>
    <row r="3715" spans="16:20" x14ac:dyDescent="0.25">
      <c r="P3715" s="52"/>
      <c r="S3715" s="52"/>
      <c r="T3715" s="52"/>
    </row>
    <row r="3716" spans="16:20" x14ac:dyDescent="0.25">
      <c r="P3716" s="52"/>
      <c r="S3716" s="52"/>
      <c r="T3716" s="52"/>
    </row>
    <row r="3717" spans="16:20" x14ac:dyDescent="0.25">
      <c r="P3717" s="52"/>
      <c r="S3717" s="52"/>
      <c r="T3717" s="52"/>
    </row>
    <row r="3718" spans="16:20" x14ac:dyDescent="0.25">
      <c r="P3718" s="52"/>
      <c r="S3718" s="52"/>
      <c r="T3718" s="52"/>
    </row>
    <row r="3719" spans="16:20" x14ac:dyDescent="0.25">
      <c r="P3719" s="52"/>
      <c r="S3719" s="52"/>
      <c r="T3719" s="52"/>
    </row>
    <row r="3720" spans="16:20" x14ac:dyDescent="0.25">
      <c r="P3720" s="52"/>
      <c r="S3720" s="52"/>
      <c r="T3720" s="52"/>
    </row>
    <row r="3721" spans="16:20" x14ac:dyDescent="0.25">
      <c r="P3721" s="52"/>
      <c r="S3721" s="52"/>
      <c r="T3721" s="52"/>
    </row>
    <row r="3722" spans="16:20" x14ac:dyDescent="0.25">
      <c r="P3722" s="52"/>
      <c r="S3722" s="52"/>
      <c r="T3722" s="52"/>
    </row>
    <row r="3723" spans="16:20" x14ac:dyDescent="0.25">
      <c r="P3723" s="52"/>
      <c r="S3723" s="52"/>
      <c r="T3723" s="52"/>
    </row>
    <row r="3724" spans="16:20" x14ac:dyDescent="0.25">
      <c r="P3724" s="52"/>
      <c r="S3724" s="52"/>
      <c r="T3724" s="52"/>
    </row>
    <row r="3725" spans="16:20" x14ac:dyDescent="0.25">
      <c r="P3725" s="52"/>
      <c r="S3725" s="52"/>
      <c r="T3725" s="52"/>
    </row>
    <row r="3726" spans="16:20" x14ac:dyDescent="0.25">
      <c r="P3726" s="52"/>
      <c r="S3726" s="52"/>
      <c r="T3726" s="52"/>
    </row>
    <row r="3727" spans="16:20" x14ac:dyDescent="0.25">
      <c r="P3727" s="52"/>
      <c r="S3727" s="52"/>
      <c r="T3727" s="52"/>
    </row>
    <row r="3728" spans="16:20" x14ac:dyDescent="0.25">
      <c r="P3728" s="52"/>
      <c r="S3728" s="52"/>
      <c r="T3728" s="52"/>
    </row>
    <row r="3729" spans="13:20" x14ac:dyDescent="0.25">
      <c r="P3729" s="52"/>
      <c r="S3729" s="52"/>
      <c r="T3729" s="52"/>
    </row>
    <row r="3730" spans="13:20" x14ac:dyDescent="0.25">
      <c r="P3730" s="52"/>
      <c r="S3730" s="52"/>
      <c r="T3730" s="52"/>
    </row>
    <row r="3731" spans="13:20" x14ac:dyDescent="0.25">
      <c r="P3731" s="52"/>
      <c r="S3731" s="52"/>
      <c r="T3731" s="52"/>
    </row>
    <row r="3732" spans="13:20" x14ac:dyDescent="0.25">
      <c r="P3732" s="52"/>
      <c r="S3732" s="52"/>
      <c r="T3732" s="52"/>
    </row>
    <row r="3733" spans="13:20" x14ac:dyDescent="0.25">
      <c r="P3733" s="52"/>
      <c r="S3733" s="52"/>
      <c r="T3733" s="52"/>
    </row>
    <row r="3734" spans="13:20" x14ac:dyDescent="0.25">
      <c r="P3734" s="52"/>
      <c r="S3734" s="52"/>
      <c r="T3734" s="52"/>
    </row>
    <row r="3735" spans="13:20" x14ac:dyDescent="0.25">
      <c r="P3735" s="52"/>
      <c r="S3735" s="52"/>
      <c r="T3735" s="52"/>
    </row>
    <row r="3736" spans="13:20" x14ac:dyDescent="0.25">
      <c r="P3736" s="52"/>
      <c r="S3736" s="52"/>
      <c r="T3736" s="52"/>
    </row>
    <row r="3737" spans="13:20" x14ac:dyDescent="0.25">
      <c r="P3737" s="52"/>
      <c r="S3737" s="52"/>
      <c r="T3737" s="52"/>
    </row>
    <row r="3738" spans="13:20" x14ac:dyDescent="0.25">
      <c r="P3738" s="52"/>
      <c r="S3738" s="52"/>
      <c r="T3738" s="52"/>
    </row>
    <row r="3739" spans="13:20" x14ac:dyDescent="0.25">
      <c r="P3739" s="52"/>
      <c r="S3739" s="52"/>
      <c r="T3739" s="52"/>
    </row>
    <row r="3740" spans="13:20" x14ac:dyDescent="0.25">
      <c r="M3740" s="53"/>
      <c r="P3740" s="52"/>
      <c r="S3740" s="52"/>
      <c r="T3740" s="52"/>
    </row>
    <row r="3741" spans="13:20" x14ac:dyDescent="0.25">
      <c r="M3741" s="53"/>
      <c r="P3741" s="52"/>
      <c r="S3741" s="52"/>
      <c r="T3741" s="52"/>
    </row>
    <row r="3742" spans="13:20" x14ac:dyDescent="0.25">
      <c r="P3742" s="52"/>
      <c r="S3742" s="52"/>
      <c r="T3742" s="52"/>
    </row>
    <row r="3743" spans="13:20" x14ac:dyDescent="0.25">
      <c r="P3743" s="52"/>
      <c r="S3743" s="52"/>
      <c r="T3743" s="52"/>
    </row>
    <row r="3744" spans="13:20" x14ac:dyDescent="0.25">
      <c r="P3744" s="52"/>
      <c r="S3744" s="52"/>
      <c r="T3744" s="52"/>
    </row>
    <row r="3745" spans="13:20" x14ac:dyDescent="0.25">
      <c r="P3745" s="52"/>
      <c r="S3745" s="52"/>
      <c r="T3745" s="52"/>
    </row>
    <row r="3746" spans="13:20" x14ac:dyDescent="0.25">
      <c r="P3746" s="52"/>
      <c r="S3746" s="52"/>
      <c r="T3746" s="52"/>
    </row>
    <row r="3747" spans="13:20" x14ac:dyDescent="0.25">
      <c r="O3747" s="58"/>
      <c r="P3747" s="52"/>
      <c r="S3747" s="52"/>
      <c r="T3747" s="52"/>
    </row>
    <row r="3748" spans="13:20" x14ac:dyDescent="0.25">
      <c r="P3748" s="52"/>
      <c r="S3748" s="52"/>
      <c r="T3748" s="52"/>
    </row>
    <row r="3749" spans="13:20" x14ac:dyDescent="0.25">
      <c r="P3749" s="52"/>
      <c r="S3749" s="52"/>
      <c r="T3749" s="52"/>
    </row>
    <row r="3750" spans="13:20" x14ac:dyDescent="0.25">
      <c r="P3750" s="52"/>
      <c r="S3750" s="52"/>
      <c r="T3750" s="52"/>
    </row>
    <row r="3751" spans="13:20" x14ac:dyDescent="0.25">
      <c r="P3751" s="52"/>
      <c r="S3751" s="52"/>
      <c r="T3751" s="52"/>
    </row>
    <row r="3752" spans="13:20" x14ac:dyDescent="0.25">
      <c r="M3752" s="53"/>
      <c r="P3752" s="52"/>
      <c r="S3752" s="52"/>
      <c r="T3752" s="52"/>
    </row>
    <row r="3753" spans="13:20" x14ac:dyDescent="0.25">
      <c r="P3753" s="52"/>
      <c r="S3753" s="52"/>
      <c r="T3753" s="52"/>
    </row>
    <row r="3754" spans="13:20" x14ac:dyDescent="0.25">
      <c r="P3754" s="52"/>
      <c r="S3754" s="52"/>
      <c r="T3754" s="52"/>
    </row>
    <row r="3755" spans="13:20" x14ac:dyDescent="0.25">
      <c r="P3755" s="52"/>
      <c r="S3755" s="52"/>
      <c r="T3755" s="52"/>
    </row>
    <row r="3756" spans="13:20" x14ac:dyDescent="0.25">
      <c r="P3756" s="52"/>
      <c r="S3756" s="52"/>
      <c r="T3756" s="52"/>
    </row>
    <row r="3757" spans="13:20" x14ac:dyDescent="0.25">
      <c r="P3757" s="52"/>
      <c r="S3757" s="52"/>
      <c r="T3757" s="52"/>
    </row>
    <row r="3758" spans="13:20" x14ac:dyDescent="0.25">
      <c r="P3758" s="52"/>
      <c r="S3758" s="52"/>
      <c r="T3758" s="52"/>
    </row>
    <row r="3759" spans="13:20" x14ac:dyDescent="0.25">
      <c r="P3759" s="52"/>
      <c r="S3759" s="52"/>
      <c r="T3759" s="52"/>
    </row>
    <row r="3760" spans="13:20" x14ac:dyDescent="0.25">
      <c r="P3760" s="52"/>
      <c r="S3760" s="52"/>
      <c r="T3760" s="52"/>
    </row>
    <row r="3761" spans="13:20" x14ac:dyDescent="0.25">
      <c r="P3761" s="52"/>
      <c r="S3761" s="52"/>
      <c r="T3761" s="52"/>
    </row>
    <row r="3762" spans="13:20" x14ac:dyDescent="0.25">
      <c r="P3762" s="52"/>
      <c r="S3762" s="52"/>
      <c r="T3762" s="52"/>
    </row>
    <row r="3763" spans="13:20" x14ac:dyDescent="0.25">
      <c r="P3763" s="52"/>
      <c r="S3763" s="52"/>
      <c r="T3763" s="52"/>
    </row>
    <row r="3764" spans="13:20" x14ac:dyDescent="0.25">
      <c r="P3764" s="52"/>
      <c r="S3764" s="52"/>
      <c r="T3764" s="52"/>
    </row>
    <row r="3765" spans="13:20" x14ac:dyDescent="0.25">
      <c r="P3765" s="52"/>
      <c r="S3765" s="52"/>
      <c r="T3765" s="52"/>
    </row>
    <row r="3766" spans="13:20" x14ac:dyDescent="0.25">
      <c r="P3766" s="52"/>
      <c r="S3766" s="52"/>
      <c r="T3766" s="52"/>
    </row>
    <row r="3767" spans="13:20" x14ac:dyDescent="0.25">
      <c r="P3767" s="52"/>
      <c r="S3767" s="52"/>
      <c r="T3767" s="52"/>
    </row>
    <row r="3768" spans="13:20" x14ac:dyDescent="0.25">
      <c r="M3768" s="53"/>
      <c r="P3768" s="52"/>
      <c r="S3768" s="52"/>
      <c r="T3768" s="52"/>
    </row>
    <row r="3769" spans="13:20" x14ac:dyDescent="0.25">
      <c r="M3769" s="53"/>
      <c r="P3769" s="52"/>
      <c r="S3769" s="52"/>
      <c r="T3769" s="52"/>
    </row>
    <row r="3770" spans="13:20" x14ac:dyDescent="0.25">
      <c r="M3770" s="53"/>
      <c r="P3770" s="52"/>
      <c r="S3770" s="52"/>
      <c r="T3770" s="52"/>
    </row>
    <row r="3771" spans="13:20" x14ac:dyDescent="0.25">
      <c r="M3771" s="53"/>
      <c r="P3771" s="52"/>
      <c r="S3771" s="52"/>
      <c r="T3771" s="52"/>
    </row>
    <row r="3772" spans="13:20" x14ac:dyDescent="0.25">
      <c r="P3772" s="52"/>
      <c r="S3772" s="52"/>
      <c r="T3772" s="52"/>
    </row>
    <row r="3773" spans="13:20" x14ac:dyDescent="0.25">
      <c r="P3773" s="52"/>
      <c r="S3773" s="52"/>
      <c r="T3773" s="52"/>
    </row>
    <row r="3774" spans="13:20" x14ac:dyDescent="0.25">
      <c r="P3774" s="52"/>
      <c r="S3774" s="52"/>
      <c r="T3774" s="52"/>
    </row>
    <row r="3775" spans="13:20" x14ac:dyDescent="0.25">
      <c r="P3775" s="52"/>
      <c r="S3775" s="52"/>
      <c r="T3775" s="52"/>
    </row>
    <row r="3776" spans="13:20" x14ac:dyDescent="0.25">
      <c r="P3776" s="52"/>
      <c r="S3776" s="52"/>
      <c r="T3776" s="52"/>
    </row>
    <row r="3777" spans="13:20" x14ac:dyDescent="0.25">
      <c r="P3777" s="52"/>
      <c r="S3777" s="52"/>
      <c r="T3777" s="52"/>
    </row>
    <row r="3778" spans="13:20" x14ac:dyDescent="0.25">
      <c r="P3778" s="52"/>
      <c r="S3778" s="52"/>
      <c r="T3778" s="52"/>
    </row>
    <row r="3779" spans="13:20" x14ac:dyDescent="0.25">
      <c r="P3779" s="52"/>
      <c r="S3779" s="52"/>
      <c r="T3779" s="52"/>
    </row>
    <row r="3780" spans="13:20" x14ac:dyDescent="0.25">
      <c r="P3780" s="52"/>
      <c r="S3780" s="52"/>
      <c r="T3780" s="52"/>
    </row>
    <row r="3781" spans="13:20" x14ac:dyDescent="0.25">
      <c r="P3781" s="52"/>
      <c r="S3781" s="52"/>
      <c r="T3781" s="52"/>
    </row>
    <row r="3782" spans="13:20" x14ac:dyDescent="0.25">
      <c r="P3782" s="52"/>
      <c r="S3782" s="52"/>
      <c r="T3782" s="52"/>
    </row>
    <row r="3783" spans="13:20" x14ac:dyDescent="0.25">
      <c r="P3783" s="52"/>
      <c r="S3783" s="52"/>
      <c r="T3783" s="52"/>
    </row>
    <row r="3784" spans="13:20" x14ac:dyDescent="0.25">
      <c r="M3784" s="53"/>
      <c r="P3784" s="52"/>
      <c r="S3784" s="52"/>
      <c r="T3784" s="52"/>
    </row>
    <row r="3785" spans="13:20" x14ac:dyDescent="0.25">
      <c r="M3785" s="53"/>
      <c r="P3785" s="52"/>
      <c r="S3785" s="52"/>
      <c r="T3785" s="52"/>
    </row>
    <row r="3786" spans="13:20" x14ac:dyDescent="0.25">
      <c r="M3786" s="53"/>
      <c r="P3786" s="52"/>
      <c r="S3786" s="52"/>
      <c r="T3786" s="52"/>
    </row>
    <row r="3787" spans="13:20" x14ac:dyDescent="0.25">
      <c r="M3787" s="53"/>
      <c r="P3787" s="52"/>
      <c r="S3787" s="52"/>
      <c r="T3787" s="52"/>
    </row>
    <row r="3788" spans="13:20" x14ac:dyDescent="0.25">
      <c r="M3788" s="53"/>
      <c r="P3788" s="52"/>
      <c r="S3788" s="52"/>
      <c r="T3788" s="52"/>
    </row>
    <row r="3789" spans="13:20" x14ac:dyDescent="0.25">
      <c r="M3789" s="53"/>
      <c r="P3789" s="52"/>
      <c r="S3789" s="52"/>
      <c r="T3789" s="52"/>
    </row>
    <row r="3790" spans="13:20" x14ac:dyDescent="0.25">
      <c r="P3790" s="52"/>
      <c r="S3790" s="52"/>
      <c r="T3790" s="52"/>
    </row>
    <row r="3791" spans="13:20" x14ac:dyDescent="0.25">
      <c r="P3791" s="52"/>
      <c r="S3791" s="52"/>
      <c r="T3791" s="52"/>
    </row>
    <row r="3792" spans="13:20" x14ac:dyDescent="0.25">
      <c r="M3792" s="53"/>
      <c r="P3792" s="52"/>
      <c r="S3792" s="52"/>
      <c r="T3792" s="52"/>
    </row>
    <row r="3793" spans="13:20" x14ac:dyDescent="0.25">
      <c r="M3793" s="53"/>
      <c r="P3793" s="52"/>
      <c r="S3793" s="52"/>
      <c r="T3793" s="52"/>
    </row>
    <row r="3794" spans="13:20" x14ac:dyDescent="0.25">
      <c r="M3794" s="53"/>
      <c r="P3794" s="52"/>
      <c r="S3794" s="52"/>
      <c r="T3794" s="52"/>
    </row>
    <row r="3795" spans="13:20" x14ac:dyDescent="0.25">
      <c r="M3795" s="53"/>
      <c r="P3795" s="52"/>
      <c r="S3795" s="52"/>
      <c r="T3795" s="52"/>
    </row>
    <row r="3796" spans="13:20" x14ac:dyDescent="0.25">
      <c r="P3796" s="52"/>
      <c r="S3796" s="52"/>
      <c r="T3796" s="52"/>
    </row>
    <row r="3797" spans="13:20" x14ac:dyDescent="0.25">
      <c r="P3797" s="52"/>
      <c r="S3797" s="52"/>
      <c r="T3797" s="52"/>
    </row>
    <row r="3798" spans="13:20" x14ac:dyDescent="0.25">
      <c r="P3798" s="52"/>
      <c r="S3798" s="52"/>
      <c r="T3798" s="52"/>
    </row>
    <row r="3799" spans="13:20" x14ac:dyDescent="0.25">
      <c r="P3799" s="52"/>
      <c r="S3799" s="52"/>
      <c r="T3799" s="52"/>
    </row>
    <row r="3800" spans="13:20" x14ac:dyDescent="0.25">
      <c r="P3800" s="52"/>
      <c r="S3800" s="52"/>
      <c r="T3800" s="52"/>
    </row>
    <row r="3801" spans="13:20" x14ac:dyDescent="0.25">
      <c r="P3801" s="52"/>
      <c r="S3801" s="52"/>
      <c r="T3801" s="52"/>
    </row>
    <row r="3802" spans="13:20" x14ac:dyDescent="0.25">
      <c r="P3802" s="52"/>
      <c r="S3802" s="52"/>
      <c r="T3802" s="52"/>
    </row>
    <row r="3803" spans="13:20" x14ac:dyDescent="0.25">
      <c r="P3803" s="52"/>
      <c r="S3803" s="52"/>
      <c r="T3803" s="52"/>
    </row>
    <row r="3804" spans="13:20" x14ac:dyDescent="0.25">
      <c r="P3804" s="52"/>
      <c r="S3804" s="52"/>
      <c r="T3804" s="52"/>
    </row>
    <row r="3805" spans="13:20" x14ac:dyDescent="0.25">
      <c r="P3805" s="52"/>
      <c r="S3805" s="52"/>
      <c r="T3805" s="52"/>
    </row>
    <row r="3806" spans="13:20" x14ac:dyDescent="0.25">
      <c r="M3806" s="53"/>
      <c r="P3806" s="52"/>
      <c r="S3806" s="52"/>
      <c r="T3806" s="52"/>
    </row>
    <row r="3807" spans="13:20" x14ac:dyDescent="0.25">
      <c r="M3807" s="53"/>
      <c r="P3807" s="52"/>
      <c r="S3807" s="52"/>
      <c r="T3807" s="52"/>
    </row>
    <row r="3808" spans="13:20" x14ac:dyDescent="0.25">
      <c r="M3808" s="53"/>
      <c r="P3808" s="52"/>
      <c r="S3808" s="52"/>
      <c r="T3808" s="52"/>
    </row>
    <row r="3809" spans="16:20" x14ac:dyDescent="0.25">
      <c r="P3809" s="52"/>
      <c r="S3809" s="52"/>
      <c r="T3809" s="52"/>
    </row>
    <row r="3810" spans="16:20" x14ac:dyDescent="0.25">
      <c r="P3810" s="52"/>
      <c r="S3810" s="52"/>
      <c r="T3810" s="52"/>
    </row>
    <row r="3811" spans="16:20" x14ac:dyDescent="0.25">
      <c r="P3811" s="52"/>
      <c r="S3811" s="52"/>
      <c r="T3811" s="52"/>
    </row>
    <row r="3812" spans="16:20" x14ac:dyDescent="0.25">
      <c r="P3812" s="52"/>
      <c r="S3812" s="52"/>
      <c r="T3812" s="52"/>
    </row>
    <row r="3813" spans="16:20" x14ac:dyDescent="0.25">
      <c r="P3813" s="52"/>
      <c r="S3813" s="52"/>
      <c r="T3813" s="52"/>
    </row>
    <row r="3814" spans="16:20" x14ac:dyDescent="0.25">
      <c r="P3814" s="52"/>
      <c r="S3814" s="52"/>
      <c r="T3814" s="52"/>
    </row>
    <row r="3815" spans="16:20" x14ac:dyDescent="0.25">
      <c r="P3815" s="52"/>
      <c r="S3815" s="52"/>
      <c r="T3815" s="52"/>
    </row>
    <row r="3816" spans="16:20" x14ac:dyDescent="0.25">
      <c r="P3816" s="52"/>
      <c r="S3816" s="52"/>
      <c r="T3816" s="52"/>
    </row>
    <row r="3817" spans="16:20" x14ac:dyDescent="0.25">
      <c r="P3817" s="52"/>
      <c r="S3817" s="52"/>
      <c r="T3817" s="52"/>
    </row>
    <row r="3818" spans="16:20" x14ac:dyDescent="0.25">
      <c r="P3818" s="52"/>
      <c r="S3818" s="52"/>
      <c r="T3818" s="52"/>
    </row>
    <row r="3819" spans="16:20" x14ac:dyDescent="0.25">
      <c r="P3819" s="52"/>
      <c r="S3819" s="52"/>
      <c r="T3819" s="52"/>
    </row>
    <row r="3820" spans="16:20" x14ac:dyDescent="0.25">
      <c r="P3820" s="52"/>
      <c r="S3820" s="52"/>
      <c r="T3820" s="52"/>
    </row>
    <row r="3821" spans="16:20" x14ac:dyDescent="0.25">
      <c r="P3821" s="52"/>
      <c r="S3821" s="52"/>
      <c r="T3821" s="52"/>
    </row>
    <row r="3822" spans="16:20" x14ac:dyDescent="0.25">
      <c r="P3822" s="52"/>
      <c r="S3822" s="52"/>
      <c r="T3822" s="52"/>
    </row>
    <row r="3823" spans="16:20" x14ac:dyDescent="0.25">
      <c r="P3823" s="52"/>
      <c r="S3823" s="52"/>
      <c r="T3823" s="52"/>
    </row>
    <row r="3824" spans="16:20" x14ac:dyDescent="0.25">
      <c r="P3824" s="52"/>
      <c r="S3824" s="52"/>
      <c r="T3824" s="52"/>
    </row>
    <row r="3825" spans="16:20" x14ac:dyDescent="0.25">
      <c r="P3825" s="52"/>
      <c r="S3825" s="52"/>
      <c r="T3825" s="52"/>
    </row>
    <row r="3826" spans="16:20" x14ac:dyDescent="0.25">
      <c r="P3826" s="52"/>
      <c r="S3826" s="52"/>
      <c r="T3826" s="52"/>
    </row>
    <row r="3827" spans="16:20" x14ac:dyDescent="0.25">
      <c r="P3827" s="52"/>
      <c r="S3827" s="52"/>
      <c r="T3827" s="52"/>
    </row>
    <row r="3828" spans="16:20" x14ac:dyDescent="0.25">
      <c r="P3828" s="52"/>
      <c r="S3828" s="52"/>
      <c r="T3828" s="52"/>
    </row>
    <row r="3829" spans="16:20" x14ac:dyDescent="0.25">
      <c r="P3829" s="52"/>
      <c r="S3829" s="52"/>
      <c r="T3829" s="52"/>
    </row>
    <row r="3830" spans="16:20" x14ac:dyDescent="0.25">
      <c r="P3830" s="52"/>
      <c r="S3830" s="52"/>
      <c r="T3830" s="52"/>
    </row>
    <row r="3831" spans="16:20" x14ac:dyDescent="0.25">
      <c r="P3831" s="52"/>
      <c r="S3831" s="52"/>
      <c r="T3831" s="52"/>
    </row>
    <row r="3832" spans="16:20" x14ac:dyDescent="0.25">
      <c r="P3832" s="52"/>
      <c r="S3832" s="52"/>
      <c r="T3832" s="52"/>
    </row>
    <row r="3833" spans="16:20" x14ac:dyDescent="0.25">
      <c r="P3833" s="52"/>
      <c r="S3833" s="52"/>
      <c r="T3833" s="52"/>
    </row>
    <row r="3834" spans="16:20" x14ac:dyDescent="0.25">
      <c r="P3834" s="52"/>
      <c r="S3834" s="52"/>
      <c r="T3834" s="52"/>
    </row>
    <row r="3835" spans="16:20" x14ac:dyDescent="0.25">
      <c r="P3835" s="52"/>
      <c r="S3835" s="52"/>
      <c r="T3835" s="52"/>
    </row>
    <row r="3836" spans="16:20" x14ac:dyDescent="0.25">
      <c r="P3836" s="52"/>
      <c r="S3836" s="52"/>
      <c r="T3836" s="52"/>
    </row>
    <row r="3837" spans="16:20" x14ac:dyDescent="0.25">
      <c r="P3837" s="52"/>
      <c r="S3837" s="52"/>
      <c r="T3837" s="52"/>
    </row>
    <row r="3838" spans="16:20" x14ac:dyDescent="0.25">
      <c r="P3838" s="52"/>
      <c r="S3838" s="52"/>
      <c r="T3838" s="52"/>
    </row>
    <row r="3839" spans="16:20" x14ac:dyDescent="0.25">
      <c r="P3839" s="52"/>
      <c r="S3839" s="52"/>
      <c r="T3839" s="52"/>
    </row>
    <row r="3840" spans="16:20" x14ac:dyDescent="0.25">
      <c r="P3840" s="52"/>
      <c r="S3840" s="52"/>
      <c r="T3840" s="52"/>
    </row>
    <row r="3841" spans="15:20" x14ac:dyDescent="0.25">
      <c r="P3841" s="52"/>
      <c r="S3841" s="52"/>
      <c r="T3841" s="52"/>
    </row>
    <row r="3842" spans="15:20" x14ac:dyDescent="0.25">
      <c r="P3842" s="52"/>
      <c r="S3842" s="52"/>
      <c r="T3842" s="52"/>
    </row>
    <row r="3843" spans="15:20" x14ac:dyDescent="0.25">
      <c r="P3843" s="52"/>
      <c r="S3843" s="52"/>
      <c r="T3843" s="52"/>
    </row>
    <row r="3844" spans="15:20" x14ac:dyDescent="0.25">
      <c r="P3844" s="52"/>
      <c r="S3844" s="52"/>
      <c r="T3844" s="52"/>
    </row>
    <row r="3845" spans="15:20" x14ac:dyDescent="0.25">
      <c r="P3845" s="52"/>
      <c r="S3845" s="52"/>
      <c r="T3845" s="52"/>
    </row>
    <row r="3846" spans="15:20" x14ac:dyDescent="0.25">
      <c r="O3846" s="58"/>
      <c r="P3846" s="52"/>
      <c r="S3846" s="52"/>
      <c r="T3846" s="52"/>
    </row>
    <row r="3847" spans="15:20" x14ac:dyDescent="0.25">
      <c r="P3847" s="52"/>
      <c r="S3847" s="52"/>
      <c r="T3847" s="52"/>
    </row>
    <row r="3848" spans="15:20" x14ac:dyDescent="0.25">
      <c r="P3848" s="52"/>
      <c r="S3848" s="52"/>
      <c r="T3848" s="52"/>
    </row>
    <row r="3849" spans="15:20" x14ac:dyDescent="0.25">
      <c r="P3849" s="52"/>
      <c r="S3849" s="52"/>
      <c r="T3849" s="52"/>
    </row>
    <row r="3850" spans="15:20" x14ac:dyDescent="0.25">
      <c r="P3850" s="52"/>
      <c r="S3850" s="52"/>
      <c r="T3850" s="52"/>
    </row>
    <row r="3851" spans="15:20" x14ac:dyDescent="0.25">
      <c r="P3851" s="52"/>
      <c r="S3851" s="52"/>
      <c r="T3851" s="52"/>
    </row>
    <row r="3852" spans="15:20" x14ac:dyDescent="0.25">
      <c r="P3852" s="52"/>
      <c r="S3852" s="52"/>
      <c r="T3852" s="52"/>
    </row>
    <row r="3853" spans="15:20" x14ac:dyDescent="0.25">
      <c r="P3853" s="52"/>
      <c r="S3853" s="52"/>
      <c r="T3853" s="52"/>
    </row>
    <row r="3854" spans="15:20" x14ac:dyDescent="0.25">
      <c r="P3854" s="52"/>
      <c r="S3854" s="52"/>
      <c r="T3854" s="52"/>
    </row>
    <row r="3855" spans="15:20" x14ac:dyDescent="0.25">
      <c r="P3855" s="52"/>
      <c r="S3855" s="52"/>
      <c r="T3855" s="52"/>
    </row>
    <row r="3856" spans="15:20" x14ac:dyDescent="0.25">
      <c r="P3856" s="52"/>
      <c r="S3856" s="52"/>
      <c r="T3856" s="52"/>
    </row>
    <row r="3857" spans="15:20" x14ac:dyDescent="0.25">
      <c r="P3857" s="52"/>
      <c r="S3857" s="52"/>
      <c r="T3857" s="52"/>
    </row>
    <row r="3858" spans="15:20" x14ac:dyDescent="0.25">
      <c r="P3858" s="52"/>
      <c r="S3858" s="52"/>
      <c r="T3858" s="52"/>
    </row>
    <row r="3859" spans="15:20" x14ac:dyDescent="0.25">
      <c r="P3859" s="52"/>
      <c r="S3859" s="52"/>
      <c r="T3859" s="52"/>
    </row>
    <row r="3860" spans="15:20" x14ac:dyDescent="0.25">
      <c r="P3860" s="52"/>
      <c r="S3860" s="52"/>
      <c r="T3860" s="52"/>
    </row>
    <row r="3861" spans="15:20" x14ac:dyDescent="0.25">
      <c r="P3861" s="52"/>
      <c r="S3861" s="52"/>
      <c r="T3861" s="52"/>
    </row>
    <row r="3862" spans="15:20" x14ac:dyDescent="0.25">
      <c r="P3862" s="52"/>
      <c r="S3862" s="52"/>
      <c r="T3862" s="52"/>
    </row>
    <row r="3863" spans="15:20" x14ac:dyDescent="0.25">
      <c r="P3863" s="52"/>
      <c r="S3863" s="52"/>
      <c r="T3863" s="52"/>
    </row>
    <row r="3864" spans="15:20" x14ac:dyDescent="0.25">
      <c r="O3864" s="58"/>
      <c r="P3864" s="52"/>
      <c r="S3864" s="52"/>
      <c r="T3864" s="52"/>
    </row>
    <row r="3865" spans="15:20" x14ac:dyDescent="0.25">
      <c r="P3865" s="52"/>
      <c r="S3865" s="52"/>
      <c r="T3865" s="52"/>
    </row>
    <row r="3866" spans="15:20" x14ac:dyDescent="0.25">
      <c r="P3866" s="52"/>
      <c r="S3866" s="52"/>
      <c r="T3866" s="52"/>
    </row>
    <row r="3867" spans="15:20" x14ac:dyDescent="0.25">
      <c r="P3867" s="52"/>
      <c r="S3867" s="52"/>
      <c r="T3867" s="52"/>
    </row>
    <row r="3868" spans="15:20" x14ac:dyDescent="0.25">
      <c r="P3868" s="52"/>
      <c r="S3868" s="52"/>
      <c r="T3868" s="52"/>
    </row>
    <row r="3869" spans="15:20" x14ac:dyDescent="0.25">
      <c r="P3869" s="52"/>
      <c r="S3869" s="52"/>
      <c r="T3869" s="52"/>
    </row>
    <row r="3870" spans="15:20" x14ac:dyDescent="0.25">
      <c r="P3870" s="52"/>
      <c r="S3870" s="52"/>
      <c r="T3870" s="52"/>
    </row>
    <row r="3871" spans="15:20" x14ac:dyDescent="0.25">
      <c r="P3871" s="52"/>
      <c r="S3871" s="52"/>
      <c r="T3871" s="52"/>
    </row>
    <row r="3872" spans="15:20" x14ac:dyDescent="0.25">
      <c r="P3872" s="52"/>
      <c r="S3872" s="52"/>
      <c r="T3872" s="52"/>
    </row>
    <row r="3873" spans="16:20" x14ac:dyDescent="0.25">
      <c r="P3873" s="52"/>
      <c r="S3873" s="52"/>
      <c r="T3873" s="52"/>
    </row>
    <row r="3874" spans="16:20" x14ac:dyDescent="0.25">
      <c r="P3874" s="52"/>
      <c r="S3874" s="52"/>
      <c r="T3874" s="52"/>
    </row>
    <row r="3875" spans="16:20" x14ac:dyDescent="0.25">
      <c r="P3875" s="52"/>
      <c r="S3875" s="52"/>
      <c r="T3875" s="52"/>
    </row>
    <row r="3876" spans="16:20" x14ac:dyDescent="0.25">
      <c r="P3876" s="52"/>
      <c r="S3876" s="52"/>
      <c r="T3876" s="52"/>
    </row>
    <row r="3877" spans="16:20" x14ac:dyDescent="0.25">
      <c r="P3877" s="52"/>
      <c r="S3877" s="52"/>
      <c r="T3877" s="52"/>
    </row>
    <row r="3878" spans="16:20" x14ac:dyDescent="0.25">
      <c r="P3878" s="52"/>
      <c r="S3878" s="52"/>
      <c r="T3878" s="52"/>
    </row>
    <row r="3879" spans="16:20" x14ac:dyDescent="0.25">
      <c r="P3879" s="52"/>
      <c r="S3879" s="52"/>
      <c r="T3879" s="52"/>
    </row>
    <row r="3880" spans="16:20" x14ac:dyDescent="0.25">
      <c r="P3880" s="52"/>
      <c r="S3880" s="52"/>
      <c r="T3880" s="52"/>
    </row>
    <row r="3881" spans="16:20" x14ac:dyDescent="0.25">
      <c r="P3881" s="52"/>
      <c r="S3881" s="52"/>
      <c r="T3881" s="52"/>
    </row>
    <row r="3882" spans="16:20" x14ac:dyDescent="0.25">
      <c r="P3882" s="52"/>
      <c r="S3882" s="52"/>
      <c r="T3882" s="52"/>
    </row>
    <row r="3883" spans="16:20" x14ac:dyDescent="0.25">
      <c r="P3883" s="52"/>
      <c r="S3883" s="52"/>
      <c r="T3883" s="52"/>
    </row>
    <row r="3884" spans="16:20" x14ac:dyDescent="0.25">
      <c r="P3884" s="52"/>
      <c r="S3884" s="52"/>
      <c r="T3884" s="52"/>
    </row>
    <row r="3885" spans="16:20" x14ac:dyDescent="0.25">
      <c r="P3885" s="52"/>
      <c r="S3885" s="52"/>
      <c r="T3885" s="52"/>
    </row>
    <row r="3886" spans="16:20" x14ac:dyDescent="0.25">
      <c r="P3886" s="52"/>
      <c r="S3886" s="52"/>
      <c r="T3886" s="52"/>
    </row>
    <row r="3887" spans="16:20" x14ac:dyDescent="0.25">
      <c r="P3887" s="52"/>
      <c r="S3887" s="52"/>
      <c r="T3887" s="52"/>
    </row>
    <row r="3888" spans="16:20" x14ac:dyDescent="0.25">
      <c r="P3888" s="52"/>
      <c r="S3888" s="52"/>
      <c r="T3888" s="52"/>
    </row>
    <row r="3889" spans="13:20" x14ac:dyDescent="0.25">
      <c r="P3889" s="52"/>
      <c r="S3889" s="52"/>
      <c r="T3889" s="52"/>
    </row>
    <row r="3890" spans="13:20" x14ac:dyDescent="0.25">
      <c r="P3890" s="52"/>
      <c r="S3890" s="52"/>
      <c r="T3890" s="52"/>
    </row>
    <row r="3891" spans="13:20" x14ac:dyDescent="0.25">
      <c r="P3891" s="52"/>
      <c r="S3891" s="52"/>
      <c r="T3891" s="52"/>
    </row>
    <row r="3892" spans="13:20" x14ac:dyDescent="0.25">
      <c r="P3892" s="52"/>
      <c r="S3892" s="52"/>
      <c r="T3892" s="52"/>
    </row>
    <row r="3893" spans="13:20" x14ac:dyDescent="0.25">
      <c r="P3893" s="52"/>
      <c r="S3893" s="52"/>
      <c r="T3893" s="52"/>
    </row>
    <row r="3894" spans="13:20" x14ac:dyDescent="0.25">
      <c r="M3894" s="53"/>
      <c r="P3894" s="52"/>
      <c r="S3894" s="52"/>
      <c r="T3894" s="52"/>
    </row>
    <row r="3895" spans="13:20" x14ac:dyDescent="0.25">
      <c r="P3895" s="52"/>
      <c r="S3895" s="52"/>
      <c r="T3895" s="52"/>
    </row>
    <row r="3896" spans="13:20" x14ac:dyDescent="0.25">
      <c r="P3896" s="52"/>
      <c r="S3896" s="52"/>
      <c r="T3896" s="52"/>
    </row>
    <row r="3897" spans="13:20" x14ac:dyDescent="0.25">
      <c r="P3897" s="52"/>
      <c r="S3897" s="52"/>
      <c r="T3897" s="52"/>
    </row>
    <row r="3898" spans="13:20" x14ac:dyDescent="0.25">
      <c r="P3898" s="52"/>
      <c r="S3898" s="52"/>
      <c r="T3898" s="52"/>
    </row>
    <row r="3899" spans="13:20" x14ac:dyDescent="0.25">
      <c r="P3899" s="52"/>
      <c r="S3899" s="52"/>
      <c r="T3899" s="52"/>
    </row>
    <row r="3900" spans="13:20" x14ac:dyDescent="0.25">
      <c r="P3900" s="52"/>
      <c r="S3900" s="52"/>
      <c r="T3900" s="52"/>
    </row>
    <row r="3901" spans="13:20" x14ac:dyDescent="0.25">
      <c r="P3901" s="52"/>
      <c r="S3901" s="52"/>
      <c r="T3901" s="52"/>
    </row>
    <row r="3902" spans="13:20" x14ac:dyDescent="0.25">
      <c r="P3902" s="52"/>
      <c r="S3902" s="52"/>
      <c r="T3902" s="52"/>
    </row>
    <row r="3903" spans="13:20" x14ac:dyDescent="0.25">
      <c r="P3903" s="52"/>
      <c r="S3903" s="52"/>
      <c r="T3903" s="52"/>
    </row>
    <row r="3904" spans="13:20" x14ac:dyDescent="0.25">
      <c r="P3904" s="52"/>
      <c r="S3904" s="52"/>
      <c r="T3904" s="52"/>
    </row>
    <row r="3905" spans="16:20" x14ac:dyDescent="0.25">
      <c r="P3905" s="52"/>
      <c r="S3905" s="52"/>
      <c r="T3905" s="52"/>
    </row>
    <row r="3906" spans="16:20" x14ac:dyDescent="0.25">
      <c r="P3906" s="52"/>
      <c r="S3906" s="52"/>
      <c r="T3906" s="52"/>
    </row>
    <row r="3907" spans="16:20" x14ac:dyDescent="0.25">
      <c r="P3907" s="52"/>
      <c r="S3907" s="52"/>
      <c r="T3907" s="52"/>
    </row>
    <row r="3908" spans="16:20" x14ac:dyDescent="0.25">
      <c r="P3908" s="52"/>
      <c r="S3908" s="52"/>
      <c r="T3908" s="52"/>
    </row>
    <row r="3909" spans="16:20" x14ac:dyDescent="0.25">
      <c r="P3909" s="52"/>
      <c r="S3909" s="52"/>
      <c r="T3909" s="52"/>
    </row>
    <row r="3910" spans="16:20" x14ac:dyDescent="0.25">
      <c r="P3910" s="52"/>
      <c r="S3910" s="52"/>
      <c r="T3910" s="52"/>
    </row>
    <row r="3911" spans="16:20" x14ac:dyDescent="0.25">
      <c r="P3911" s="52"/>
      <c r="S3911" s="52"/>
      <c r="T3911" s="52"/>
    </row>
    <row r="3912" spans="16:20" x14ac:dyDescent="0.25">
      <c r="P3912" s="52"/>
      <c r="S3912" s="52"/>
      <c r="T3912" s="52"/>
    </row>
    <row r="3913" spans="16:20" x14ac:dyDescent="0.25">
      <c r="P3913" s="52"/>
      <c r="S3913" s="52"/>
      <c r="T3913" s="52"/>
    </row>
    <row r="3914" spans="16:20" x14ac:dyDescent="0.25">
      <c r="P3914" s="52"/>
      <c r="S3914" s="52"/>
      <c r="T3914" s="52"/>
    </row>
    <row r="3915" spans="16:20" x14ac:dyDescent="0.25">
      <c r="P3915" s="52"/>
      <c r="S3915" s="52"/>
      <c r="T3915" s="52"/>
    </row>
    <row r="3916" spans="16:20" x14ac:dyDescent="0.25">
      <c r="P3916" s="52"/>
      <c r="S3916" s="52"/>
      <c r="T3916" s="52"/>
    </row>
    <row r="3917" spans="16:20" x14ac:dyDescent="0.25">
      <c r="P3917" s="52"/>
      <c r="S3917" s="52"/>
      <c r="T3917" s="52"/>
    </row>
    <row r="3918" spans="16:20" x14ac:dyDescent="0.25">
      <c r="P3918" s="52"/>
      <c r="S3918" s="52"/>
      <c r="T3918" s="52"/>
    </row>
    <row r="3919" spans="16:20" x14ac:dyDescent="0.25">
      <c r="P3919" s="52"/>
      <c r="S3919" s="52"/>
      <c r="T3919" s="52"/>
    </row>
    <row r="3920" spans="16:20" x14ac:dyDescent="0.25">
      <c r="P3920" s="52"/>
      <c r="S3920" s="52"/>
      <c r="T3920" s="52"/>
    </row>
    <row r="3921" spans="16:20" x14ac:dyDescent="0.25">
      <c r="P3921" s="52"/>
      <c r="S3921" s="52"/>
      <c r="T3921" s="52"/>
    </row>
    <row r="3922" spans="16:20" x14ac:dyDescent="0.25">
      <c r="P3922" s="52"/>
      <c r="S3922" s="52"/>
      <c r="T3922" s="52"/>
    </row>
    <row r="3923" spans="16:20" x14ac:dyDescent="0.25">
      <c r="P3923" s="52"/>
      <c r="S3923" s="52"/>
      <c r="T3923" s="52"/>
    </row>
    <row r="3924" spans="16:20" x14ac:dyDescent="0.25">
      <c r="P3924" s="52"/>
      <c r="S3924" s="52"/>
      <c r="T3924" s="52"/>
    </row>
    <row r="3925" spans="16:20" x14ac:dyDescent="0.25">
      <c r="P3925" s="52"/>
      <c r="S3925" s="52"/>
      <c r="T3925" s="52"/>
    </row>
    <row r="3926" spans="16:20" x14ac:dyDescent="0.25">
      <c r="P3926" s="52"/>
      <c r="S3926" s="52"/>
      <c r="T3926" s="52"/>
    </row>
    <row r="3927" spans="16:20" x14ac:dyDescent="0.25">
      <c r="P3927" s="52"/>
      <c r="S3927" s="52"/>
      <c r="T3927" s="52"/>
    </row>
    <row r="3928" spans="16:20" x14ac:dyDescent="0.25">
      <c r="P3928" s="52"/>
      <c r="S3928" s="52"/>
      <c r="T3928" s="52"/>
    </row>
    <row r="3929" spans="16:20" x14ac:dyDescent="0.25">
      <c r="P3929" s="52"/>
      <c r="S3929" s="52"/>
      <c r="T3929" s="52"/>
    </row>
    <row r="3930" spans="16:20" x14ac:dyDescent="0.25">
      <c r="P3930" s="52"/>
      <c r="S3930" s="52"/>
      <c r="T3930" s="52"/>
    </row>
    <row r="3931" spans="16:20" x14ac:dyDescent="0.25">
      <c r="P3931" s="52"/>
      <c r="S3931" s="52"/>
      <c r="T3931" s="52"/>
    </row>
    <row r="3932" spans="16:20" x14ac:dyDescent="0.25">
      <c r="P3932" s="52"/>
      <c r="S3932" s="52"/>
      <c r="T3932" s="52"/>
    </row>
    <row r="3933" spans="16:20" x14ac:dyDescent="0.25">
      <c r="P3933" s="52"/>
      <c r="S3933" s="52"/>
      <c r="T3933" s="52"/>
    </row>
    <row r="3934" spans="16:20" x14ac:dyDescent="0.25">
      <c r="P3934" s="52"/>
      <c r="S3934" s="52"/>
      <c r="T3934" s="52"/>
    </row>
    <row r="3935" spans="16:20" x14ac:dyDescent="0.25">
      <c r="P3935" s="52"/>
      <c r="S3935" s="52"/>
      <c r="T3935" s="52"/>
    </row>
    <row r="3936" spans="16:20" x14ac:dyDescent="0.25">
      <c r="P3936" s="52"/>
      <c r="S3936" s="52"/>
      <c r="T3936" s="52"/>
    </row>
    <row r="3937" spans="15:20" x14ac:dyDescent="0.25">
      <c r="P3937" s="52"/>
      <c r="S3937" s="52"/>
      <c r="T3937" s="52"/>
    </row>
    <row r="3938" spans="15:20" x14ac:dyDescent="0.25">
      <c r="P3938" s="52"/>
      <c r="S3938" s="52"/>
      <c r="T3938" s="52"/>
    </row>
    <row r="3939" spans="15:20" x14ac:dyDescent="0.25">
      <c r="P3939" s="52"/>
      <c r="S3939" s="52"/>
      <c r="T3939" s="52"/>
    </row>
    <row r="3940" spans="15:20" x14ac:dyDescent="0.25">
      <c r="P3940" s="52"/>
      <c r="S3940" s="52"/>
      <c r="T3940" s="52"/>
    </row>
    <row r="3941" spans="15:20" x14ac:dyDescent="0.25">
      <c r="P3941" s="52"/>
      <c r="S3941" s="52"/>
      <c r="T3941" s="52"/>
    </row>
    <row r="3942" spans="15:20" x14ac:dyDescent="0.25">
      <c r="P3942" s="52"/>
      <c r="S3942" s="52"/>
      <c r="T3942" s="52"/>
    </row>
    <row r="3943" spans="15:20" x14ac:dyDescent="0.25">
      <c r="P3943" s="52"/>
      <c r="S3943" s="52"/>
      <c r="T3943" s="52"/>
    </row>
    <row r="3944" spans="15:20" x14ac:dyDescent="0.25">
      <c r="P3944" s="52"/>
      <c r="S3944" s="52"/>
      <c r="T3944" s="52"/>
    </row>
    <row r="3945" spans="15:20" x14ac:dyDescent="0.25">
      <c r="O3945" s="58"/>
      <c r="P3945" s="52"/>
      <c r="S3945" s="52"/>
      <c r="T3945" s="52"/>
    </row>
    <row r="3946" spans="15:20" x14ac:dyDescent="0.25">
      <c r="P3946" s="52"/>
      <c r="S3946" s="52"/>
      <c r="T3946" s="52"/>
    </row>
    <row r="3947" spans="15:20" x14ac:dyDescent="0.25">
      <c r="P3947" s="52"/>
      <c r="S3947" s="52"/>
      <c r="T3947" s="52"/>
    </row>
    <row r="3948" spans="15:20" x14ac:dyDescent="0.25">
      <c r="P3948" s="52"/>
      <c r="S3948" s="52"/>
      <c r="T3948" s="52"/>
    </row>
    <row r="3949" spans="15:20" x14ac:dyDescent="0.25">
      <c r="P3949" s="52"/>
      <c r="S3949" s="52"/>
      <c r="T3949" s="52"/>
    </row>
    <row r="3950" spans="15:20" x14ac:dyDescent="0.25">
      <c r="O3950" s="58"/>
      <c r="P3950" s="52"/>
      <c r="S3950" s="52"/>
      <c r="T3950" s="52"/>
    </row>
    <row r="3951" spans="15:20" x14ac:dyDescent="0.25">
      <c r="P3951" s="52"/>
      <c r="S3951" s="52"/>
      <c r="T3951" s="52"/>
    </row>
    <row r="3952" spans="15:20" x14ac:dyDescent="0.25">
      <c r="P3952" s="52"/>
      <c r="S3952" s="52"/>
      <c r="T3952" s="52"/>
    </row>
    <row r="3953" spans="16:20" x14ac:dyDescent="0.25">
      <c r="P3953" s="52"/>
      <c r="S3953" s="52"/>
      <c r="T3953" s="52"/>
    </row>
    <row r="3954" spans="16:20" x14ac:dyDescent="0.25">
      <c r="P3954" s="52"/>
      <c r="S3954" s="52"/>
      <c r="T3954" s="52"/>
    </row>
    <row r="3955" spans="16:20" x14ac:dyDescent="0.25">
      <c r="P3955" s="52"/>
      <c r="S3955" s="52"/>
      <c r="T3955" s="52"/>
    </row>
    <row r="3956" spans="16:20" x14ac:dyDescent="0.25">
      <c r="P3956" s="52"/>
      <c r="S3956" s="52"/>
      <c r="T3956" s="52"/>
    </row>
    <row r="3957" spans="16:20" x14ac:dyDescent="0.25">
      <c r="P3957" s="52"/>
      <c r="S3957" s="52"/>
      <c r="T3957" s="52"/>
    </row>
    <row r="3958" spans="16:20" x14ac:dyDescent="0.25">
      <c r="P3958" s="52"/>
      <c r="S3958" s="52"/>
      <c r="T3958" s="52"/>
    </row>
    <row r="3959" spans="16:20" x14ac:dyDescent="0.25">
      <c r="P3959" s="52"/>
      <c r="S3959" s="52"/>
      <c r="T3959" s="52"/>
    </row>
    <row r="3960" spans="16:20" x14ac:dyDescent="0.25">
      <c r="P3960" s="52"/>
      <c r="S3960" s="52"/>
      <c r="T3960" s="52"/>
    </row>
    <row r="3961" spans="16:20" x14ac:dyDescent="0.25">
      <c r="P3961" s="52"/>
      <c r="S3961" s="52"/>
      <c r="T3961" s="52"/>
    </row>
    <row r="3962" spans="16:20" x14ac:dyDescent="0.25">
      <c r="P3962" s="52"/>
      <c r="S3962" s="52"/>
      <c r="T3962" s="52"/>
    </row>
    <row r="3963" spans="16:20" x14ac:dyDescent="0.25">
      <c r="P3963" s="52"/>
      <c r="S3963" s="52"/>
      <c r="T3963" s="52"/>
    </row>
    <row r="3964" spans="16:20" x14ac:dyDescent="0.25">
      <c r="P3964" s="52"/>
      <c r="S3964" s="52"/>
      <c r="T3964" s="52"/>
    </row>
    <row r="3965" spans="16:20" x14ac:dyDescent="0.25">
      <c r="P3965" s="52"/>
      <c r="S3965" s="52"/>
      <c r="T3965" s="52"/>
    </row>
    <row r="3966" spans="16:20" x14ac:dyDescent="0.25">
      <c r="P3966" s="52"/>
      <c r="S3966" s="52"/>
      <c r="T3966" s="52"/>
    </row>
    <row r="3967" spans="16:20" x14ac:dyDescent="0.25">
      <c r="P3967" s="52"/>
      <c r="S3967" s="52"/>
      <c r="T3967" s="52"/>
    </row>
    <row r="3968" spans="16:20" x14ac:dyDescent="0.25">
      <c r="P3968" s="52"/>
      <c r="S3968" s="52"/>
      <c r="T3968" s="52"/>
    </row>
    <row r="3969" spans="13:20" x14ac:dyDescent="0.25">
      <c r="P3969" s="52"/>
      <c r="S3969" s="52"/>
      <c r="T3969" s="52"/>
    </row>
    <row r="3970" spans="13:20" x14ac:dyDescent="0.25">
      <c r="P3970" s="52"/>
      <c r="S3970" s="52"/>
      <c r="T3970" s="52"/>
    </row>
    <row r="3971" spans="13:20" x14ac:dyDescent="0.25">
      <c r="P3971" s="52"/>
      <c r="S3971" s="52"/>
      <c r="T3971" s="52"/>
    </row>
    <row r="3972" spans="13:20" x14ac:dyDescent="0.25">
      <c r="P3972" s="52"/>
      <c r="S3972" s="52"/>
      <c r="T3972" s="52"/>
    </row>
    <row r="3973" spans="13:20" x14ac:dyDescent="0.25">
      <c r="M3973" s="53"/>
      <c r="P3973" s="52"/>
      <c r="S3973" s="52"/>
      <c r="T3973" s="52"/>
    </row>
    <row r="3974" spans="13:20" x14ac:dyDescent="0.25">
      <c r="P3974" s="52"/>
      <c r="S3974" s="52"/>
      <c r="T3974" s="52"/>
    </row>
    <row r="3975" spans="13:20" x14ac:dyDescent="0.25">
      <c r="P3975" s="52"/>
      <c r="S3975" s="52"/>
      <c r="T3975" s="52"/>
    </row>
    <row r="3976" spans="13:20" x14ac:dyDescent="0.25">
      <c r="P3976" s="52"/>
      <c r="S3976" s="52"/>
      <c r="T3976" s="52"/>
    </row>
    <row r="3977" spans="13:20" x14ac:dyDescent="0.25">
      <c r="P3977" s="52"/>
      <c r="S3977" s="52"/>
      <c r="T3977" s="52"/>
    </row>
    <row r="3978" spans="13:20" x14ac:dyDescent="0.25">
      <c r="P3978" s="52"/>
      <c r="S3978" s="52"/>
      <c r="T3978" s="52"/>
    </row>
    <row r="3979" spans="13:20" x14ac:dyDescent="0.25">
      <c r="P3979" s="52"/>
      <c r="S3979" s="52"/>
      <c r="T3979" s="52"/>
    </row>
    <row r="3980" spans="13:20" x14ac:dyDescent="0.25">
      <c r="P3980" s="52"/>
      <c r="S3980" s="52"/>
      <c r="T3980" s="52"/>
    </row>
    <row r="3981" spans="13:20" x14ac:dyDescent="0.25">
      <c r="P3981" s="52"/>
      <c r="S3981" s="52"/>
      <c r="T3981" s="52"/>
    </row>
    <row r="3982" spans="13:20" x14ac:dyDescent="0.25">
      <c r="P3982" s="52"/>
      <c r="S3982" s="52"/>
      <c r="T3982" s="52"/>
    </row>
    <row r="3983" spans="13:20" x14ac:dyDescent="0.25">
      <c r="P3983" s="52"/>
      <c r="S3983" s="52"/>
      <c r="T3983" s="52"/>
    </row>
    <row r="3984" spans="13:20" x14ac:dyDescent="0.25">
      <c r="P3984" s="52"/>
      <c r="S3984" s="52"/>
      <c r="T3984" s="52"/>
    </row>
    <row r="3985" spans="13:20" x14ac:dyDescent="0.25">
      <c r="P3985" s="52"/>
      <c r="S3985" s="52"/>
      <c r="T3985" s="52"/>
    </row>
    <row r="3986" spans="13:20" x14ac:dyDescent="0.25">
      <c r="P3986" s="52"/>
      <c r="S3986" s="52"/>
      <c r="T3986" s="52"/>
    </row>
    <row r="3987" spans="13:20" x14ac:dyDescent="0.25">
      <c r="P3987" s="52"/>
      <c r="S3987" s="52"/>
      <c r="T3987" s="52"/>
    </row>
    <row r="3988" spans="13:20" x14ac:dyDescent="0.25">
      <c r="P3988" s="52"/>
      <c r="S3988" s="52"/>
      <c r="T3988" s="52"/>
    </row>
    <row r="3989" spans="13:20" x14ac:dyDescent="0.25">
      <c r="P3989" s="52"/>
      <c r="S3989" s="52"/>
      <c r="T3989" s="52"/>
    </row>
    <row r="3990" spans="13:20" x14ac:dyDescent="0.25">
      <c r="P3990" s="52"/>
      <c r="S3990" s="52"/>
      <c r="T3990" s="52"/>
    </row>
    <row r="3991" spans="13:20" x14ac:dyDescent="0.25">
      <c r="P3991" s="52"/>
      <c r="S3991" s="52"/>
      <c r="T3991" s="52"/>
    </row>
    <row r="3992" spans="13:20" x14ac:dyDescent="0.25">
      <c r="M3992" s="53"/>
      <c r="P3992" s="52"/>
      <c r="S3992" s="52"/>
      <c r="T3992" s="52"/>
    </row>
    <row r="3993" spans="13:20" x14ac:dyDescent="0.25">
      <c r="P3993" s="52"/>
      <c r="S3993" s="52"/>
      <c r="T3993" s="52"/>
    </row>
    <row r="3994" spans="13:20" x14ac:dyDescent="0.25">
      <c r="P3994" s="52"/>
      <c r="S3994" s="52"/>
      <c r="T3994" s="52"/>
    </row>
    <row r="3995" spans="13:20" x14ac:dyDescent="0.25">
      <c r="P3995" s="52"/>
      <c r="S3995" s="52"/>
      <c r="T3995" s="52"/>
    </row>
    <row r="3996" spans="13:20" x14ac:dyDescent="0.25">
      <c r="P3996" s="52"/>
      <c r="S3996" s="52"/>
      <c r="T3996" s="52"/>
    </row>
    <row r="3997" spans="13:20" x14ac:dyDescent="0.25">
      <c r="P3997" s="52"/>
      <c r="S3997" s="52"/>
      <c r="T3997" s="52"/>
    </row>
    <row r="3998" spans="13:20" x14ac:dyDescent="0.25">
      <c r="P3998" s="52"/>
      <c r="S3998" s="52"/>
      <c r="T3998" s="52"/>
    </row>
    <row r="3999" spans="13:20" x14ac:dyDescent="0.25">
      <c r="P3999" s="52"/>
      <c r="S3999" s="52"/>
      <c r="T3999" s="52"/>
    </row>
    <row r="4000" spans="13:20" x14ac:dyDescent="0.25">
      <c r="P4000" s="52"/>
      <c r="S4000" s="52"/>
      <c r="T4000" s="52"/>
    </row>
    <row r="4001" spans="13:20" x14ac:dyDescent="0.25">
      <c r="P4001" s="52"/>
      <c r="S4001" s="52"/>
      <c r="T4001" s="52"/>
    </row>
    <row r="4002" spans="13:20" x14ac:dyDescent="0.25">
      <c r="P4002" s="52"/>
      <c r="S4002" s="52"/>
      <c r="T4002" s="52"/>
    </row>
    <row r="4003" spans="13:20" x14ac:dyDescent="0.25">
      <c r="P4003" s="52"/>
      <c r="S4003" s="52"/>
      <c r="T4003" s="52"/>
    </row>
    <row r="4004" spans="13:20" x14ac:dyDescent="0.25">
      <c r="P4004" s="52"/>
      <c r="S4004" s="52"/>
      <c r="T4004" s="52"/>
    </row>
    <row r="4005" spans="13:20" x14ac:dyDescent="0.25">
      <c r="M4005" s="53"/>
      <c r="P4005" s="52"/>
      <c r="S4005" s="52"/>
      <c r="T4005" s="52"/>
    </row>
    <row r="4006" spans="13:20" x14ac:dyDescent="0.25">
      <c r="P4006" s="52"/>
      <c r="S4006" s="52"/>
      <c r="T4006" s="52"/>
    </row>
    <row r="4007" spans="13:20" x14ac:dyDescent="0.25">
      <c r="M4007" s="53"/>
      <c r="P4007" s="52"/>
      <c r="S4007" s="52"/>
      <c r="T4007" s="52"/>
    </row>
    <row r="4008" spans="13:20" x14ac:dyDescent="0.25">
      <c r="M4008" s="53"/>
      <c r="P4008" s="52"/>
      <c r="S4008" s="52"/>
      <c r="T4008" s="52"/>
    </row>
    <row r="4009" spans="13:20" x14ac:dyDescent="0.25">
      <c r="P4009" s="52"/>
      <c r="S4009" s="52"/>
      <c r="T4009" s="52"/>
    </row>
    <row r="4010" spans="13:20" x14ac:dyDescent="0.25">
      <c r="M4010" s="53"/>
      <c r="P4010" s="52"/>
      <c r="S4010" s="52"/>
      <c r="T4010" s="52"/>
    </row>
    <row r="4011" spans="13:20" x14ac:dyDescent="0.25">
      <c r="O4011" s="58"/>
      <c r="P4011" s="52"/>
      <c r="S4011" s="52"/>
      <c r="T4011" s="52"/>
    </row>
    <row r="4012" spans="13:20" x14ac:dyDescent="0.25">
      <c r="P4012" s="52"/>
      <c r="S4012" s="52"/>
      <c r="T4012" s="52"/>
    </row>
    <row r="4013" spans="13:20" x14ac:dyDescent="0.25">
      <c r="P4013" s="52"/>
      <c r="S4013" s="52"/>
      <c r="T4013" s="52"/>
    </row>
    <row r="4014" spans="13:20" x14ac:dyDescent="0.25">
      <c r="P4014" s="52"/>
      <c r="S4014" s="52"/>
      <c r="T4014" s="52"/>
    </row>
    <row r="4015" spans="13:20" x14ac:dyDescent="0.25">
      <c r="P4015" s="52"/>
      <c r="S4015" s="52"/>
      <c r="T4015" s="52"/>
    </row>
    <row r="4016" spans="13:20" x14ac:dyDescent="0.25">
      <c r="P4016" s="52"/>
      <c r="S4016" s="52"/>
      <c r="T4016" s="52"/>
    </row>
    <row r="4017" spans="15:20" x14ac:dyDescent="0.25">
      <c r="P4017" s="52"/>
      <c r="S4017" s="52"/>
      <c r="T4017" s="52"/>
    </row>
    <row r="4018" spans="15:20" x14ac:dyDescent="0.25">
      <c r="P4018" s="52"/>
      <c r="S4018" s="52"/>
      <c r="T4018" s="52"/>
    </row>
    <row r="4019" spans="15:20" x14ac:dyDescent="0.25">
      <c r="P4019" s="52"/>
      <c r="S4019" s="52"/>
      <c r="T4019" s="52"/>
    </row>
    <row r="4020" spans="15:20" x14ac:dyDescent="0.25">
      <c r="P4020" s="52"/>
      <c r="S4020" s="52"/>
      <c r="T4020" s="52"/>
    </row>
    <row r="4021" spans="15:20" x14ac:dyDescent="0.25">
      <c r="P4021" s="52"/>
      <c r="S4021" s="52"/>
      <c r="T4021" s="52"/>
    </row>
    <row r="4022" spans="15:20" x14ac:dyDescent="0.25">
      <c r="P4022" s="52"/>
      <c r="S4022" s="52"/>
      <c r="T4022" s="52"/>
    </row>
    <row r="4023" spans="15:20" x14ac:dyDescent="0.25">
      <c r="O4023" s="58"/>
      <c r="P4023" s="52"/>
      <c r="S4023" s="52"/>
      <c r="T4023" s="52"/>
    </row>
    <row r="4024" spans="15:20" x14ac:dyDescent="0.25">
      <c r="P4024" s="52"/>
      <c r="S4024" s="52"/>
      <c r="T4024" s="52"/>
    </row>
    <row r="4025" spans="15:20" x14ac:dyDescent="0.25">
      <c r="P4025" s="52"/>
      <c r="S4025" s="52"/>
      <c r="T4025" s="52"/>
    </row>
    <row r="4026" spans="15:20" x14ac:dyDescent="0.25">
      <c r="P4026" s="52"/>
      <c r="S4026" s="52"/>
      <c r="T4026" s="52"/>
    </row>
    <row r="4027" spans="15:20" x14ac:dyDescent="0.25">
      <c r="P4027" s="52"/>
      <c r="S4027" s="52"/>
      <c r="T4027" s="52"/>
    </row>
    <row r="4028" spans="15:20" x14ac:dyDescent="0.25">
      <c r="P4028" s="52"/>
      <c r="S4028" s="52"/>
      <c r="T4028" s="52"/>
    </row>
    <row r="4029" spans="15:20" x14ac:dyDescent="0.25">
      <c r="P4029" s="52"/>
      <c r="S4029" s="52"/>
      <c r="T4029" s="52"/>
    </row>
    <row r="4030" spans="15:20" x14ac:dyDescent="0.25">
      <c r="P4030" s="52"/>
      <c r="S4030" s="52"/>
      <c r="T4030" s="52"/>
    </row>
    <row r="4031" spans="15:20" x14ac:dyDescent="0.25">
      <c r="P4031" s="52"/>
      <c r="S4031" s="52"/>
      <c r="T4031" s="52"/>
    </row>
    <row r="4032" spans="15:20" x14ac:dyDescent="0.25">
      <c r="P4032" s="52"/>
      <c r="S4032" s="52"/>
      <c r="T4032" s="52"/>
    </row>
    <row r="4033" spans="16:20" x14ac:dyDescent="0.25">
      <c r="P4033" s="52"/>
      <c r="S4033" s="52"/>
      <c r="T4033" s="52"/>
    </row>
    <row r="4034" spans="16:20" x14ac:dyDescent="0.25">
      <c r="P4034" s="52"/>
      <c r="S4034" s="52"/>
      <c r="T4034" s="52"/>
    </row>
    <row r="4035" spans="16:20" x14ac:dyDescent="0.25">
      <c r="P4035" s="52"/>
      <c r="S4035" s="52"/>
      <c r="T4035" s="52"/>
    </row>
    <row r="4036" spans="16:20" x14ac:dyDescent="0.25">
      <c r="P4036" s="52"/>
      <c r="S4036" s="52"/>
      <c r="T4036" s="52"/>
    </row>
    <row r="4037" spans="16:20" x14ac:dyDescent="0.25">
      <c r="P4037" s="52"/>
      <c r="S4037" s="52"/>
      <c r="T4037" s="52"/>
    </row>
    <row r="4038" spans="16:20" x14ac:dyDescent="0.25">
      <c r="P4038" s="52"/>
      <c r="S4038" s="52"/>
      <c r="T4038" s="52"/>
    </row>
    <row r="4039" spans="16:20" x14ac:dyDescent="0.25">
      <c r="P4039" s="52"/>
      <c r="S4039" s="52"/>
      <c r="T4039" s="52"/>
    </row>
    <row r="4040" spans="16:20" x14ac:dyDescent="0.25">
      <c r="P4040" s="52"/>
      <c r="S4040" s="52"/>
      <c r="T4040" s="52"/>
    </row>
    <row r="4041" spans="16:20" x14ac:dyDescent="0.25">
      <c r="P4041" s="52"/>
      <c r="S4041" s="52"/>
      <c r="T4041" s="52"/>
    </row>
    <row r="4042" spans="16:20" x14ac:dyDescent="0.25">
      <c r="P4042" s="52"/>
      <c r="S4042" s="52"/>
      <c r="T4042" s="52"/>
    </row>
    <row r="4043" spans="16:20" x14ac:dyDescent="0.25">
      <c r="P4043" s="52"/>
      <c r="S4043" s="52"/>
      <c r="T4043" s="52"/>
    </row>
    <row r="4044" spans="16:20" x14ac:dyDescent="0.25">
      <c r="P4044" s="52"/>
      <c r="S4044" s="52"/>
      <c r="T4044" s="52"/>
    </row>
    <row r="4045" spans="16:20" x14ac:dyDescent="0.25">
      <c r="P4045" s="52"/>
      <c r="S4045" s="52"/>
      <c r="T4045" s="52"/>
    </row>
    <row r="4046" spans="16:20" x14ac:dyDescent="0.25">
      <c r="P4046" s="52"/>
      <c r="S4046" s="52"/>
      <c r="T4046" s="52"/>
    </row>
    <row r="4047" spans="16:20" x14ac:dyDescent="0.25">
      <c r="P4047" s="52"/>
      <c r="S4047" s="52"/>
      <c r="T4047" s="52"/>
    </row>
    <row r="4048" spans="16:20" x14ac:dyDescent="0.25">
      <c r="P4048" s="52"/>
      <c r="S4048" s="52"/>
      <c r="T4048" s="52"/>
    </row>
    <row r="4049" spans="13:20" x14ac:dyDescent="0.25">
      <c r="P4049" s="52"/>
      <c r="S4049" s="52"/>
      <c r="T4049" s="52"/>
    </row>
    <row r="4050" spans="13:20" x14ac:dyDescent="0.25">
      <c r="P4050" s="52"/>
      <c r="S4050" s="52"/>
      <c r="T4050" s="52"/>
    </row>
    <row r="4051" spans="13:20" x14ac:dyDescent="0.25">
      <c r="P4051" s="52"/>
      <c r="S4051" s="52"/>
      <c r="T4051" s="52"/>
    </row>
    <row r="4052" spans="13:20" x14ac:dyDescent="0.25">
      <c r="P4052" s="52"/>
      <c r="S4052" s="52"/>
      <c r="T4052" s="52"/>
    </row>
    <row r="4053" spans="13:20" x14ac:dyDescent="0.25">
      <c r="P4053" s="52"/>
      <c r="S4053" s="52"/>
      <c r="T4053" s="52"/>
    </row>
    <row r="4054" spans="13:20" x14ac:dyDescent="0.25">
      <c r="P4054" s="52"/>
      <c r="S4054" s="52"/>
      <c r="T4054" s="52"/>
    </row>
    <row r="4055" spans="13:20" x14ac:dyDescent="0.25">
      <c r="M4055" s="53"/>
      <c r="P4055" s="52"/>
      <c r="S4055" s="52"/>
      <c r="T4055" s="52"/>
    </row>
    <row r="4056" spans="13:20" x14ac:dyDescent="0.25">
      <c r="M4056" s="53"/>
      <c r="P4056" s="52"/>
      <c r="S4056" s="52"/>
      <c r="T4056" s="52"/>
    </row>
    <row r="4057" spans="13:20" x14ac:dyDescent="0.25">
      <c r="P4057" s="52"/>
      <c r="S4057" s="52"/>
      <c r="T4057" s="52"/>
    </row>
    <row r="4058" spans="13:20" x14ac:dyDescent="0.25">
      <c r="M4058" s="53"/>
      <c r="P4058" s="52"/>
      <c r="S4058" s="52"/>
      <c r="T4058" s="52"/>
    </row>
    <row r="4059" spans="13:20" x14ac:dyDescent="0.25">
      <c r="P4059" s="52"/>
      <c r="S4059" s="52"/>
      <c r="T4059" s="52"/>
    </row>
    <row r="4060" spans="13:20" x14ac:dyDescent="0.25">
      <c r="P4060" s="52"/>
      <c r="S4060" s="52"/>
      <c r="T4060" s="52"/>
    </row>
    <row r="4061" spans="13:20" x14ac:dyDescent="0.25">
      <c r="M4061" s="53"/>
      <c r="P4061" s="52"/>
      <c r="S4061" s="52"/>
      <c r="T4061" s="52"/>
    </row>
    <row r="4062" spans="13:20" x14ac:dyDescent="0.25">
      <c r="P4062" s="52"/>
      <c r="S4062" s="52"/>
      <c r="T4062" s="52"/>
    </row>
    <row r="4063" spans="13:20" x14ac:dyDescent="0.25">
      <c r="P4063" s="52"/>
      <c r="S4063" s="52"/>
      <c r="T4063" s="52"/>
    </row>
    <row r="4064" spans="13:20" x14ac:dyDescent="0.25">
      <c r="P4064" s="52"/>
      <c r="S4064" s="52"/>
      <c r="T4064" s="52"/>
    </row>
    <row r="4065" spans="13:20" x14ac:dyDescent="0.25">
      <c r="P4065" s="52"/>
      <c r="S4065" s="52"/>
      <c r="T4065" s="52"/>
    </row>
    <row r="4066" spans="13:20" x14ac:dyDescent="0.25">
      <c r="P4066" s="52"/>
      <c r="S4066" s="52"/>
      <c r="T4066" s="52"/>
    </row>
    <row r="4067" spans="13:20" x14ac:dyDescent="0.25">
      <c r="P4067" s="52"/>
      <c r="S4067" s="52"/>
      <c r="T4067" s="52"/>
    </row>
    <row r="4068" spans="13:20" x14ac:dyDescent="0.25">
      <c r="P4068" s="52"/>
      <c r="S4068" s="52"/>
      <c r="T4068" s="52"/>
    </row>
    <row r="4069" spans="13:20" x14ac:dyDescent="0.25">
      <c r="P4069" s="52"/>
      <c r="S4069" s="52"/>
      <c r="T4069" s="52"/>
    </row>
    <row r="4070" spans="13:20" x14ac:dyDescent="0.25">
      <c r="P4070" s="52"/>
      <c r="S4070" s="52"/>
      <c r="T4070" s="52"/>
    </row>
    <row r="4071" spans="13:20" x14ac:dyDescent="0.25">
      <c r="P4071" s="52"/>
      <c r="S4071" s="52"/>
      <c r="T4071" s="52"/>
    </row>
    <row r="4072" spans="13:20" x14ac:dyDescent="0.25">
      <c r="P4072" s="52"/>
      <c r="S4072" s="52"/>
      <c r="T4072" s="52"/>
    </row>
    <row r="4073" spans="13:20" x14ac:dyDescent="0.25">
      <c r="P4073" s="52"/>
      <c r="S4073" s="52"/>
      <c r="T4073" s="52"/>
    </row>
    <row r="4074" spans="13:20" x14ac:dyDescent="0.25">
      <c r="M4074" s="53"/>
      <c r="P4074" s="52"/>
      <c r="S4074" s="52"/>
      <c r="T4074" s="52"/>
    </row>
    <row r="4075" spans="13:20" x14ac:dyDescent="0.25">
      <c r="P4075" s="52"/>
      <c r="S4075" s="52"/>
      <c r="T4075" s="52"/>
    </row>
    <row r="4076" spans="13:20" x14ac:dyDescent="0.25">
      <c r="P4076" s="52"/>
      <c r="S4076" s="52"/>
      <c r="T4076" s="52"/>
    </row>
    <row r="4077" spans="13:20" x14ac:dyDescent="0.25">
      <c r="P4077" s="52"/>
      <c r="S4077" s="52"/>
      <c r="T4077" s="52"/>
    </row>
    <row r="4078" spans="13:20" x14ac:dyDescent="0.25">
      <c r="P4078" s="52"/>
      <c r="S4078" s="52"/>
      <c r="T4078" s="52"/>
    </row>
    <row r="4079" spans="13:20" x14ac:dyDescent="0.25">
      <c r="P4079" s="52"/>
      <c r="S4079" s="52"/>
      <c r="T4079" s="52"/>
    </row>
    <row r="4080" spans="13:20" x14ac:dyDescent="0.25">
      <c r="P4080" s="52"/>
      <c r="S4080" s="52"/>
      <c r="T4080" s="52"/>
    </row>
    <row r="4081" spans="13:20" x14ac:dyDescent="0.25">
      <c r="P4081" s="52"/>
      <c r="S4081" s="52"/>
      <c r="T4081" s="52"/>
    </row>
    <row r="4082" spans="13:20" x14ac:dyDescent="0.25">
      <c r="P4082" s="52"/>
      <c r="S4082" s="52"/>
      <c r="T4082" s="52"/>
    </row>
    <row r="4083" spans="13:20" x14ac:dyDescent="0.25">
      <c r="P4083" s="52"/>
      <c r="S4083" s="52"/>
      <c r="T4083" s="52"/>
    </row>
    <row r="4084" spans="13:20" x14ac:dyDescent="0.25">
      <c r="M4084" s="53"/>
      <c r="P4084" s="52"/>
      <c r="S4084" s="52"/>
      <c r="T4084" s="52"/>
    </row>
    <row r="4085" spans="13:20" x14ac:dyDescent="0.25">
      <c r="P4085" s="52"/>
      <c r="S4085" s="52"/>
      <c r="T4085" s="52"/>
    </row>
    <row r="4086" spans="13:20" x14ac:dyDescent="0.25">
      <c r="P4086" s="52"/>
      <c r="S4086" s="52"/>
      <c r="T4086" s="52"/>
    </row>
    <row r="4087" spans="13:20" x14ac:dyDescent="0.25">
      <c r="P4087" s="52"/>
      <c r="S4087" s="52"/>
      <c r="T4087" s="52"/>
    </row>
    <row r="4088" spans="13:20" x14ac:dyDescent="0.25">
      <c r="M4088" s="53"/>
      <c r="P4088" s="52"/>
      <c r="S4088" s="52"/>
      <c r="T4088" s="52"/>
    </row>
    <row r="4089" spans="13:20" x14ac:dyDescent="0.25">
      <c r="P4089" s="52"/>
      <c r="S4089" s="52"/>
      <c r="T4089" s="52"/>
    </row>
    <row r="4090" spans="13:20" x14ac:dyDescent="0.25">
      <c r="P4090" s="52"/>
      <c r="S4090" s="52"/>
      <c r="T4090" s="52"/>
    </row>
    <row r="4091" spans="13:20" x14ac:dyDescent="0.25">
      <c r="P4091" s="52"/>
      <c r="S4091" s="52"/>
      <c r="T4091" s="52"/>
    </row>
    <row r="4092" spans="13:20" x14ac:dyDescent="0.25">
      <c r="P4092" s="52"/>
      <c r="S4092" s="52"/>
      <c r="T4092" s="52"/>
    </row>
    <row r="4093" spans="13:20" x14ac:dyDescent="0.25">
      <c r="P4093" s="52"/>
      <c r="S4093" s="52"/>
      <c r="T4093" s="52"/>
    </row>
    <row r="4094" spans="13:20" x14ac:dyDescent="0.25">
      <c r="P4094" s="52"/>
      <c r="S4094" s="52"/>
      <c r="T4094" s="52"/>
    </row>
    <row r="4095" spans="13:20" x14ac:dyDescent="0.25">
      <c r="P4095" s="52"/>
      <c r="S4095" s="52"/>
      <c r="T4095" s="52"/>
    </row>
    <row r="4096" spans="13:20" x14ac:dyDescent="0.25">
      <c r="M4096" s="53"/>
      <c r="P4096" s="52"/>
      <c r="S4096" s="52"/>
      <c r="T4096" s="52"/>
    </row>
    <row r="4097" spans="13:20" x14ac:dyDescent="0.25">
      <c r="M4097" s="53"/>
      <c r="P4097" s="52"/>
      <c r="S4097" s="52"/>
      <c r="T4097" s="52"/>
    </row>
    <row r="4098" spans="13:20" x14ac:dyDescent="0.25">
      <c r="P4098" s="52"/>
      <c r="S4098" s="52"/>
      <c r="T4098" s="52"/>
    </row>
    <row r="4099" spans="13:20" x14ac:dyDescent="0.25">
      <c r="M4099" s="53"/>
      <c r="P4099" s="52"/>
      <c r="S4099" s="52"/>
      <c r="T4099" s="52"/>
    </row>
    <row r="4100" spans="13:20" x14ac:dyDescent="0.25">
      <c r="P4100" s="52"/>
      <c r="S4100" s="52"/>
      <c r="T4100" s="52"/>
    </row>
    <row r="4101" spans="13:20" x14ac:dyDescent="0.25">
      <c r="P4101" s="52"/>
      <c r="S4101" s="52"/>
      <c r="T4101" s="52"/>
    </row>
    <row r="4102" spans="13:20" x14ac:dyDescent="0.25">
      <c r="P4102" s="52"/>
      <c r="S4102" s="52"/>
      <c r="T4102" s="52"/>
    </row>
    <row r="4103" spans="13:20" x14ac:dyDescent="0.25">
      <c r="P4103" s="52"/>
      <c r="S4103" s="52"/>
      <c r="T4103" s="52"/>
    </row>
    <row r="4104" spans="13:20" x14ac:dyDescent="0.25">
      <c r="P4104" s="52"/>
      <c r="S4104" s="52"/>
      <c r="T4104" s="52"/>
    </row>
    <row r="4105" spans="13:20" x14ac:dyDescent="0.25">
      <c r="P4105" s="52"/>
      <c r="S4105" s="52"/>
      <c r="T4105" s="52"/>
    </row>
    <row r="4106" spans="13:20" x14ac:dyDescent="0.25">
      <c r="P4106" s="52"/>
      <c r="S4106" s="52"/>
      <c r="T4106" s="52"/>
    </row>
    <row r="4107" spans="13:20" x14ac:dyDescent="0.25">
      <c r="P4107" s="52"/>
      <c r="S4107" s="52"/>
      <c r="T4107" s="52"/>
    </row>
    <row r="4108" spans="13:20" x14ac:dyDescent="0.25">
      <c r="P4108" s="52"/>
      <c r="S4108" s="52"/>
      <c r="T4108" s="52"/>
    </row>
    <row r="4109" spans="13:20" x14ac:dyDescent="0.25">
      <c r="P4109" s="52"/>
      <c r="S4109" s="52"/>
      <c r="T4109" s="52"/>
    </row>
    <row r="4110" spans="13:20" x14ac:dyDescent="0.25">
      <c r="P4110" s="52"/>
      <c r="S4110" s="52"/>
      <c r="T4110" s="52"/>
    </row>
    <row r="4111" spans="13:20" x14ac:dyDescent="0.25">
      <c r="P4111" s="52"/>
      <c r="S4111" s="52"/>
      <c r="T4111" s="52"/>
    </row>
    <row r="4112" spans="13:20" x14ac:dyDescent="0.25">
      <c r="P4112" s="52"/>
      <c r="S4112" s="52"/>
      <c r="T4112" s="52"/>
    </row>
    <row r="4113" spans="13:20" x14ac:dyDescent="0.25">
      <c r="P4113" s="52"/>
      <c r="S4113" s="52"/>
      <c r="T4113" s="52"/>
    </row>
    <row r="4114" spans="13:20" x14ac:dyDescent="0.25">
      <c r="M4114" s="53"/>
      <c r="P4114" s="52"/>
      <c r="S4114" s="52"/>
      <c r="T4114" s="52"/>
    </row>
    <row r="4115" spans="13:20" x14ac:dyDescent="0.25">
      <c r="M4115" s="53"/>
      <c r="P4115" s="52"/>
      <c r="S4115" s="52"/>
      <c r="T4115" s="52"/>
    </row>
    <row r="4116" spans="13:20" x14ac:dyDescent="0.25">
      <c r="P4116" s="52"/>
      <c r="S4116" s="52"/>
      <c r="T4116" s="52"/>
    </row>
    <row r="4117" spans="13:20" x14ac:dyDescent="0.25">
      <c r="P4117" s="52"/>
      <c r="S4117" s="52"/>
      <c r="T4117" s="52"/>
    </row>
    <row r="4118" spans="13:20" x14ac:dyDescent="0.25">
      <c r="M4118" s="53"/>
      <c r="P4118" s="52"/>
      <c r="S4118" s="52"/>
      <c r="T4118" s="52"/>
    </row>
    <row r="4119" spans="13:20" x14ac:dyDescent="0.25">
      <c r="P4119" s="52"/>
      <c r="S4119" s="52"/>
      <c r="T4119" s="52"/>
    </row>
    <row r="4120" spans="13:20" x14ac:dyDescent="0.25">
      <c r="P4120" s="52"/>
      <c r="S4120" s="52"/>
      <c r="T4120" s="52"/>
    </row>
    <row r="4121" spans="13:20" x14ac:dyDescent="0.25">
      <c r="P4121" s="52"/>
      <c r="S4121" s="52"/>
      <c r="T4121" s="52"/>
    </row>
    <row r="4122" spans="13:20" x14ac:dyDescent="0.25">
      <c r="P4122" s="52"/>
      <c r="S4122" s="52"/>
      <c r="T4122" s="52"/>
    </row>
    <row r="4123" spans="13:20" x14ac:dyDescent="0.25">
      <c r="M4123" s="53"/>
      <c r="P4123" s="52"/>
      <c r="S4123" s="52"/>
      <c r="T4123" s="52"/>
    </row>
    <row r="4124" spans="13:20" x14ac:dyDescent="0.25">
      <c r="M4124" s="53"/>
      <c r="P4124" s="52"/>
      <c r="S4124" s="52"/>
      <c r="T4124" s="52"/>
    </row>
    <row r="4125" spans="13:20" x14ac:dyDescent="0.25">
      <c r="P4125" s="52"/>
      <c r="S4125" s="52"/>
      <c r="T4125" s="52"/>
    </row>
    <row r="4126" spans="13:20" x14ac:dyDescent="0.25">
      <c r="M4126" s="53"/>
      <c r="P4126" s="52"/>
      <c r="S4126" s="52"/>
      <c r="T4126" s="52"/>
    </row>
    <row r="4127" spans="13:20" x14ac:dyDescent="0.25">
      <c r="P4127" s="52"/>
      <c r="S4127" s="52"/>
      <c r="T4127" s="52"/>
    </row>
    <row r="4128" spans="13:20" x14ac:dyDescent="0.25">
      <c r="P4128" s="52"/>
      <c r="S4128" s="52"/>
      <c r="T4128" s="52"/>
    </row>
    <row r="4129" spans="13:20" x14ac:dyDescent="0.25">
      <c r="P4129" s="52"/>
      <c r="S4129" s="52"/>
      <c r="T4129" s="52"/>
    </row>
    <row r="4130" spans="13:20" x14ac:dyDescent="0.25">
      <c r="P4130" s="52"/>
      <c r="S4130" s="52"/>
      <c r="T4130" s="52"/>
    </row>
    <row r="4131" spans="13:20" x14ac:dyDescent="0.25">
      <c r="P4131" s="52"/>
      <c r="S4131" s="52"/>
      <c r="T4131" s="52"/>
    </row>
    <row r="4132" spans="13:20" x14ac:dyDescent="0.25">
      <c r="P4132" s="52"/>
      <c r="S4132" s="52"/>
      <c r="T4132" s="52"/>
    </row>
    <row r="4133" spans="13:20" x14ac:dyDescent="0.25">
      <c r="P4133" s="52"/>
      <c r="S4133" s="52"/>
      <c r="T4133" s="52"/>
    </row>
    <row r="4134" spans="13:20" x14ac:dyDescent="0.25">
      <c r="M4134" s="53"/>
      <c r="P4134" s="52"/>
      <c r="S4134" s="52"/>
      <c r="T4134" s="52"/>
    </row>
    <row r="4135" spans="13:20" x14ac:dyDescent="0.25">
      <c r="P4135" s="52"/>
      <c r="S4135" s="52"/>
      <c r="T4135" s="52"/>
    </row>
    <row r="4136" spans="13:20" x14ac:dyDescent="0.25">
      <c r="P4136" s="52"/>
      <c r="S4136" s="52"/>
      <c r="T4136" s="52"/>
    </row>
    <row r="4137" spans="13:20" x14ac:dyDescent="0.25">
      <c r="P4137" s="52"/>
      <c r="S4137" s="52"/>
      <c r="T4137" s="52"/>
    </row>
    <row r="4138" spans="13:20" x14ac:dyDescent="0.25">
      <c r="P4138" s="52"/>
      <c r="S4138" s="52"/>
      <c r="T4138" s="52"/>
    </row>
    <row r="4139" spans="13:20" x14ac:dyDescent="0.25">
      <c r="P4139" s="52"/>
      <c r="S4139" s="52"/>
      <c r="T4139" s="52"/>
    </row>
    <row r="4140" spans="13:20" x14ac:dyDescent="0.25">
      <c r="P4140" s="52"/>
      <c r="S4140" s="52"/>
      <c r="T4140" s="52"/>
    </row>
    <row r="4141" spans="13:20" x14ac:dyDescent="0.25">
      <c r="P4141" s="52"/>
      <c r="S4141" s="52"/>
      <c r="T4141" s="52"/>
    </row>
    <row r="4142" spans="13:20" x14ac:dyDescent="0.25">
      <c r="P4142" s="52"/>
      <c r="S4142" s="52"/>
      <c r="T4142" s="52"/>
    </row>
    <row r="4143" spans="13:20" x14ac:dyDescent="0.25">
      <c r="P4143" s="52"/>
      <c r="S4143" s="52"/>
      <c r="T4143" s="52"/>
    </row>
    <row r="4144" spans="13:20" x14ac:dyDescent="0.25">
      <c r="P4144" s="52"/>
      <c r="S4144" s="52"/>
      <c r="T4144" s="52"/>
    </row>
    <row r="4145" spans="16:20" x14ac:dyDescent="0.25">
      <c r="P4145" s="52"/>
      <c r="S4145" s="52"/>
      <c r="T4145" s="52"/>
    </row>
    <row r="4146" spans="16:20" x14ac:dyDescent="0.25">
      <c r="P4146" s="52"/>
      <c r="S4146" s="52"/>
      <c r="T4146" s="52"/>
    </row>
    <row r="4147" spans="16:20" x14ac:dyDescent="0.25">
      <c r="P4147" s="52"/>
      <c r="S4147" s="52"/>
      <c r="T4147" s="52"/>
    </row>
    <row r="4148" spans="16:20" x14ac:dyDescent="0.25">
      <c r="P4148" s="52"/>
      <c r="S4148" s="52"/>
      <c r="T4148" s="52"/>
    </row>
    <row r="4149" spans="16:20" x14ac:dyDescent="0.25">
      <c r="P4149" s="52"/>
      <c r="S4149" s="52"/>
      <c r="T4149" s="52"/>
    </row>
    <row r="4150" spans="16:20" x14ac:dyDescent="0.25">
      <c r="P4150" s="52"/>
      <c r="S4150" s="52"/>
      <c r="T4150" s="52"/>
    </row>
    <row r="4151" spans="16:20" x14ac:dyDescent="0.25">
      <c r="P4151" s="52"/>
      <c r="S4151" s="52"/>
      <c r="T4151" s="52"/>
    </row>
    <row r="4152" spans="16:20" x14ac:dyDescent="0.25">
      <c r="P4152" s="52"/>
      <c r="S4152" s="52"/>
      <c r="T4152" s="52"/>
    </row>
    <row r="4153" spans="16:20" x14ac:dyDescent="0.25">
      <c r="P4153" s="52"/>
      <c r="S4153" s="52"/>
      <c r="T4153" s="52"/>
    </row>
    <row r="4154" spans="16:20" x14ac:dyDescent="0.25">
      <c r="P4154" s="52"/>
      <c r="S4154" s="52"/>
      <c r="T4154" s="52"/>
    </row>
    <row r="4155" spans="16:20" x14ac:dyDescent="0.25">
      <c r="P4155" s="52"/>
      <c r="S4155" s="52"/>
      <c r="T4155" s="52"/>
    </row>
    <row r="4156" spans="16:20" x14ac:dyDescent="0.25">
      <c r="P4156" s="52"/>
      <c r="S4156" s="52"/>
      <c r="T4156" s="52"/>
    </row>
    <row r="4157" spans="16:20" x14ac:dyDescent="0.25">
      <c r="P4157" s="52"/>
      <c r="S4157" s="52"/>
      <c r="T4157" s="52"/>
    </row>
    <row r="4158" spans="16:20" x14ac:dyDescent="0.25">
      <c r="P4158" s="52"/>
      <c r="S4158" s="52"/>
      <c r="T4158" s="52"/>
    </row>
    <row r="4159" spans="16:20" x14ac:dyDescent="0.25">
      <c r="P4159" s="52"/>
      <c r="S4159" s="52"/>
      <c r="T4159" s="52"/>
    </row>
    <row r="4160" spans="16:20" x14ac:dyDescent="0.25">
      <c r="P4160" s="52"/>
      <c r="S4160" s="52"/>
      <c r="T4160" s="52"/>
    </row>
    <row r="4161" spans="13:20" x14ac:dyDescent="0.25">
      <c r="P4161" s="52"/>
      <c r="S4161" s="52"/>
      <c r="T4161" s="52"/>
    </row>
    <row r="4162" spans="13:20" x14ac:dyDescent="0.25">
      <c r="P4162" s="52"/>
      <c r="S4162" s="52"/>
      <c r="T4162" s="52"/>
    </row>
    <row r="4163" spans="13:20" x14ac:dyDescent="0.25">
      <c r="M4163" s="53"/>
      <c r="P4163" s="52"/>
      <c r="S4163" s="52"/>
      <c r="T4163" s="52"/>
    </row>
    <row r="4164" spans="13:20" x14ac:dyDescent="0.25">
      <c r="M4164" s="53"/>
      <c r="P4164" s="52"/>
      <c r="S4164" s="52"/>
      <c r="T4164" s="52"/>
    </row>
    <row r="4165" spans="13:20" x14ac:dyDescent="0.25">
      <c r="P4165" s="52"/>
      <c r="S4165" s="52"/>
      <c r="T4165" s="52"/>
    </row>
    <row r="4166" spans="13:20" x14ac:dyDescent="0.25">
      <c r="M4166" s="53"/>
      <c r="P4166" s="52"/>
      <c r="S4166" s="52"/>
      <c r="T4166" s="52"/>
    </row>
    <row r="4167" spans="13:20" x14ac:dyDescent="0.25">
      <c r="P4167" s="52"/>
      <c r="S4167" s="52"/>
      <c r="T4167" s="52"/>
    </row>
    <row r="4168" spans="13:20" x14ac:dyDescent="0.25">
      <c r="P4168" s="52"/>
      <c r="S4168" s="52"/>
      <c r="T4168" s="52"/>
    </row>
    <row r="4169" spans="13:20" x14ac:dyDescent="0.25">
      <c r="P4169" s="52"/>
      <c r="S4169" s="52"/>
      <c r="T4169" s="52"/>
    </row>
    <row r="4170" spans="13:20" x14ac:dyDescent="0.25">
      <c r="P4170" s="52"/>
      <c r="S4170" s="52"/>
      <c r="T4170" s="52"/>
    </row>
    <row r="4171" spans="13:20" x14ac:dyDescent="0.25">
      <c r="P4171" s="52"/>
      <c r="S4171" s="52"/>
      <c r="T4171" s="52"/>
    </row>
    <row r="4172" spans="13:20" x14ac:dyDescent="0.25">
      <c r="P4172" s="52"/>
      <c r="S4172" s="52"/>
      <c r="T4172" s="52"/>
    </row>
    <row r="4173" spans="13:20" x14ac:dyDescent="0.25">
      <c r="P4173" s="52"/>
      <c r="S4173" s="52"/>
      <c r="T4173" s="52"/>
    </row>
    <row r="4174" spans="13:20" x14ac:dyDescent="0.25">
      <c r="M4174" s="53"/>
      <c r="P4174" s="52"/>
      <c r="S4174" s="52"/>
      <c r="T4174" s="52"/>
    </row>
    <row r="4175" spans="13:20" x14ac:dyDescent="0.25">
      <c r="M4175" s="53"/>
      <c r="P4175" s="52"/>
      <c r="S4175" s="52"/>
      <c r="T4175" s="52"/>
    </row>
    <row r="4176" spans="13:20" x14ac:dyDescent="0.25">
      <c r="P4176" s="52"/>
      <c r="S4176" s="52"/>
      <c r="T4176" s="52"/>
    </row>
    <row r="4177" spans="13:20" x14ac:dyDescent="0.25">
      <c r="M4177" s="53"/>
      <c r="P4177" s="52"/>
      <c r="S4177" s="52"/>
      <c r="T4177" s="52"/>
    </row>
    <row r="4178" spans="13:20" x14ac:dyDescent="0.25">
      <c r="P4178" s="52"/>
      <c r="S4178" s="52"/>
      <c r="T4178" s="52"/>
    </row>
    <row r="4179" spans="13:20" x14ac:dyDescent="0.25">
      <c r="P4179" s="52"/>
      <c r="S4179" s="52"/>
      <c r="T4179" s="52"/>
    </row>
    <row r="4180" spans="13:20" x14ac:dyDescent="0.25">
      <c r="M4180" s="53"/>
      <c r="P4180" s="52"/>
      <c r="S4180" s="52"/>
      <c r="T4180" s="52"/>
    </row>
    <row r="4181" spans="13:20" x14ac:dyDescent="0.25">
      <c r="P4181" s="52"/>
      <c r="S4181" s="52"/>
      <c r="T4181" s="52"/>
    </row>
    <row r="4182" spans="13:20" x14ac:dyDescent="0.25">
      <c r="P4182" s="52"/>
      <c r="S4182" s="52"/>
      <c r="T4182" s="52"/>
    </row>
    <row r="4183" spans="13:20" x14ac:dyDescent="0.25">
      <c r="P4183" s="52"/>
      <c r="S4183" s="52"/>
      <c r="T4183" s="52"/>
    </row>
    <row r="4184" spans="13:20" x14ac:dyDescent="0.25">
      <c r="P4184" s="52"/>
      <c r="S4184" s="52"/>
      <c r="T4184" s="52"/>
    </row>
    <row r="4185" spans="13:20" x14ac:dyDescent="0.25">
      <c r="P4185" s="52"/>
      <c r="S4185" s="52"/>
      <c r="T4185" s="52"/>
    </row>
    <row r="4186" spans="13:20" x14ac:dyDescent="0.25">
      <c r="P4186" s="52"/>
      <c r="S4186" s="52"/>
      <c r="T4186" s="52"/>
    </row>
    <row r="4187" spans="13:20" x14ac:dyDescent="0.25">
      <c r="P4187" s="52"/>
      <c r="S4187" s="52"/>
      <c r="T4187" s="52"/>
    </row>
    <row r="4188" spans="13:20" x14ac:dyDescent="0.25">
      <c r="P4188" s="52"/>
      <c r="S4188" s="52"/>
      <c r="T4188" s="52"/>
    </row>
    <row r="4189" spans="13:20" x14ac:dyDescent="0.25">
      <c r="P4189" s="52"/>
      <c r="S4189" s="52"/>
      <c r="T4189" s="52"/>
    </row>
    <row r="4190" spans="13:20" x14ac:dyDescent="0.25">
      <c r="P4190" s="52"/>
      <c r="S4190" s="52"/>
      <c r="T4190" s="52"/>
    </row>
    <row r="4191" spans="13:20" x14ac:dyDescent="0.25">
      <c r="P4191" s="52"/>
      <c r="S4191" s="52"/>
      <c r="T4191" s="52"/>
    </row>
    <row r="4192" spans="13:20" x14ac:dyDescent="0.25">
      <c r="P4192" s="52"/>
      <c r="S4192" s="52"/>
      <c r="T4192" s="52"/>
    </row>
    <row r="4193" spans="13:20" x14ac:dyDescent="0.25">
      <c r="P4193" s="52"/>
      <c r="S4193" s="52"/>
      <c r="T4193" s="52"/>
    </row>
    <row r="4194" spans="13:20" x14ac:dyDescent="0.25">
      <c r="P4194" s="52"/>
      <c r="S4194" s="52"/>
      <c r="T4194" s="52"/>
    </row>
    <row r="4195" spans="13:20" x14ac:dyDescent="0.25">
      <c r="P4195" s="52"/>
      <c r="S4195" s="52"/>
      <c r="T4195" s="52"/>
    </row>
    <row r="4196" spans="13:20" x14ac:dyDescent="0.25">
      <c r="M4196" s="53"/>
      <c r="P4196" s="52"/>
      <c r="S4196" s="52"/>
      <c r="T4196" s="52"/>
    </row>
    <row r="4197" spans="13:20" x14ac:dyDescent="0.25">
      <c r="P4197" s="52"/>
      <c r="S4197" s="52"/>
      <c r="T4197" s="52"/>
    </row>
    <row r="4198" spans="13:20" x14ac:dyDescent="0.25">
      <c r="P4198" s="52"/>
      <c r="S4198" s="52"/>
      <c r="T4198" s="52"/>
    </row>
    <row r="4199" spans="13:20" x14ac:dyDescent="0.25">
      <c r="P4199" s="52"/>
      <c r="S4199" s="52"/>
      <c r="T4199" s="52"/>
    </row>
    <row r="4200" spans="13:20" x14ac:dyDescent="0.25">
      <c r="P4200" s="52"/>
      <c r="S4200" s="52"/>
      <c r="T4200" s="52"/>
    </row>
    <row r="4201" spans="13:20" x14ac:dyDescent="0.25">
      <c r="P4201" s="52"/>
      <c r="S4201" s="52"/>
      <c r="T4201" s="52"/>
    </row>
    <row r="4202" spans="13:20" x14ac:dyDescent="0.25">
      <c r="M4202" s="53"/>
      <c r="P4202" s="52"/>
      <c r="S4202" s="52"/>
      <c r="T4202" s="52"/>
    </row>
    <row r="4203" spans="13:20" x14ac:dyDescent="0.25">
      <c r="P4203" s="52"/>
      <c r="S4203" s="52"/>
      <c r="T4203" s="52"/>
    </row>
    <row r="4204" spans="13:20" x14ac:dyDescent="0.25">
      <c r="P4204" s="52"/>
      <c r="S4204" s="52"/>
      <c r="T4204" s="52"/>
    </row>
    <row r="4205" spans="13:20" x14ac:dyDescent="0.25">
      <c r="P4205" s="52"/>
      <c r="S4205" s="52"/>
      <c r="T4205" s="52"/>
    </row>
    <row r="4206" spans="13:20" x14ac:dyDescent="0.25">
      <c r="M4206" s="53"/>
      <c r="P4206" s="52"/>
      <c r="S4206" s="52"/>
      <c r="T4206" s="52"/>
    </row>
    <row r="4207" spans="13:20" x14ac:dyDescent="0.25">
      <c r="P4207" s="52"/>
      <c r="S4207" s="52"/>
      <c r="T4207" s="52"/>
    </row>
    <row r="4208" spans="13:20" x14ac:dyDescent="0.25">
      <c r="P4208" s="52"/>
      <c r="S4208" s="52"/>
      <c r="T4208" s="52"/>
    </row>
    <row r="4209" spans="13:20" x14ac:dyDescent="0.25">
      <c r="M4209" s="53"/>
      <c r="P4209" s="52"/>
      <c r="S4209" s="52"/>
      <c r="T4209" s="52"/>
    </row>
    <row r="4210" spans="13:20" x14ac:dyDescent="0.25">
      <c r="M4210" s="53"/>
      <c r="P4210" s="52"/>
      <c r="S4210" s="52"/>
      <c r="T4210" s="52"/>
    </row>
    <row r="4211" spans="13:20" x14ac:dyDescent="0.25">
      <c r="P4211" s="52"/>
      <c r="S4211" s="52"/>
      <c r="T4211" s="52"/>
    </row>
    <row r="4212" spans="13:20" x14ac:dyDescent="0.25">
      <c r="P4212" s="52"/>
      <c r="S4212" s="52"/>
      <c r="T4212" s="52"/>
    </row>
    <row r="4213" spans="13:20" x14ac:dyDescent="0.25">
      <c r="M4213" s="53"/>
      <c r="P4213" s="52"/>
      <c r="S4213" s="52"/>
      <c r="T4213" s="52"/>
    </row>
    <row r="4214" spans="13:20" x14ac:dyDescent="0.25">
      <c r="P4214" s="52"/>
      <c r="S4214" s="52"/>
      <c r="T4214" s="52"/>
    </row>
    <row r="4215" spans="13:20" x14ac:dyDescent="0.25">
      <c r="P4215" s="52"/>
      <c r="S4215" s="52"/>
      <c r="T4215" s="52"/>
    </row>
    <row r="4216" spans="13:20" x14ac:dyDescent="0.25">
      <c r="P4216" s="52"/>
      <c r="S4216" s="52"/>
      <c r="T4216" s="52"/>
    </row>
    <row r="4217" spans="13:20" x14ac:dyDescent="0.25">
      <c r="P4217" s="52"/>
      <c r="S4217" s="52"/>
      <c r="T4217" s="52"/>
    </row>
    <row r="4218" spans="13:20" x14ac:dyDescent="0.25">
      <c r="P4218" s="52"/>
      <c r="S4218" s="52"/>
      <c r="T4218" s="52"/>
    </row>
    <row r="4219" spans="13:20" x14ac:dyDescent="0.25">
      <c r="P4219" s="52"/>
      <c r="S4219" s="52"/>
      <c r="T4219" s="52"/>
    </row>
    <row r="4220" spans="13:20" x14ac:dyDescent="0.25">
      <c r="P4220" s="52"/>
      <c r="S4220" s="52"/>
      <c r="T4220" s="52"/>
    </row>
    <row r="4221" spans="13:20" x14ac:dyDescent="0.25">
      <c r="M4221" s="53"/>
      <c r="P4221" s="52"/>
      <c r="S4221" s="52"/>
      <c r="T4221" s="52"/>
    </row>
    <row r="4222" spans="13:20" x14ac:dyDescent="0.25">
      <c r="P4222" s="52"/>
      <c r="S4222" s="52"/>
      <c r="T4222" s="52"/>
    </row>
    <row r="4223" spans="13:20" x14ac:dyDescent="0.25">
      <c r="P4223" s="52"/>
      <c r="S4223" s="52"/>
      <c r="T4223" s="52"/>
    </row>
    <row r="4224" spans="13:20" x14ac:dyDescent="0.25">
      <c r="P4224" s="52"/>
      <c r="S4224" s="52"/>
      <c r="T4224" s="52"/>
    </row>
    <row r="4225" spans="13:20" x14ac:dyDescent="0.25">
      <c r="P4225" s="52"/>
      <c r="S4225" s="52"/>
      <c r="T4225" s="52"/>
    </row>
    <row r="4226" spans="13:20" x14ac:dyDescent="0.25">
      <c r="M4226" s="53"/>
      <c r="P4226" s="52"/>
      <c r="S4226" s="52"/>
      <c r="T4226" s="52"/>
    </row>
    <row r="4227" spans="13:20" x14ac:dyDescent="0.25">
      <c r="P4227" s="52"/>
      <c r="S4227" s="52"/>
      <c r="T4227" s="52"/>
    </row>
    <row r="4228" spans="13:20" x14ac:dyDescent="0.25">
      <c r="P4228" s="52"/>
      <c r="S4228" s="52"/>
      <c r="T4228" s="52"/>
    </row>
    <row r="4229" spans="13:20" x14ac:dyDescent="0.25">
      <c r="P4229" s="52"/>
      <c r="S4229" s="52"/>
      <c r="T4229" s="52"/>
    </row>
    <row r="4230" spans="13:20" x14ac:dyDescent="0.25">
      <c r="P4230" s="52"/>
      <c r="S4230" s="52"/>
      <c r="T4230" s="52"/>
    </row>
    <row r="4231" spans="13:20" x14ac:dyDescent="0.25">
      <c r="P4231" s="52"/>
      <c r="S4231" s="52"/>
      <c r="T4231" s="52"/>
    </row>
    <row r="4232" spans="13:20" x14ac:dyDescent="0.25">
      <c r="P4232" s="52"/>
      <c r="S4232" s="52"/>
      <c r="T4232" s="52"/>
    </row>
    <row r="4233" spans="13:20" x14ac:dyDescent="0.25">
      <c r="P4233" s="52"/>
      <c r="S4233" s="52"/>
      <c r="T4233" s="52"/>
    </row>
    <row r="4234" spans="13:20" x14ac:dyDescent="0.25">
      <c r="P4234" s="52"/>
      <c r="S4234" s="52"/>
      <c r="T4234" s="52"/>
    </row>
    <row r="4235" spans="13:20" x14ac:dyDescent="0.25">
      <c r="P4235" s="52"/>
      <c r="S4235" s="52"/>
      <c r="T4235" s="52"/>
    </row>
    <row r="4236" spans="13:20" x14ac:dyDescent="0.25">
      <c r="P4236" s="52"/>
      <c r="S4236" s="52"/>
      <c r="T4236" s="52"/>
    </row>
    <row r="4237" spans="13:20" x14ac:dyDescent="0.25">
      <c r="P4237" s="52"/>
      <c r="S4237" s="52"/>
      <c r="T4237" s="52"/>
    </row>
    <row r="4238" spans="13:20" x14ac:dyDescent="0.25">
      <c r="P4238" s="52"/>
      <c r="S4238" s="52"/>
      <c r="T4238" s="52"/>
    </row>
    <row r="4239" spans="13:20" x14ac:dyDescent="0.25">
      <c r="P4239" s="52"/>
      <c r="S4239" s="52"/>
      <c r="T4239" s="52"/>
    </row>
    <row r="4240" spans="13:20" x14ac:dyDescent="0.25">
      <c r="P4240" s="52"/>
      <c r="S4240" s="52"/>
      <c r="T4240" s="52"/>
    </row>
    <row r="4241" spans="13:20" x14ac:dyDescent="0.25">
      <c r="P4241" s="52"/>
      <c r="S4241" s="52"/>
      <c r="T4241" s="52"/>
    </row>
    <row r="4242" spans="13:20" x14ac:dyDescent="0.25">
      <c r="P4242" s="52"/>
      <c r="S4242" s="52"/>
      <c r="T4242" s="52"/>
    </row>
    <row r="4243" spans="13:20" x14ac:dyDescent="0.25">
      <c r="P4243" s="52"/>
      <c r="S4243" s="52"/>
      <c r="T4243" s="52"/>
    </row>
    <row r="4244" spans="13:20" x14ac:dyDescent="0.25">
      <c r="P4244" s="52"/>
      <c r="S4244" s="52"/>
      <c r="T4244" s="52"/>
    </row>
    <row r="4245" spans="13:20" x14ac:dyDescent="0.25">
      <c r="P4245" s="52"/>
      <c r="S4245" s="52"/>
      <c r="T4245" s="52"/>
    </row>
    <row r="4246" spans="13:20" x14ac:dyDescent="0.25">
      <c r="P4246" s="52"/>
      <c r="S4246" s="52"/>
      <c r="T4246" s="52"/>
    </row>
    <row r="4247" spans="13:20" x14ac:dyDescent="0.25">
      <c r="P4247" s="52"/>
      <c r="S4247" s="52"/>
      <c r="T4247" s="52"/>
    </row>
    <row r="4248" spans="13:20" x14ac:dyDescent="0.25">
      <c r="P4248" s="52"/>
      <c r="S4248" s="52"/>
      <c r="T4248" s="52"/>
    </row>
    <row r="4249" spans="13:20" x14ac:dyDescent="0.25">
      <c r="P4249" s="52"/>
      <c r="S4249" s="52"/>
      <c r="T4249" s="52"/>
    </row>
    <row r="4250" spans="13:20" x14ac:dyDescent="0.25">
      <c r="P4250" s="52"/>
      <c r="S4250" s="52"/>
      <c r="T4250" s="52"/>
    </row>
    <row r="4251" spans="13:20" x14ac:dyDescent="0.25">
      <c r="P4251" s="52"/>
      <c r="S4251" s="52"/>
      <c r="T4251" s="52"/>
    </row>
    <row r="4252" spans="13:20" x14ac:dyDescent="0.25">
      <c r="P4252" s="52"/>
      <c r="S4252" s="52"/>
      <c r="T4252" s="52"/>
    </row>
    <row r="4253" spans="13:20" x14ac:dyDescent="0.25">
      <c r="P4253" s="52"/>
      <c r="S4253" s="52"/>
      <c r="T4253" s="52"/>
    </row>
    <row r="4254" spans="13:20" x14ac:dyDescent="0.25">
      <c r="P4254" s="52"/>
      <c r="S4254" s="52"/>
      <c r="T4254" s="52"/>
    </row>
    <row r="4255" spans="13:20" x14ac:dyDescent="0.25">
      <c r="M4255" s="53"/>
      <c r="P4255" s="52"/>
      <c r="S4255" s="52"/>
      <c r="T4255" s="52"/>
    </row>
    <row r="4256" spans="13:20" x14ac:dyDescent="0.25">
      <c r="P4256" s="52"/>
      <c r="S4256" s="52"/>
      <c r="T4256" s="52"/>
    </row>
    <row r="4257" spans="13:20" x14ac:dyDescent="0.25">
      <c r="P4257" s="52"/>
      <c r="S4257" s="52"/>
      <c r="T4257" s="52"/>
    </row>
    <row r="4258" spans="13:20" x14ac:dyDescent="0.25">
      <c r="P4258" s="52"/>
      <c r="S4258" s="52"/>
      <c r="T4258" s="52"/>
    </row>
    <row r="4259" spans="13:20" x14ac:dyDescent="0.25">
      <c r="M4259" s="53"/>
      <c r="P4259" s="52"/>
      <c r="S4259" s="52"/>
      <c r="T4259" s="52"/>
    </row>
    <row r="4260" spans="13:20" x14ac:dyDescent="0.25">
      <c r="M4260" s="53"/>
      <c r="P4260" s="52"/>
      <c r="S4260" s="52"/>
      <c r="T4260" s="52"/>
    </row>
    <row r="4261" spans="13:20" x14ac:dyDescent="0.25">
      <c r="P4261" s="52"/>
      <c r="S4261" s="52"/>
      <c r="T4261" s="52"/>
    </row>
    <row r="4262" spans="13:20" x14ac:dyDescent="0.25">
      <c r="P4262" s="52"/>
      <c r="S4262" s="52"/>
      <c r="T4262" s="52"/>
    </row>
    <row r="4263" spans="13:20" x14ac:dyDescent="0.25">
      <c r="P4263" s="52"/>
      <c r="S4263" s="52"/>
      <c r="T4263" s="52"/>
    </row>
    <row r="4264" spans="13:20" x14ac:dyDescent="0.25">
      <c r="P4264" s="52"/>
      <c r="S4264" s="52"/>
      <c r="T4264" s="52"/>
    </row>
    <row r="4265" spans="13:20" x14ac:dyDescent="0.25">
      <c r="M4265" s="53"/>
      <c r="P4265" s="52"/>
      <c r="S4265" s="52"/>
      <c r="T4265" s="52"/>
    </row>
    <row r="4266" spans="13:20" x14ac:dyDescent="0.25">
      <c r="P4266" s="52"/>
      <c r="S4266" s="52"/>
      <c r="T4266" s="52"/>
    </row>
    <row r="4267" spans="13:20" x14ac:dyDescent="0.25">
      <c r="P4267" s="52"/>
      <c r="S4267" s="52"/>
      <c r="T4267" s="52"/>
    </row>
    <row r="4268" spans="13:20" x14ac:dyDescent="0.25">
      <c r="P4268" s="52"/>
      <c r="S4268" s="52"/>
      <c r="T4268" s="52"/>
    </row>
    <row r="4269" spans="13:20" x14ac:dyDescent="0.25">
      <c r="P4269" s="52"/>
      <c r="S4269" s="52"/>
      <c r="T4269" s="52"/>
    </row>
    <row r="4270" spans="13:20" x14ac:dyDescent="0.25">
      <c r="P4270" s="52"/>
      <c r="S4270" s="52"/>
      <c r="T4270" s="52"/>
    </row>
    <row r="4271" spans="13:20" x14ac:dyDescent="0.25">
      <c r="P4271" s="52"/>
      <c r="S4271" s="52"/>
      <c r="T4271" s="52"/>
    </row>
    <row r="4272" spans="13:20" x14ac:dyDescent="0.25">
      <c r="P4272" s="52"/>
      <c r="S4272" s="52"/>
      <c r="T4272" s="52"/>
    </row>
    <row r="4273" spans="13:20" x14ac:dyDescent="0.25">
      <c r="P4273" s="52"/>
      <c r="S4273" s="52"/>
      <c r="T4273" s="52"/>
    </row>
    <row r="4274" spans="13:20" x14ac:dyDescent="0.25">
      <c r="P4274" s="52"/>
      <c r="S4274" s="52"/>
      <c r="T4274" s="52"/>
    </row>
    <row r="4275" spans="13:20" x14ac:dyDescent="0.25">
      <c r="P4275" s="52"/>
      <c r="S4275" s="52"/>
      <c r="T4275" s="52"/>
    </row>
    <row r="4276" spans="13:20" x14ac:dyDescent="0.25">
      <c r="P4276" s="52"/>
      <c r="S4276" s="52"/>
      <c r="T4276" s="52"/>
    </row>
    <row r="4277" spans="13:20" x14ac:dyDescent="0.25">
      <c r="P4277" s="52"/>
      <c r="S4277" s="52"/>
      <c r="T4277" s="52"/>
    </row>
    <row r="4278" spans="13:20" x14ac:dyDescent="0.25">
      <c r="P4278" s="52"/>
      <c r="S4278" s="52"/>
      <c r="T4278" s="52"/>
    </row>
    <row r="4279" spans="13:20" x14ac:dyDescent="0.25">
      <c r="M4279" s="53"/>
      <c r="P4279" s="52"/>
      <c r="S4279" s="52"/>
      <c r="T4279" s="52"/>
    </row>
    <row r="4280" spans="13:20" x14ac:dyDescent="0.25">
      <c r="P4280" s="52"/>
      <c r="S4280" s="52"/>
      <c r="T4280" s="52"/>
    </row>
    <row r="4281" spans="13:20" x14ac:dyDescent="0.25">
      <c r="P4281" s="52"/>
      <c r="S4281" s="52"/>
      <c r="T4281" s="52"/>
    </row>
    <row r="4282" spans="13:20" x14ac:dyDescent="0.25">
      <c r="P4282" s="52"/>
      <c r="S4282" s="52"/>
      <c r="T4282" s="52"/>
    </row>
    <row r="4283" spans="13:20" x14ac:dyDescent="0.25">
      <c r="P4283" s="52"/>
      <c r="S4283" s="52"/>
      <c r="T4283" s="52"/>
    </row>
    <row r="4284" spans="13:20" x14ac:dyDescent="0.25">
      <c r="P4284" s="52"/>
      <c r="S4284" s="52"/>
      <c r="T4284" s="52"/>
    </row>
    <row r="4285" spans="13:20" x14ac:dyDescent="0.25">
      <c r="P4285" s="52"/>
      <c r="S4285" s="52"/>
      <c r="T4285" s="52"/>
    </row>
    <row r="4286" spans="13:20" x14ac:dyDescent="0.25">
      <c r="P4286" s="52"/>
      <c r="S4286" s="52"/>
      <c r="T4286" s="52"/>
    </row>
    <row r="4287" spans="13:20" x14ac:dyDescent="0.25">
      <c r="M4287" s="53"/>
      <c r="P4287" s="52"/>
      <c r="S4287" s="52"/>
      <c r="T4287" s="52"/>
    </row>
    <row r="4288" spans="13:20" x14ac:dyDescent="0.25">
      <c r="P4288" s="52"/>
      <c r="S4288" s="52"/>
      <c r="T4288" s="52"/>
    </row>
    <row r="4289" spans="13:20" x14ac:dyDescent="0.25">
      <c r="P4289" s="52"/>
      <c r="S4289" s="52"/>
      <c r="T4289" s="52"/>
    </row>
    <row r="4290" spans="13:20" x14ac:dyDescent="0.25">
      <c r="P4290" s="52"/>
      <c r="S4290" s="52"/>
      <c r="T4290" s="52"/>
    </row>
    <row r="4291" spans="13:20" x14ac:dyDescent="0.25">
      <c r="P4291" s="52"/>
      <c r="S4291" s="52"/>
      <c r="T4291" s="52"/>
    </row>
    <row r="4292" spans="13:20" x14ac:dyDescent="0.25">
      <c r="M4292" s="53"/>
      <c r="P4292" s="52"/>
      <c r="S4292" s="52"/>
      <c r="T4292" s="52"/>
    </row>
    <row r="4293" spans="13:20" x14ac:dyDescent="0.25">
      <c r="M4293" s="53"/>
      <c r="P4293" s="52"/>
      <c r="S4293" s="52"/>
      <c r="T4293" s="52"/>
    </row>
    <row r="4294" spans="13:20" x14ac:dyDescent="0.25">
      <c r="P4294" s="52"/>
      <c r="S4294" s="52"/>
      <c r="T4294" s="52"/>
    </row>
    <row r="4295" spans="13:20" x14ac:dyDescent="0.25">
      <c r="P4295" s="52"/>
      <c r="S4295" s="52"/>
      <c r="T4295" s="52"/>
    </row>
    <row r="4296" spans="13:20" x14ac:dyDescent="0.25">
      <c r="P4296" s="52"/>
      <c r="S4296" s="52"/>
      <c r="T4296" s="52"/>
    </row>
    <row r="4297" spans="13:20" x14ac:dyDescent="0.25">
      <c r="P4297" s="52"/>
      <c r="S4297" s="52"/>
      <c r="T4297" s="52"/>
    </row>
    <row r="4298" spans="13:20" x14ac:dyDescent="0.25">
      <c r="P4298" s="52"/>
      <c r="S4298" s="52"/>
      <c r="T4298" s="52"/>
    </row>
    <row r="4299" spans="13:20" x14ac:dyDescent="0.25">
      <c r="P4299" s="52"/>
      <c r="S4299" s="52"/>
      <c r="T4299" s="52"/>
    </row>
    <row r="4300" spans="13:20" x14ac:dyDescent="0.25">
      <c r="P4300" s="52"/>
      <c r="S4300" s="52"/>
      <c r="T4300" s="52"/>
    </row>
    <row r="4301" spans="13:20" x14ac:dyDescent="0.25">
      <c r="P4301" s="52"/>
      <c r="S4301" s="52"/>
      <c r="T4301" s="52"/>
    </row>
    <row r="4302" spans="13:20" x14ac:dyDescent="0.25">
      <c r="P4302" s="52"/>
      <c r="S4302" s="52"/>
      <c r="T4302" s="52"/>
    </row>
    <row r="4303" spans="13:20" x14ac:dyDescent="0.25">
      <c r="P4303" s="52"/>
      <c r="S4303" s="52"/>
      <c r="T4303" s="52"/>
    </row>
    <row r="4304" spans="13:20" x14ac:dyDescent="0.25">
      <c r="P4304" s="52"/>
      <c r="S4304" s="52"/>
      <c r="T4304" s="52"/>
    </row>
    <row r="4305" spans="13:20" x14ac:dyDescent="0.25">
      <c r="P4305" s="52"/>
      <c r="S4305" s="52"/>
      <c r="T4305" s="52"/>
    </row>
    <row r="4306" spans="13:20" x14ac:dyDescent="0.25">
      <c r="P4306" s="52"/>
      <c r="S4306" s="52"/>
      <c r="T4306" s="52"/>
    </row>
    <row r="4307" spans="13:20" x14ac:dyDescent="0.25">
      <c r="P4307" s="52"/>
      <c r="S4307" s="52"/>
      <c r="T4307" s="52"/>
    </row>
    <row r="4308" spans="13:20" x14ac:dyDescent="0.25">
      <c r="M4308" s="53"/>
      <c r="P4308" s="52"/>
      <c r="S4308" s="52"/>
      <c r="T4308" s="52"/>
    </row>
    <row r="4309" spans="13:20" x14ac:dyDescent="0.25">
      <c r="P4309" s="52"/>
      <c r="S4309" s="52"/>
      <c r="T4309" s="52"/>
    </row>
    <row r="4310" spans="13:20" x14ac:dyDescent="0.25">
      <c r="M4310" s="53"/>
      <c r="P4310" s="52"/>
      <c r="S4310" s="52"/>
      <c r="T4310" s="52"/>
    </row>
    <row r="4311" spans="13:20" x14ac:dyDescent="0.25">
      <c r="P4311" s="52"/>
      <c r="S4311" s="52"/>
      <c r="T4311" s="52"/>
    </row>
    <row r="4312" spans="13:20" x14ac:dyDescent="0.25">
      <c r="P4312" s="52"/>
      <c r="S4312" s="52"/>
      <c r="T4312" s="52"/>
    </row>
    <row r="4313" spans="13:20" x14ac:dyDescent="0.25">
      <c r="M4313" s="53"/>
      <c r="P4313" s="52"/>
      <c r="S4313" s="52"/>
      <c r="T4313" s="52"/>
    </row>
    <row r="4314" spans="13:20" x14ac:dyDescent="0.25">
      <c r="P4314" s="52"/>
      <c r="S4314" s="52"/>
      <c r="T4314" s="52"/>
    </row>
    <row r="4315" spans="13:20" x14ac:dyDescent="0.25">
      <c r="P4315" s="52"/>
      <c r="S4315" s="52"/>
      <c r="T4315" s="52"/>
    </row>
    <row r="4316" spans="13:20" x14ac:dyDescent="0.25">
      <c r="M4316" s="53"/>
      <c r="P4316" s="52"/>
      <c r="S4316" s="52"/>
      <c r="T4316" s="52"/>
    </row>
    <row r="4317" spans="13:20" x14ac:dyDescent="0.25">
      <c r="P4317" s="52"/>
      <c r="S4317" s="52"/>
      <c r="T4317" s="52"/>
    </row>
    <row r="4318" spans="13:20" x14ac:dyDescent="0.25">
      <c r="P4318" s="52"/>
      <c r="S4318" s="52"/>
      <c r="T4318" s="52"/>
    </row>
    <row r="4319" spans="13:20" x14ac:dyDescent="0.25">
      <c r="P4319" s="52"/>
      <c r="S4319" s="52"/>
      <c r="T4319" s="52"/>
    </row>
    <row r="4320" spans="13:20" x14ac:dyDescent="0.25">
      <c r="P4320" s="52"/>
      <c r="S4320" s="52"/>
      <c r="T4320" s="52"/>
    </row>
    <row r="4321" spans="16:20" x14ac:dyDescent="0.25">
      <c r="P4321" s="52"/>
      <c r="S4321" s="52"/>
      <c r="T4321" s="52"/>
    </row>
    <row r="4322" spans="16:20" x14ac:dyDescent="0.25">
      <c r="P4322" s="52"/>
      <c r="S4322" s="52"/>
      <c r="T4322" s="52"/>
    </row>
    <row r="4323" spans="16:20" x14ac:dyDescent="0.25">
      <c r="P4323" s="52"/>
      <c r="S4323" s="52"/>
      <c r="T4323" s="52"/>
    </row>
    <row r="4324" spans="16:20" x14ac:dyDescent="0.25">
      <c r="P4324" s="52"/>
      <c r="S4324" s="52"/>
      <c r="T4324" s="52"/>
    </row>
    <row r="4325" spans="16:20" x14ac:dyDescent="0.25">
      <c r="P4325" s="52"/>
      <c r="S4325" s="52"/>
      <c r="T4325" s="52"/>
    </row>
    <row r="4326" spans="16:20" x14ac:dyDescent="0.25">
      <c r="P4326" s="52"/>
      <c r="S4326" s="52"/>
      <c r="T4326" s="52"/>
    </row>
    <row r="4327" spans="16:20" x14ac:dyDescent="0.25">
      <c r="P4327" s="52"/>
      <c r="S4327" s="52"/>
      <c r="T4327" s="52"/>
    </row>
    <row r="4328" spans="16:20" x14ac:dyDescent="0.25">
      <c r="P4328" s="52"/>
      <c r="S4328" s="52"/>
      <c r="T4328" s="52"/>
    </row>
    <row r="4329" spans="16:20" x14ac:dyDescent="0.25">
      <c r="P4329" s="52"/>
      <c r="S4329" s="52"/>
      <c r="T4329" s="52"/>
    </row>
    <row r="4330" spans="16:20" x14ac:dyDescent="0.25">
      <c r="P4330" s="52"/>
      <c r="S4330" s="52"/>
      <c r="T4330" s="52"/>
    </row>
    <row r="4331" spans="16:20" x14ac:dyDescent="0.25">
      <c r="P4331" s="52"/>
      <c r="S4331" s="52"/>
      <c r="T4331" s="52"/>
    </row>
    <row r="4332" spans="16:20" x14ac:dyDescent="0.25">
      <c r="P4332" s="52"/>
      <c r="S4332" s="52"/>
      <c r="T4332" s="52"/>
    </row>
    <row r="4333" spans="16:20" x14ac:dyDescent="0.25">
      <c r="P4333" s="52"/>
      <c r="S4333" s="52"/>
      <c r="T4333" s="52"/>
    </row>
    <row r="4334" spans="16:20" x14ac:dyDescent="0.25">
      <c r="P4334" s="52"/>
      <c r="S4334" s="52"/>
      <c r="T4334" s="52"/>
    </row>
    <row r="4335" spans="16:20" x14ac:dyDescent="0.25">
      <c r="P4335" s="52"/>
      <c r="S4335" s="52"/>
      <c r="T4335" s="52"/>
    </row>
    <row r="4336" spans="16:20" x14ac:dyDescent="0.25">
      <c r="P4336" s="52"/>
      <c r="S4336" s="52"/>
      <c r="T4336" s="52"/>
    </row>
    <row r="4337" spans="16:20" x14ac:dyDescent="0.25">
      <c r="P4337" s="52"/>
      <c r="S4337" s="52"/>
      <c r="T4337" s="52"/>
    </row>
    <row r="4338" spans="16:20" x14ac:dyDescent="0.25">
      <c r="P4338" s="52"/>
      <c r="S4338" s="52"/>
      <c r="T4338" s="52"/>
    </row>
    <row r="4339" spans="16:20" x14ac:dyDescent="0.25">
      <c r="P4339" s="52"/>
      <c r="S4339" s="52"/>
      <c r="T4339" s="52"/>
    </row>
    <row r="4340" spans="16:20" x14ac:dyDescent="0.25">
      <c r="P4340" s="52"/>
      <c r="S4340" s="52"/>
      <c r="T4340" s="52"/>
    </row>
    <row r="4341" spans="16:20" x14ac:dyDescent="0.25">
      <c r="P4341" s="52"/>
      <c r="S4341" s="52"/>
      <c r="T4341" s="52"/>
    </row>
    <row r="4342" spans="16:20" x14ac:dyDescent="0.25">
      <c r="P4342" s="52"/>
      <c r="S4342" s="52"/>
      <c r="T4342" s="52"/>
    </row>
    <row r="4343" spans="16:20" x14ac:dyDescent="0.25">
      <c r="P4343" s="52"/>
      <c r="S4343" s="52"/>
      <c r="T4343" s="52"/>
    </row>
    <row r="4344" spans="16:20" x14ac:dyDescent="0.25">
      <c r="P4344" s="52"/>
      <c r="S4344" s="52"/>
      <c r="T4344" s="52"/>
    </row>
    <row r="4345" spans="16:20" x14ac:dyDescent="0.25">
      <c r="P4345" s="52"/>
      <c r="S4345" s="52"/>
      <c r="T4345" s="52"/>
    </row>
    <row r="4346" spans="16:20" x14ac:dyDescent="0.25">
      <c r="P4346" s="52"/>
      <c r="S4346" s="52"/>
      <c r="T4346" s="52"/>
    </row>
    <row r="4347" spans="16:20" x14ac:dyDescent="0.25">
      <c r="P4347" s="52"/>
      <c r="S4347" s="52"/>
      <c r="T4347" s="52"/>
    </row>
    <row r="4348" spans="16:20" x14ac:dyDescent="0.25">
      <c r="P4348" s="52"/>
      <c r="S4348" s="52"/>
      <c r="T4348" s="52"/>
    </row>
    <row r="4349" spans="16:20" x14ac:dyDescent="0.25">
      <c r="P4349" s="52"/>
      <c r="S4349" s="52"/>
      <c r="T4349" s="52"/>
    </row>
    <row r="4350" spans="16:20" x14ac:dyDescent="0.25">
      <c r="P4350" s="52"/>
      <c r="S4350" s="52"/>
      <c r="T4350" s="52"/>
    </row>
    <row r="4351" spans="16:20" x14ac:dyDescent="0.25">
      <c r="P4351" s="52"/>
      <c r="S4351" s="52"/>
      <c r="T4351" s="52"/>
    </row>
    <row r="4352" spans="16:20" x14ac:dyDescent="0.25">
      <c r="P4352" s="52"/>
      <c r="S4352" s="52"/>
      <c r="T4352" s="52"/>
    </row>
    <row r="4353" spans="16:20" x14ac:dyDescent="0.25">
      <c r="P4353" s="52"/>
      <c r="S4353" s="52"/>
      <c r="T4353" s="52"/>
    </row>
    <row r="4354" spans="16:20" x14ac:dyDescent="0.25">
      <c r="P4354" s="52"/>
      <c r="S4354" s="52"/>
      <c r="T4354" s="52"/>
    </row>
    <row r="4355" spans="16:20" x14ac:dyDescent="0.25">
      <c r="P4355" s="52"/>
      <c r="S4355" s="52"/>
      <c r="T4355" s="52"/>
    </row>
    <row r="4356" spans="16:20" x14ac:dyDescent="0.25">
      <c r="P4356" s="52"/>
      <c r="S4356" s="52"/>
      <c r="T4356" s="52"/>
    </row>
    <row r="4357" spans="16:20" x14ac:dyDescent="0.25">
      <c r="P4357" s="52"/>
      <c r="S4357" s="52"/>
      <c r="T4357" s="52"/>
    </row>
    <row r="4358" spans="16:20" x14ac:dyDescent="0.25">
      <c r="P4358" s="52"/>
      <c r="S4358" s="52"/>
      <c r="T4358" s="52"/>
    </row>
    <row r="4359" spans="16:20" x14ac:dyDescent="0.25">
      <c r="P4359" s="52"/>
      <c r="S4359" s="52"/>
      <c r="T4359" s="52"/>
    </row>
    <row r="4360" spans="16:20" x14ac:dyDescent="0.25">
      <c r="P4360" s="52"/>
      <c r="S4360" s="52"/>
      <c r="T4360" s="52"/>
    </row>
    <row r="4361" spans="16:20" x14ac:dyDescent="0.25">
      <c r="P4361" s="52"/>
      <c r="S4361" s="52"/>
      <c r="T4361" s="52"/>
    </row>
    <row r="4362" spans="16:20" x14ac:dyDescent="0.25">
      <c r="P4362" s="52"/>
      <c r="S4362" s="52"/>
      <c r="T4362" s="52"/>
    </row>
    <row r="4363" spans="16:20" x14ac:dyDescent="0.25">
      <c r="P4363" s="52"/>
      <c r="S4363" s="52"/>
      <c r="T4363" s="52"/>
    </row>
    <row r="4364" spans="16:20" x14ac:dyDescent="0.25">
      <c r="P4364" s="52"/>
      <c r="S4364" s="52"/>
      <c r="T4364" s="52"/>
    </row>
    <row r="4365" spans="16:20" x14ac:dyDescent="0.25">
      <c r="P4365" s="52"/>
      <c r="S4365" s="52"/>
      <c r="T4365" s="52"/>
    </row>
    <row r="4366" spans="16:20" x14ac:dyDescent="0.25">
      <c r="P4366" s="52"/>
      <c r="S4366" s="52"/>
      <c r="T4366" s="52"/>
    </row>
    <row r="4367" spans="16:20" x14ac:dyDescent="0.25">
      <c r="P4367" s="52"/>
      <c r="S4367" s="52"/>
      <c r="T4367" s="52"/>
    </row>
    <row r="4368" spans="16:20" x14ac:dyDescent="0.25">
      <c r="P4368" s="52"/>
      <c r="S4368" s="52"/>
      <c r="T4368" s="52"/>
    </row>
    <row r="4369" spans="13:20" x14ac:dyDescent="0.25">
      <c r="P4369" s="52"/>
      <c r="S4369" s="52"/>
      <c r="T4369" s="52"/>
    </row>
    <row r="4370" spans="13:20" x14ac:dyDescent="0.25">
      <c r="P4370" s="52"/>
      <c r="S4370" s="52"/>
      <c r="T4370" s="52"/>
    </row>
    <row r="4371" spans="13:20" x14ac:dyDescent="0.25">
      <c r="P4371" s="52"/>
      <c r="S4371" s="52"/>
      <c r="T4371" s="52"/>
    </row>
    <row r="4372" spans="13:20" x14ac:dyDescent="0.25">
      <c r="P4372" s="52"/>
      <c r="S4372" s="52"/>
      <c r="T4372" s="52"/>
    </row>
    <row r="4373" spans="13:20" x14ac:dyDescent="0.25">
      <c r="P4373" s="52"/>
      <c r="S4373" s="52"/>
      <c r="T4373" s="52"/>
    </row>
    <row r="4374" spans="13:20" x14ac:dyDescent="0.25">
      <c r="P4374" s="52"/>
      <c r="S4374" s="52"/>
      <c r="T4374" s="52"/>
    </row>
    <row r="4375" spans="13:20" x14ac:dyDescent="0.25">
      <c r="P4375" s="52"/>
      <c r="S4375" s="52"/>
      <c r="T4375" s="52"/>
    </row>
    <row r="4376" spans="13:20" x14ac:dyDescent="0.25">
      <c r="P4376" s="52"/>
      <c r="S4376" s="52"/>
      <c r="T4376" s="52"/>
    </row>
    <row r="4377" spans="13:20" x14ac:dyDescent="0.25">
      <c r="P4377" s="52"/>
      <c r="S4377" s="52"/>
      <c r="T4377" s="52"/>
    </row>
    <row r="4378" spans="13:20" x14ac:dyDescent="0.25">
      <c r="M4378" s="53"/>
      <c r="P4378" s="52"/>
      <c r="S4378" s="52"/>
      <c r="T4378" s="52"/>
    </row>
    <row r="4379" spans="13:20" x14ac:dyDescent="0.25">
      <c r="P4379" s="52"/>
      <c r="S4379" s="52"/>
      <c r="T4379" s="52"/>
    </row>
    <row r="4380" spans="13:20" x14ac:dyDescent="0.25">
      <c r="P4380" s="52"/>
      <c r="S4380" s="52"/>
      <c r="T4380" s="52"/>
    </row>
    <row r="4381" spans="13:20" x14ac:dyDescent="0.25">
      <c r="M4381" s="53"/>
      <c r="P4381" s="52"/>
      <c r="S4381" s="52"/>
      <c r="T4381" s="52"/>
    </row>
    <row r="4382" spans="13:20" x14ac:dyDescent="0.25">
      <c r="P4382" s="52"/>
      <c r="S4382" s="52"/>
      <c r="T4382" s="52"/>
    </row>
    <row r="4383" spans="13:20" x14ac:dyDescent="0.25">
      <c r="P4383" s="52"/>
      <c r="S4383" s="52"/>
      <c r="T4383" s="52"/>
    </row>
    <row r="4384" spans="13:20" x14ac:dyDescent="0.25">
      <c r="M4384" s="53"/>
      <c r="P4384" s="52"/>
      <c r="S4384" s="52"/>
      <c r="T4384" s="52"/>
    </row>
    <row r="4385" spans="16:20" x14ac:dyDescent="0.25">
      <c r="P4385" s="52"/>
      <c r="S4385" s="52"/>
      <c r="T4385" s="52"/>
    </row>
    <row r="4386" spans="16:20" x14ac:dyDescent="0.25">
      <c r="P4386" s="52"/>
      <c r="S4386" s="52"/>
      <c r="T4386" s="52"/>
    </row>
    <row r="4387" spans="16:20" x14ac:dyDescent="0.25">
      <c r="P4387" s="52"/>
      <c r="S4387" s="52"/>
      <c r="T4387" s="52"/>
    </row>
    <row r="4388" spans="16:20" x14ac:dyDescent="0.25">
      <c r="P4388" s="52"/>
      <c r="S4388" s="52"/>
      <c r="T4388" s="52"/>
    </row>
    <row r="4389" spans="16:20" x14ac:dyDescent="0.25">
      <c r="P4389" s="52"/>
      <c r="S4389" s="52"/>
      <c r="T4389" s="52"/>
    </row>
    <row r="4390" spans="16:20" x14ac:dyDescent="0.25">
      <c r="P4390" s="52"/>
      <c r="S4390" s="52"/>
      <c r="T4390" s="52"/>
    </row>
    <row r="4391" spans="16:20" x14ac:dyDescent="0.25">
      <c r="P4391" s="52"/>
      <c r="S4391" s="52"/>
      <c r="T4391" s="52"/>
    </row>
    <row r="4392" spans="16:20" x14ac:dyDescent="0.25">
      <c r="P4392" s="52"/>
      <c r="S4392" s="52"/>
      <c r="T4392" s="52"/>
    </row>
    <row r="4393" spans="16:20" x14ac:dyDescent="0.25">
      <c r="P4393" s="52"/>
      <c r="S4393" s="52"/>
      <c r="T4393" s="52"/>
    </row>
    <row r="4394" spans="16:20" x14ac:dyDescent="0.25">
      <c r="P4394" s="52"/>
      <c r="S4394" s="52"/>
      <c r="T4394" s="52"/>
    </row>
    <row r="4395" spans="16:20" x14ac:dyDescent="0.25">
      <c r="P4395" s="52"/>
      <c r="S4395" s="52"/>
      <c r="T4395" s="52"/>
    </row>
    <row r="4396" spans="16:20" x14ac:dyDescent="0.25">
      <c r="P4396" s="52"/>
      <c r="S4396" s="52"/>
      <c r="T4396" s="52"/>
    </row>
    <row r="4397" spans="16:20" x14ac:dyDescent="0.25">
      <c r="P4397" s="52"/>
      <c r="S4397" s="52"/>
      <c r="T4397" s="52"/>
    </row>
    <row r="4398" spans="16:20" x14ac:dyDescent="0.25">
      <c r="P4398" s="52"/>
      <c r="S4398" s="52"/>
      <c r="T4398" s="52"/>
    </row>
    <row r="4399" spans="16:20" x14ac:dyDescent="0.25">
      <c r="P4399" s="52"/>
      <c r="S4399" s="52"/>
      <c r="T4399" s="52"/>
    </row>
    <row r="4400" spans="16:20" x14ac:dyDescent="0.25">
      <c r="P4400" s="52"/>
      <c r="S4400" s="52"/>
      <c r="T4400" s="52"/>
    </row>
    <row r="4401" spans="16:20" x14ac:dyDescent="0.25">
      <c r="P4401" s="52"/>
      <c r="S4401" s="52"/>
      <c r="T4401" s="52"/>
    </row>
    <row r="4402" spans="16:20" x14ac:dyDescent="0.25">
      <c r="P4402" s="52"/>
      <c r="S4402" s="52"/>
      <c r="T4402" s="52"/>
    </row>
    <row r="4403" spans="16:20" x14ac:dyDescent="0.25">
      <c r="P4403" s="52"/>
      <c r="S4403" s="52"/>
      <c r="T4403" s="52"/>
    </row>
    <row r="4404" spans="16:20" x14ac:dyDescent="0.25">
      <c r="P4404" s="52"/>
      <c r="S4404" s="52"/>
      <c r="T4404" s="52"/>
    </row>
    <row r="4405" spans="16:20" x14ac:dyDescent="0.25">
      <c r="P4405" s="52"/>
      <c r="S4405" s="52"/>
      <c r="T4405" s="52"/>
    </row>
    <row r="4406" spans="16:20" x14ac:dyDescent="0.25">
      <c r="P4406" s="52"/>
      <c r="S4406" s="52"/>
      <c r="T4406" s="52"/>
    </row>
    <row r="4407" spans="16:20" x14ac:dyDescent="0.25">
      <c r="P4407" s="52"/>
      <c r="S4407" s="52"/>
      <c r="T4407" s="52"/>
    </row>
    <row r="4408" spans="16:20" x14ac:dyDescent="0.25">
      <c r="P4408" s="52"/>
      <c r="S4408" s="52"/>
      <c r="T4408" s="52"/>
    </row>
    <row r="4409" spans="16:20" x14ac:dyDescent="0.25">
      <c r="P4409" s="52"/>
      <c r="S4409" s="52"/>
      <c r="T4409" s="52"/>
    </row>
    <row r="4410" spans="16:20" x14ac:dyDescent="0.25">
      <c r="P4410" s="52"/>
      <c r="S4410" s="52"/>
      <c r="T4410" s="52"/>
    </row>
    <row r="4411" spans="16:20" x14ac:dyDescent="0.25">
      <c r="P4411" s="52"/>
      <c r="S4411" s="52"/>
      <c r="T4411" s="52"/>
    </row>
    <row r="4412" spans="16:20" x14ac:dyDescent="0.25">
      <c r="P4412" s="52"/>
      <c r="S4412" s="52"/>
      <c r="T4412" s="52"/>
    </row>
    <row r="4413" spans="16:20" x14ac:dyDescent="0.25">
      <c r="P4413" s="52"/>
      <c r="S4413" s="52"/>
      <c r="T4413" s="52"/>
    </row>
    <row r="4414" spans="16:20" x14ac:dyDescent="0.25">
      <c r="P4414" s="52"/>
      <c r="S4414" s="52"/>
      <c r="T4414" s="52"/>
    </row>
    <row r="4415" spans="16:20" x14ac:dyDescent="0.25">
      <c r="P4415" s="52"/>
      <c r="S4415" s="52"/>
      <c r="T4415" s="52"/>
    </row>
    <row r="4416" spans="16:20" x14ac:dyDescent="0.25">
      <c r="P4416" s="52"/>
      <c r="S4416" s="52"/>
      <c r="T4416" s="52"/>
    </row>
    <row r="4417" spans="16:20" x14ac:dyDescent="0.25">
      <c r="P4417" s="52"/>
      <c r="S4417" s="52"/>
      <c r="T4417" s="52"/>
    </row>
    <row r="4418" spans="16:20" x14ac:dyDescent="0.25">
      <c r="P4418" s="52"/>
      <c r="S4418" s="52"/>
      <c r="T4418" s="52"/>
    </row>
    <row r="4419" spans="16:20" x14ac:dyDescent="0.25">
      <c r="P4419" s="52"/>
      <c r="S4419" s="52"/>
      <c r="T4419" s="52"/>
    </row>
    <row r="4420" spans="16:20" x14ac:dyDescent="0.25">
      <c r="P4420" s="52"/>
      <c r="S4420" s="52"/>
      <c r="T4420" s="52"/>
    </row>
    <row r="4421" spans="16:20" x14ac:dyDescent="0.25">
      <c r="P4421" s="52"/>
      <c r="S4421" s="52"/>
      <c r="T4421" s="52"/>
    </row>
    <row r="4422" spans="16:20" x14ac:dyDescent="0.25">
      <c r="P4422" s="52"/>
      <c r="S4422" s="52"/>
      <c r="T4422" s="52"/>
    </row>
    <row r="4423" spans="16:20" x14ac:dyDescent="0.25">
      <c r="P4423" s="52"/>
      <c r="S4423" s="52"/>
      <c r="T4423" s="52"/>
    </row>
    <row r="4424" spans="16:20" x14ac:dyDescent="0.25">
      <c r="P4424" s="52"/>
      <c r="S4424" s="52"/>
      <c r="T4424" s="52"/>
    </row>
    <row r="4425" spans="16:20" x14ac:dyDescent="0.25">
      <c r="P4425" s="52"/>
      <c r="S4425" s="52"/>
      <c r="T4425" s="52"/>
    </row>
    <row r="4426" spans="16:20" x14ac:dyDescent="0.25">
      <c r="P4426" s="52"/>
      <c r="S4426" s="52"/>
      <c r="T4426" s="52"/>
    </row>
    <row r="4427" spans="16:20" x14ac:dyDescent="0.25">
      <c r="P4427" s="52"/>
      <c r="S4427" s="52"/>
      <c r="T4427" s="52"/>
    </row>
    <row r="4428" spans="16:20" x14ac:dyDescent="0.25">
      <c r="P4428" s="52"/>
      <c r="S4428" s="52"/>
      <c r="T4428" s="52"/>
    </row>
    <row r="4429" spans="16:20" x14ac:dyDescent="0.25">
      <c r="P4429" s="52"/>
      <c r="S4429" s="52"/>
      <c r="T4429" s="52"/>
    </row>
    <row r="4430" spans="16:20" x14ac:dyDescent="0.25">
      <c r="P4430" s="52"/>
      <c r="S4430" s="52"/>
      <c r="T4430" s="52"/>
    </row>
    <row r="4431" spans="16:20" x14ac:dyDescent="0.25">
      <c r="P4431" s="52"/>
      <c r="S4431" s="52"/>
      <c r="T4431" s="52"/>
    </row>
    <row r="4432" spans="16:20" x14ac:dyDescent="0.25">
      <c r="P4432" s="52"/>
      <c r="S4432" s="52"/>
      <c r="T4432" s="52"/>
    </row>
    <row r="4433" spans="13:20" x14ac:dyDescent="0.25">
      <c r="P4433" s="52"/>
      <c r="S4433" s="52"/>
      <c r="T4433" s="52"/>
    </row>
    <row r="4434" spans="13:20" x14ac:dyDescent="0.25">
      <c r="P4434" s="52"/>
      <c r="S4434" s="52"/>
      <c r="T4434" s="52"/>
    </row>
    <row r="4435" spans="13:20" x14ac:dyDescent="0.25">
      <c r="P4435" s="52"/>
      <c r="S4435" s="52"/>
      <c r="T4435" s="52"/>
    </row>
    <row r="4436" spans="13:20" x14ac:dyDescent="0.25">
      <c r="P4436" s="52"/>
      <c r="S4436" s="52"/>
      <c r="T4436" s="52"/>
    </row>
    <row r="4437" spans="13:20" x14ac:dyDescent="0.25">
      <c r="P4437" s="52"/>
      <c r="S4437" s="52"/>
      <c r="T4437" s="52"/>
    </row>
    <row r="4438" spans="13:20" x14ac:dyDescent="0.25">
      <c r="P4438" s="52"/>
      <c r="S4438" s="52"/>
      <c r="T4438" s="52"/>
    </row>
    <row r="4439" spans="13:20" x14ac:dyDescent="0.25">
      <c r="P4439" s="52"/>
      <c r="S4439" s="52"/>
      <c r="T4439" s="52"/>
    </row>
    <row r="4440" spans="13:20" x14ac:dyDescent="0.25">
      <c r="P4440" s="52"/>
      <c r="S4440" s="52"/>
      <c r="T4440" s="52"/>
    </row>
    <row r="4441" spans="13:20" x14ac:dyDescent="0.25">
      <c r="P4441" s="52"/>
      <c r="S4441" s="52"/>
      <c r="T4441" s="52"/>
    </row>
    <row r="4442" spans="13:20" x14ac:dyDescent="0.25">
      <c r="P4442" s="52"/>
      <c r="S4442" s="52"/>
      <c r="T4442" s="52"/>
    </row>
    <row r="4443" spans="13:20" x14ac:dyDescent="0.25">
      <c r="P4443" s="52"/>
      <c r="S4443" s="52"/>
      <c r="T4443" s="52"/>
    </row>
    <row r="4444" spans="13:20" x14ac:dyDescent="0.25">
      <c r="P4444" s="52"/>
      <c r="S4444" s="52"/>
      <c r="T4444" s="52"/>
    </row>
    <row r="4445" spans="13:20" x14ac:dyDescent="0.25">
      <c r="M4445" s="53"/>
      <c r="P4445" s="52"/>
      <c r="S4445" s="52"/>
      <c r="T4445" s="52"/>
    </row>
    <row r="4446" spans="13:20" x14ac:dyDescent="0.25">
      <c r="P4446" s="52"/>
      <c r="S4446" s="52"/>
      <c r="T4446" s="52"/>
    </row>
    <row r="4447" spans="13:20" x14ac:dyDescent="0.25">
      <c r="P4447" s="52"/>
      <c r="S4447" s="52"/>
      <c r="T4447" s="52"/>
    </row>
    <row r="4448" spans="13:20" x14ac:dyDescent="0.25">
      <c r="P4448" s="52"/>
      <c r="S4448" s="52"/>
      <c r="T4448" s="52"/>
    </row>
    <row r="4449" spans="13:20" x14ac:dyDescent="0.25">
      <c r="P4449" s="52"/>
      <c r="S4449" s="52"/>
      <c r="T4449" s="52"/>
    </row>
    <row r="4450" spans="13:20" x14ac:dyDescent="0.25">
      <c r="P4450" s="52"/>
      <c r="S4450" s="52"/>
      <c r="T4450" s="52"/>
    </row>
    <row r="4451" spans="13:20" x14ac:dyDescent="0.25">
      <c r="P4451" s="52"/>
      <c r="S4451" s="52"/>
      <c r="T4451" s="52"/>
    </row>
    <row r="4452" spans="13:20" x14ac:dyDescent="0.25">
      <c r="P4452" s="52"/>
      <c r="S4452" s="52"/>
      <c r="T4452" s="52"/>
    </row>
    <row r="4453" spans="13:20" x14ac:dyDescent="0.25">
      <c r="P4453" s="52"/>
      <c r="S4453" s="52"/>
      <c r="T4453" s="52"/>
    </row>
    <row r="4454" spans="13:20" x14ac:dyDescent="0.25">
      <c r="P4454" s="52"/>
      <c r="S4454" s="52"/>
      <c r="T4454" s="52"/>
    </row>
    <row r="4455" spans="13:20" x14ac:dyDescent="0.25">
      <c r="P4455" s="52"/>
      <c r="S4455" s="52"/>
      <c r="T4455" s="52"/>
    </row>
    <row r="4456" spans="13:20" x14ac:dyDescent="0.25">
      <c r="P4456" s="52"/>
      <c r="S4456" s="52"/>
      <c r="T4456" s="52"/>
    </row>
    <row r="4457" spans="13:20" x14ac:dyDescent="0.25">
      <c r="P4457" s="52"/>
      <c r="S4457" s="52"/>
      <c r="T4457" s="52"/>
    </row>
    <row r="4458" spans="13:20" x14ac:dyDescent="0.25">
      <c r="M4458" s="53"/>
      <c r="P4458" s="52"/>
      <c r="S4458" s="52"/>
      <c r="T4458" s="52"/>
    </row>
    <row r="4459" spans="13:20" x14ac:dyDescent="0.25">
      <c r="P4459" s="52"/>
      <c r="S4459" s="52"/>
      <c r="T4459" s="52"/>
    </row>
    <row r="4460" spans="13:20" x14ac:dyDescent="0.25">
      <c r="P4460" s="52"/>
      <c r="S4460" s="52"/>
      <c r="T4460" s="52"/>
    </row>
    <row r="4461" spans="13:20" x14ac:dyDescent="0.25">
      <c r="P4461" s="52"/>
      <c r="S4461" s="52"/>
      <c r="T4461" s="52"/>
    </row>
    <row r="4462" spans="13:20" x14ac:dyDescent="0.25">
      <c r="P4462" s="52"/>
      <c r="S4462" s="52"/>
      <c r="T4462" s="52"/>
    </row>
    <row r="4463" spans="13:20" x14ac:dyDescent="0.25">
      <c r="P4463" s="52"/>
      <c r="S4463" s="52"/>
      <c r="T4463" s="52"/>
    </row>
    <row r="4464" spans="13:20" x14ac:dyDescent="0.25">
      <c r="P4464" s="52"/>
      <c r="S4464" s="52"/>
      <c r="T4464" s="52"/>
    </row>
    <row r="4465" spans="16:20" x14ac:dyDescent="0.25">
      <c r="P4465" s="52"/>
      <c r="S4465" s="52"/>
      <c r="T4465" s="52"/>
    </row>
    <row r="4466" spans="16:20" x14ac:dyDescent="0.25">
      <c r="P4466" s="52"/>
      <c r="S4466" s="52"/>
      <c r="T4466" s="52"/>
    </row>
    <row r="4467" spans="16:20" x14ac:dyDescent="0.25">
      <c r="P4467" s="52"/>
      <c r="S4467" s="52"/>
      <c r="T4467" s="52"/>
    </row>
    <row r="4468" spans="16:20" x14ac:dyDescent="0.25">
      <c r="P4468" s="52"/>
      <c r="S4468" s="52"/>
      <c r="T4468" s="52"/>
    </row>
    <row r="4469" spans="16:20" x14ac:dyDescent="0.25">
      <c r="P4469" s="52"/>
      <c r="S4469" s="52"/>
      <c r="T4469" s="52"/>
    </row>
    <row r="4470" spans="16:20" x14ac:dyDescent="0.25">
      <c r="P4470" s="52"/>
      <c r="S4470" s="52"/>
      <c r="T4470" s="52"/>
    </row>
    <row r="4471" spans="16:20" x14ac:dyDescent="0.25">
      <c r="P4471" s="52"/>
      <c r="S4471" s="52"/>
      <c r="T4471" s="52"/>
    </row>
    <row r="4472" spans="16:20" x14ac:dyDescent="0.25">
      <c r="P4472" s="52"/>
      <c r="S4472" s="52"/>
      <c r="T4472" s="52"/>
    </row>
    <row r="4473" spans="16:20" x14ac:dyDescent="0.25">
      <c r="P4473" s="52"/>
      <c r="S4473" s="52"/>
      <c r="T4473" s="52"/>
    </row>
    <row r="4474" spans="16:20" x14ac:dyDescent="0.25">
      <c r="P4474" s="52"/>
      <c r="S4474" s="52"/>
      <c r="T4474" s="52"/>
    </row>
    <row r="4475" spans="16:20" x14ac:dyDescent="0.25">
      <c r="P4475" s="52"/>
      <c r="S4475" s="52"/>
      <c r="T4475" s="52"/>
    </row>
    <row r="4476" spans="16:20" x14ac:dyDescent="0.25">
      <c r="P4476" s="52"/>
      <c r="S4476" s="52"/>
      <c r="T4476" s="52"/>
    </row>
    <row r="4477" spans="16:20" x14ac:dyDescent="0.25">
      <c r="P4477" s="52"/>
      <c r="S4477" s="52"/>
      <c r="T4477" s="52"/>
    </row>
    <row r="4478" spans="16:20" x14ac:dyDescent="0.25">
      <c r="P4478" s="52"/>
      <c r="S4478" s="52"/>
      <c r="T4478" s="52"/>
    </row>
    <row r="4479" spans="16:20" x14ac:dyDescent="0.25">
      <c r="P4479" s="52"/>
      <c r="S4479" s="52"/>
      <c r="T4479" s="52"/>
    </row>
    <row r="4480" spans="16:20" x14ac:dyDescent="0.25">
      <c r="P4480" s="52"/>
      <c r="S4480" s="52"/>
      <c r="T4480" s="52"/>
    </row>
    <row r="4481" spans="16:20" x14ac:dyDescent="0.25">
      <c r="P4481" s="52"/>
      <c r="S4481" s="52"/>
      <c r="T4481" s="52"/>
    </row>
    <row r="4482" spans="16:20" x14ac:dyDescent="0.25">
      <c r="P4482" s="52"/>
      <c r="S4482" s="52"/>
      <c r="T4482" s="52"/>
    </row>
    <row r="4483" spans="16:20" x14ac:dyDescent="0.25">
      <c r="P4483" s="52"/>
      <c r="S4483" s="52"/>
      <c r="T4483" s="52"/>
    </row>
    <row r="4484" spans="16:20" x14ac:dyDescent="0.25">
      <c r="P4484" s="52"/>
      <c r="S4484" s="52"/>
      <c r="T4484" s="52"/>
    </row>
    <row r="4485" spans="16:20" x14ac:dyDescent="0.25">
      <c r="P4485" s="52"/>
      <c r="S4485" s="52"/>
      <c r="T4485" s="52"/>
    </row>
    <row r="4486" spans="16:20" x14ac:dyDescent="0.25">
      <c r="P4486" s="52"/>
      <c r="S4486" s="52"/>
      <c r="T4486" s="52"/>
    </row>
    <row r="4487" spans="16:20" x14ac:dyDescent="0.25">
      <c r="P4487" s="52"/>
      <c r="S4487" s="52"/>
      <c r="T4487" s="52"/>
    </row>
    <row r="4488" spans="16:20" x14ac:dyDescent="0.25">
      <c r="P4488" s="52"/>
      <c r="S4488" s="52"/>
      <c r="T4488" s="52"/>
    </row>
    <row r="4489" spans="16:20" x14ac:dyDescent="0.25">
      <c r="P4489" s="52"/>
      <c r="S4489" s="52"/>
      <c r="T4489" s="52"/>
    </row>
    <row r="4490" spans="16:20" x14ac:dyDescent="0.25">
      <c r="P4490" s="52"/>
      <c r="S4490" s="52"/>
      <c r="T4490" s="52"/>
    </row>
    <row r="4491" spans="16:20" x14ac:dyDescent="0.25">
      <c r="P4491" s="52"/>
      <c r="S4491" s="52"/>
      <c r="T4491" s="52"/>
    </row>
    <row r="4492" spans="16:20" x14ac:dyDescent="0.25">
      <c r="P4492" s="52"/>
      <c r="S4492" s="52"/>
      <c r="T4492" s="52"/>
    </row>
    <row r="4493" spans="16:20" x14ac:dyDescent="0.25">
      <c r="P4493" s="52"/>
      <c r="S4493" s="52"/>
      <c r="T4493" s="52"/>
    </row>
    <row r="4494" spans="16:20" x14ac:dyDescent="0.25">
      <c r="P4494" s="52"/>
      <c r="S4494" s="52"/>
      <c r="T4494" s="52"/>
    </row>
    <row r="4495" spans="16:20" x14ac:dyDescent="0.25">
      <c r="P4495" s="52"/>
      <c r="S4495" s="52"/>
      <c r="T4495" s="52"/>
    </row>
    <row r="4496" spans="16:20" x14ac:dyDescent="0.25">
      <c r="P4496" s="52"/>
      <c r="S4496" s="52"/>
      <c r="T4496" s="52"/>
    </row>
    <row r="4497" spans="16:20" x14ac:dyDescent="0.25">
      <c r="P4497" s="52"/>
      <c r="S4497" s="52"/>
      <c r="T4497" s="52"/>
    </row>
    <row r="4498" spans="16:20" x14ac:dyDescent="0.25">
      <c r="P4498" s="52"/>
      <c r="S4498" s="52"/>
      <c r="T4498" s="52"/>
    </row>
    <row r="4499" spans="16:20" x14ac:dyDescent="0.25">
      <c r="P4499" s="52"/>
      <c r="S4499" s="52"/>
      <c r="T4499" s="52"/>
    </row>
    <row r="4500" spans="16:20" x14ac:dyDescent="0.25">
      <c r="P4500" s="52"/>
      <c r="S4500" s="52"/>
      <c r="T4500" s="52"/>
    </row>
    <row r="4501" spans="16:20" x14ac:dyDescent="0.25">
      <c r="P4501" s="52"/>
      <c r="S4501" s="52"/>
      <c r="T4501" s="52"/>
    </row>
    <row r="4502" spans="16:20" x14ac:dyDescent="0.25">
      <c r="P4502" s="52"/>
      <c r="S4502" s="52"/>
      <c r="T4502" s="52"/>
    </row>
    <row r="4503" spans="16:20" x14ac:dyDescent="0.25">
      <c r="P4503" s="52"/>
      <c r="S4503" s="52"/>
      <c r="T4503" s="52"/>
    </row>
    <row r="4504" spans="16:20" x14ac:dyDescent="0.25">
      <c r="P4504" s="52"/>
      <c r="S4504" s="52"/>
      <c r="T4504" s="52"/>
    </row>
    <row r="4505" spans="16:20" x14ac:dyDescent="0.25">
      <c r="P4505" s="52"/>
      <c r="S4505" s="52"/>
      <c r="T4505" s="52"/>
    </row>
    <row r="4506" spans="16:20" x14ac:dyDescent="0.25">
      <c r="P4506" s="52"/>
      <c r="S4506" s="52"/>
      <c r="T4506" s="52"/>
    </row>
    <row r="4507" spans="16:20" x14ac:dyDescent="0.25">
      <c r="P4507" s="52"/>
      <c r="S4507" s="52"/>
      <c r="T4507" s="52"/>
    </row>
    <row r="4508" spans="16:20" x14ac:dyDescent="0.25">
      <c r="P4508" s="52"/>
      <c r="S4508" s="52"/>
      <c r="T4508" s="52"/>
    </row>
    <row r="4509" spans="16:20" x14ac:dyDescent="0.25">
      <c r="P4509" s="52"/>
      <c r="S4509" s="52"/>
      <c r="T4509" s="52"/>
    </row>
    <row r="4510" spans="16:20" x14ac:dyDescent="0.25">
      <c r="P4510" s="52"/>
      <c r="S4510" s="52"/>
      <c r="T4510" s="52"/>
    </row>
    <row r="4511" spans="16:20" x14ac:dyDescent="0.25">
      <c r="P4511" s="52"/>
      <c r="S4511" s="52"/>
      <c r="T4511" s="52"/>
    </row>
    <row r="4512" spans="16:20" x14ac:dyDescent="0.25">
      <c r="P4512" s="52"/>
      <c r="S4512" s="52"/>
      <c r="T4512" s="52"/>
    </row>
    <row r="4513" spans="16:20" x14ac:dyDescent="0.25">
      <c r="P4513" s="52"/>
      <c r="S4513" s="52"/>
      <c r="T4513" s="52"/>
    </row>
    <row r="4514" spans="16:20" x14ac:dyDescent="0.25">
      <c r="P4514" s="52"/>
      <c r="S4514" s="52"/>
      <c r="T4514" s="52"/>
    </row>
    <row r="4515" spans="16:20" x14ac:dyDescent="0.25">
      <c r="P4515" s="52"/>
      <c r="S4515" s="52"/>
      <c r="T4515" s="52"/>
    </row>
    <row r="4516" spans="16:20" x14ac:dyDescent="0.25">
      <c r="P4516" s="52"/>
      <c r="S4516" s="52"/>
      <c r="T4516" s="52"/>
    </row>
    <row r="4517" spans="16:20" x14ac:dyDescent="0.25">
      <c r="P4517" s="52"/>
      <c r="S4517" s="52"/>
      <c r="T4517" s="52"/>
    </row>
    <row r="4518" spans="16:20" x14ac:dyDescent="0.25">
      <c r="P4518" s="52"/>
      <c r="S4518" s="52"/>
      <c r="T4518" s="52"/>
    </row>
    <row r="4519" spans="16:20" x14ac:dyDescent="0.25">
      <c r="P4519" s="52"/>
      <c r="S4519" s="52"/>
      <c r="T4519" s="52"/>
    </row>
    <row r="4520" spans="16:20" x14ac:dyDescent="0.25">
      <c r="P4520" s="52"/>
      <c r="S4520" s="52"/>
      <c r="T4520" s="52"/>
    </row>
    <row r="4521" spans="16:20" x14ac:dyDescent="0.25">
      <c r="P4521" s="52"/>
      <c r="S4521" s="52"/>
      <c r="T4521" s="52"/>
    </row>
    <row r="4522" spans="16:20" x14ac:dyDescent="0.25">
      <c r="P4522" s="52"/>
      <c r="S4522" s="52"/>
      <c r="T4522" s="52"/>
    </row>
    <row r="4523" spans="16:20" x14ac:dyDescent="0.25">
      <c r="P4523" s="52"/>
      <c r="S4523" s="52"/>
      <c r="T4523" s="52"/>
    </row>
    <row r="4524" spans="16:20" x14ac:dyDescent="0.25">
      <c r="P4524" s="52"/>
      <c r="S4524" s="52"/>
      <c r="T4524" s="52"/>
    </row>
    <row r="4525" spans="16:20" x14ac:dyDescent="0.25">
      <c r="P4525" s="52"/>
      <c r="S4525" s="52"/>
      <c r="T4525" s="52"/>
    </row>
    <row r="4526" spans="16:20" x14ac:dyDescent="0.25">
      <c r="P4526" s="52"/>
      <c r="S4526" s="52"/>
      <c r="T4526" s="52"/>
    </row>
    <row r="4527" spans="16:20" x14ac:dyDescent="0.25">
      <c r="P4527" s="52"/>
      <c r="S4527" s="52"/>
      <c r="T4527" s="52"/>
    </row>
    <row r="4528" spans="16:20" x14ac:dyDescent="0.25">
      <c r="P4528" s="52"/>
      <c r="S4528" s="52"/>
      <c r="T4528" s="52"/>
    </row>
    <row r="4529" spans="13:20" x14ac:dyDescent="0.25">
      <c r="P4529" s="52"/>
      <c r="S4529" s="52"/>
      <c r="T4529" s="52"/>
    </row>
    <row r="4530" spans="13:20" x14ac:dyDescent="0.25">
      <c r="P4530" s="52"/>
      <c r="S4530" s="52"/>
      <c r="T4530" s="52"/>
    </row>
    <row r="4531" spans="13:20" x14ac:dyDescent="0.25">
      <c r="P4531" s="52"/>
      <c r="S4531" s="52"/>
      <c r="T4531" s="52"/>
    </row>
    <row r="4532" spans="13:20" x14ac:dyDescent="0.25">
      <c r="M4532" s="53"/>
      <c r="P4532" s="52"/>
      <c r="S4532" s="52"/>
      <c r="T4532" s="52"/>
    </row>
    <row r="4533" spans="13:20" x14ac:dyDescent="0.25">
      <c r="P4533" s="52"/>
      <c r="S4533" s="52"/>
      <c r="T4533" s="52"/>
    </row>
    <row r="4534" spans="13:20" x14ac:dyDescent="0.25">
      <c r="P4534" s="52"/>
      <c r="S4534" s="52"/>
      <c r="T4534" s="52"/>
    </row>
    <row r="4535" spans="13:20" x14ac:dyDescent="0.25">
      <c r="P4535" s="52"/>
      <c r="S4535" s="52"/>
      <c r="T4535" s="52"/>
    </row>
    <row r="4536" spans="13:20" x14ac:dyDescent="0.25">
      <c r="P4536" s="52"/>
      <c r="S4536" s="52"/>
      <c r="T4536" s="52"/>
    </row>
    <row r="4537" spans="13:20" x14ac:dyDescent="0.25">
      <c r="P4537" s="52"/>
      <c r="S4537" s="52"/>
      <c r="T4537" s="52"/>
    </row>
    <row r="4538" spans="13:20" x14ac:dyDescent="0.25">
      <c r="P4538" s="52"/>
      <c r="S4538" s="52"/>
      <c r="T4538" s="52"/>
    </row>
    <row r="4539" spans="13:20" x14ac:dyDescent="0.25">
      <c r="P4539" s="52"/>
      <c r="S4539" s="52"/>
      <c r="T4539" s="52"/>
    </row>
    <row r="4540" spans="13:20" x14ac:dyDescent="0.25">
      <c r="P4540" s="52"/>
      <c r="S4540" s="52"/>
      <c r="T4540" s="52"/>
    </row>
    <row r="4541" spans="13:20" x14ac:dyDescent="0.25">
      <c r="P4541" s="52"/>
      <c r="S4541" s="52"/>
      <c r="T4541" s="52"/>
    </row>
    <row r="4542" spans="13:20" x14ac:dyDescent="0.25">
      <c r="P4542" s="52"/>
      <c r="S4542" s="52"/>
      <c r="T4542" s="52"/>
    </row>
    <row r="4543" spans="13:20" x14ac:dyDescent="0.25">
      <c r="P4543" s="52"/>
      <c r="S4543" s="52"/>
      <c r="T4543" s="52"/>
    </row>
    <row r="4544" spans="13:20" x14ac:dyDescent="0.25">
      <c r="P4544" s="52"/>
      <c r="S4544" s="52"/>
      <c r="T4544" s="52"/>
    </row>
    <row r="4545" spans="16:20" x14ac:dyDescent="0.25">
      <c r="P4545" s="52"/>
      <c r="S4545" s="52"/>
      <c r="T4545" s="52"/>
    </row>
    <row r="4546" spans="16:20" x14ac:dyDescent="0.25">
      <c r="P4546" s="52"/>
      <c r="S4546" s="52"/>
      <c r="T4546" s="52"/>
    </row>
    <row r="4547" spans="16:20" x14ac:dyDescent="0.25">
      <c r="P4547" s="52"/>
      <c r="S4547" s="52"/>
      <c r="T4547" s="52"/>
    </row>
    <row r="4548" spans="16:20" x14ac:dyDescent="0.25">
      <c r="P4548" s="52"/>
      <c r="S4548" s="52"/>
      <c r="T4548" s="52"/>
    </row>
    <row r="4549" spans="16:20" x14ac:dyDescent="0.25">
      <c r="P4549" s="52"/>
      <c r="S4549" s="52"/>
      <c r="T4549" s="52"/>
    </row>
    <row r="4550" spans="16:20" x14ac:dyDescent="0.25">
      <c r="P4550" s="52"/>
      <c r="S4550" s="52"/>
      <c r="T4550" s="52"/>
    </row>
    <row r="4551" spans="16:20" x14ac:dyDescent="0.25">
      <c r="P4551" s="52"/>
      <c r="S4551" s="52"/>
      <c r="T4551" s="52"/>
    </row>
    <row r="4552" spans="16:20" x14ac:dyDescent="0.25">
      <c r="P4552" s="52"/>
      <c r="S4552" s="52"/>
      <c r="T4552" s="52"/>
    </row>
    <row r="4553" spans="16:20" x14ac:dyDescent="0.25">
      <c r="P4553" s="52"/>
      <c r="S4553" s="52"/>
      <c r="T4553" s="52"/>
    </row>
    <row r="4554" spans="16:20" x14ac:dyDescent="0.25">
      <c r="P4554" s="52"/>
      <c r="S4554" s="52"/>
      <c r="T4554" s="52"/>
    </row>
    <row r="4555" spans="16:20" x14ac:dyDescent="0.25">
      <c r="P4555" s="52"/>
      <c r="S4555" s="52"/>
      <c r="T4555" s="52"/>
    </row>
    <row r="4556" spans="16:20" x14ac:dyDescent="0.25">
      <c r="P4556" s="52"/>
      <c r="S4556" s="52"/>
      <c r="T4556" s="52"/>
    </row>
    <row r="4557" spans="16:20" x14ac:dyDescent="0.25">
      <c r="P4557" s="52"/>
      <c r="S4557" s="52"/>
      <c r="T4557" s="52"/>
    </row>
    <row r="4558" spans="16:20" x14ac:dyDescent="0.25">
      <c r="P4558" s="52"/>
      <c r="S4558" s="52"/>
      <c r="T4558" s="52"/>
    </row>
    <row r="4559" spans="16:20" x14ac:dyDescent="0.25">
      <c r="P4559" s="52"/>
      <c r="S4559" s="52"/>
      <c r="T4559" s="52"/>
    </row>
    <row r="4560" spans="16:20" x14ac:dyDescent="0.25">
      <c r="P4560" s="52"/>
      <c r="S4560" s="52"/>
      <c r="T4560" s="52"/>
    </row>
    <row r="4561" spans="16:20" x14ac:dyDescent="0.25">
      <c r="P4561" s="52"/>
      <c r="S4561" s="52"/>
      <c r="T4561" s="52"/>
    </row>
    <row r="4562" spans="16:20" x14ac:dyDescent="0.25">
      <c r="P4562" s="52"/>
      <c r="S4562" s="52"/>
      <c r="T4562" s="52"/>
    </row>
    <row r="4563" spans="16:20" x14ac:dyDescent="0.25">
      <c r="P4563" s="52"/>
      <c r="S4563" s="52"/>
      <c r="T4563" s="52"/>
    </row>
    <row r="4564" spans="16:20" x14ac:dyDescent="0.25">
      <c r="P4564" s="52"/>
      <c r="S4564" s="52"/>
      <c r="T4564" s="52"/>
    </row>
    <row r="4565" spans="16:20" x14ac:dyDescent="0.25">
      <c r="P4565" s="52"/>
      <c r="S4565" s="52"/>
      <c r="T4565" s="52"/>
    </row>
    <row r="4566" spans="16:20" x14ac:dyDescent="0.25">
      <c r="P4566" s="52"/>
      <c r="S4566" s="52"/>
      <c r="T4566" s="52"/>
    </row>
    <row r="4567" spans="16:20" x14ac:dyDescent="0.25">
      <c r="P4567" s="52"/>
      <c r="S4567" s="52"/>
      <c r="T4567" s="52"/>
    </row>
    <row r="4568" spans="16:20" x14ac:dyDescent="0.25">
      <c r="P4568" s="52"/>
      <c r="S4568" s="52"/>
      <c r="T4568" s="52"/>
    </row>
    <row r="4569" spans="16:20" x14ac:dyDescent="0.25">
      <c r="P4569" s="52"/>
      <c r="S4569" s="52"/>
      <c r="T4569" s="52"/>
    </row>
    <row r="4570" spans="16:20" x14ac:dyDescent="0.25">
      <c r="P4570" s="52"/>
      <c r="S4570" s="52"/>
      <c r="T4570" s="52"/>
    </row>
    <row r="4571" spans="16:20" x14ac:dyDescent="0.25">
      <c r="P4571" s="52"/>
      <c r="S4571" s="52"/>
      <c r="T4571" s="52"/>
    </row>
    <row r="4572" spans="16:20" x14ac:dyDescent="0.25">
      <c r="P4572" s="52"/>
      <c r="S4572" s="52"/>
      <c r="T4572" s="52"/>
    </row>
    <row r="4573" spans="16:20" x14ac:dyDescent="0.25">
      <c r="P4573" s="52"/>
      <c r="S4573" s="52"/>
      <c r="T4573" s="52"/>
    </row>
    <row r="4574" spans="16:20" x14ac:dyDescent="0.25">
      <c r="P4574" s="52"/>
      <c r="S4574" s="52"/>
      <c r="T4574" s="52"/>
    </row>
    <row r="4575" spans="16:20" x14ac:dyDescent="0.25">
      <c r="P4575" s="52"/>
      <c r="S4575" s="52"/>
      <c r="T4575" s="52"/>
    </row>
    <row r="4576" spans="16:20" x14ac:dyDescent="0.25">
      <c r="P4576" s="52"/>
      <c r="S4576" s="52"/>
      <c r="T4576" s="52"/>
    </row>
    <row r="4577" spans="16:20" x14ac:dyDescent="0.25">
      <c r="P4577" s="52"/>
      <c r="S4577" s="52"/>
      <c r="T4577" s="52"/>
    </row>
    <row r="4578" spans="16:20" x14ac:dyDescent="0.25">
      <c r="P4578" s="52"/>
      <c r="S4578" s="52"/>
      <c r="T4578" s="52"/>
    </row>
    <row r="4579" spans="16:20" x14ac:dyDescent="0.25">
      <c r="P4579" s="52"/>
      <c r="S4579" s="52"/>
      <c r="T4579" s="52"/>
    </row>
    <row r="4580" spans="16:20" x14ac:dyDescent="0.25">
      <c r="P4580" s="52"/>
      <c r="S4580" s="52"/>
      <c r="T4580" s="52"/>
    </row>
    <row r="4581" spans="16:20" x14ac:dyDescent="0.25">
      <c r="P4581" s="52"/>
      <c r="S4581" s="52"/>
      <c r="T4581" s="52"/>
    </row>
    <row r="4582" spans="16:20" x14ac:dyDescent="0.25">
      <c r="P4582" s="52"/>
      <c r="S4582" s="52"/>
      <c r="T4582" s="52"/>
    </row>
    <row r="4583" spans="16:20" x14ac:dyDescent="0.25">
      <c r="P4583" s="52"/>
      <c r="S4583" s="52"/>
      <c r="T4583" s="52"/>
    </row>
    <row r="4584" spans="16:20" x14ac:dyDescent="0.25">
      <c r="P4584" s="52"/>
      <c r="S4584" s="52"/>
      <c r="T4584" s="52"/>
    </row>
    <row r="4585" spans="16:20" x14ac:dyDescent="0.25">
      <c r="P4585" s="52"/>
      <c r="S4585" s="52"/>
      <c r="T4585" s="52"/>
    </row>
    <row r="4586" spans="16:20" x14ac:dyDescent="0.25">
      <c r="P4586" s="52"/>
      <c r="S4586" s="52"/>
      <c r="T4586" s="52"/>
    </row>
    <row r="4587" spans="16:20" x14ac:dyDescent="0.25">
      <c r="P4587" s="52"/>
      <c r="S4587" s="52"/>
      <c r="T4587" s="52"/>
    </row>
    <row r="4588" spans="16:20" x14ac:dyDescent="0.25">
      <c r="P4588" s="52"/>
      <c r="S4588" s="52"/>
      <c r="T4588" s="52"/>
    </row>
    <row r="4589" spans="16:20" x14ac:dyDescent="0.25">
      <c r="P4589" s="52"/>
      <c r="S4589" s="52"/>
      <c r="T4589" s="52"/>
    </row>
    <row r="4590" spans="16:20" x14ac:dyDescent="0.25">
      <c r="P4590" s="52"/>
      <c r="S4590" s="52"/>
      <c r="T4590" s="52"/>
    </row>
    <row r="4591" spans="16:20" x14ac:dyDescent="0.25">
      <c r="P4591" s="52"/>
      <c r="S4591" s="52"/>
      <c r="T4591" s="52"/>
    </row>
    <row r="4592" spans="16:20" x14ac:dyDescent="0.25">
      <c r="P4592" s="52"/>
      <c r="S4592" s="52"/>
      <c r="T4592" s="52"/>
    </row>
    <row r="4593" spans="13:20" x14ac:dyDescent="0.25">
      <c r="P4593" s="52"/>
      <c r="S4593" s="52"/>
      <c r="T4593" s="52"/>
    </row>
    <row r="4594" spans="13:20" x14ac:dyDescent="0.25">
      <c r="P4594" s="52"/>
      <c r="S4594" s="52"/>
      <c r="T4594" s="52"/>
    </row>
    <row r="4595" spans="13:20" x14ac:dyDescent="0.25">
      <c r="P4595" s="52"/>
      <c r="S4595" s="52"/>
      <c r="T4595" s="52"/>
    </row>
    <row r="4596" spans="13:20" x14ac:dyDescent="0.25">
      <c r="P4596" s="52"/>
      <c r="S4596" s="52"/>
      <c r="T4596" s="52"/>
    </row>
    <row r="4597" spans="13:20" x14ac:dyDescent="0.25">
      <c r="P4597" s="52"/>
      <c r="S4597" s="52"/>
      <c r="T4597" s="52"/>
    </row>
    <row r="4598" spans="13:20" x14ac:dyDescent="0.25">
      <c r="P4598" s="52"/>
      <c r="S4598" s="52"/>
      <c r="T4598" s="52"/>
    </row>
    <row r="4599" spans="13:20" x14ac:dyDescent="0.25">
      <c r="M4599" s="53"/>
      <c r="P4599" s="52"/>
      <c r="S4599" s="52"/>
      <c r="T4599" s="52"/>
    </row>
    <row r="4600" spans="13:20" x14ac:dyDescent="0.25">
      <c r="P4600" s="52"/>
      <c r="S4600" s="52"/>
      <c r="T4600" s="52"/>
    </row>
    <row r="4601" spans="13:20" x14ac:dyDescent="0.25">
      <c r="P4601" s="52"/>
      <c r="S4601" s="52"/>
      <c r="T4601" s="52"/>
    </row>
    <row r="4602" spans="13:20" x14ac:dyDescent="0.25">
      <c r="P4602" s="52"/>
      <c r="S4602" s="52"/>
      <c r="T4602" s="52"/>
    </row>
    <row r="4603" spans="13:20" x14ac:dyDescent="0.25">
      <c r="P4603" s="52"/>
      <c r="S4603" s="52"/>
      <c r="T4603" s="52"/>
    </row>
    <row r="4604" spans="13:20" x14ac:dyDescent="0.25">
      <c r="P4604" s="52"/>
      <c r="S4604" s="52"/>
      <c r="T4604" s="52"/>
    </row>
    <row r="4605" spans="13:20" x14ac:dyDescent="0.25">
      <c r="P4605" s="52"/>
      <c r="S4605" s="52"/>
      <c r="T4605" s="52"/>
    </row>
    <row r="4606" spans="13:20" x14ac:dyDescent="0.25">
      <c r="P4606" s="52"/>
      <c r="S4606" s="52"/>
      <c r="T4606" s="52"/>
    </row>
    <row r="4607" spans="13:20" x14ac:dyDescent="0.25">
      <c r="P4607" s="52"/>
      <c r="S4607" s="52"/>
      <c r="T4607" s="52"/>
    </row>
    <row r="4608" spans="13:20" x14ac:dyDescent="0.25">
      <c r="P4608" s="52"/>
      <c r="S4608" s="52"/>
      <c r="T4608" s="52"/>
    </row>
    <row r="4609" spans="16:20" x14ac:dyDescent="0.25">
      <c r="P4609" s="52"/>
      <c r="S4609" s="52"/>
      <c r="T4609" s="52"/>
    </row>
    <row r="4610" spans="16:20" x14ac:dyDescent="0.25">
      <c r="P4610" s="52"/>
      <c r="S4610" s="52"/>
      <c r="T4610" s="52"/>
    </row>
    <row r="4611" spans="16:20" x14ac:dyDescent="0.25">
      <c r="P4611" s="52"/>
      <c r="S4611" s="52"/>
      <c r="T4611" s="52"/>
    </row>
    <row r="4612" spans="16:20" x14ac:dyDescent="0.25">
      <c r="P4612" s="52"/>
      <c r="S4612" s="52"/>
      <c r="T4612" s="52"/>
    </row>
    <row r="4613" spans="16:20" x14ac:dyDescent="0.25">
      <c r="P4613" s="52"/>
      <c r="S4613" s="52"/>
      <c r="T4613" s="52"/>
    </row>
    <row r="4614" spans="16:20" x14ac:dyDescent="0.25">
      <c r="P4614" s="52"/>
      <c r="S4614" s="52"/>
      <c r="T4614" s="52"/>
    </row>
    <row r="4615" spans="16:20" x14ac:dyDescent="0.25">
      <c r="P4615" s="52"/>
      <c r="S4615" s="52"/>
      <c r="T4615" s="52"/>
    </row>
    <row r="4616" spans="16:20" x14ac:dyDescent="0.25">
      <c r="P4616" s="52"/>
      <c r="S4616" s="52"/>
      <c r="T4616" s="52"/>
    </row>
    <row r="4617" spans="16:20" x14ac:dyDescent="0.25">
      <c r="P4617" s="52"/>
      <c r="S4617" s="52"/>
      <c r="T4617" s="52"/>
    </row>
    <row r="4618" spans="16:20" x14ac:dyDescent="0.25">
      <c r="P4618" s="52"/>
      <c r="S4618" s="52"/>
      <c r="T4618" s="52"/>
    </row>
    <row r="4619" spans="16:20" x14ac:dyDescent="0.25">
      <c r="P4619" s="52"/>
      <c r="S4619" s="52"/>
      <c r="T4619" s="52"/>
    </row>
    <row r="4620" spans="16:20" x14ac:dyDescent="0.25">
      <c r="P4620" s="52"/>
      <c r="S4620" s="52"/>
      <c r="T4620" s="52"/>
    </row>
    <row r="4621" spans="16:20" x14ac:dyDescent="0.25">
      <c r="P4621" s="52"/>
      <c r="S4621" s="52"/>
      <c r="T4621" s="52"/>
    </row>
    <row r="4622" spans="16:20" x14ac:dyDescent="0.25">
      <c r="P4622" s="52"/>
      <c r="S4622" s="52"/>
      <c r="T4622" s="52"/>
    </row>
    <row r="4623" spans="16:20" x14ac:dyDescent="0.25">
      <c r="P4623" s="52"/>
      <c r="S4623" s="52"/>
      <c r="T4623" s="52"/>
    </row>
    <row r="4624" spans="16:20" x14ac:dyDescent="0.25">
      <c r="P4624" s="52"/>
      <c r="S4624" s="52"/>
      <c r="T4624" s="52"/>
    </row>
    <row r="4625" spans="16:20" x14ac:dyDescent="0.25">
      <c r="P4625" s="52"/>
      <c r="S4625" s="52"/>
      <c r="T4625" s="52"/>
    </row>
    <row r="4626" spans="16:20" x14ac:dyDescent="0.25">
      <c r="P4626" s="52"/>
      <c r="S4626" s="52"/>
      <c r="T4626" s="52"/>
    </row>
    <row r="4627" spans="16:20" x14ac:dyDescent="0.25">
      <c r="P4627" s="52"/>
      <c r="S4627" s="52"/>
      <c r="T4627" s="52"/>
    </row>
    <row r="4628" spans="16:20" x14ac:dyDescent="0.25">
      <c r="P4628" s="52"/>
      <c r="S4628" s="52"/>
      <c r="T4628" s="52"/>
    </row>
    <row r="4629" spans="16:20" x14ac:dyDescent="0.25">
      <c r="P4629" s="52"/>
      <c r="S4629" s="52"/>
      <c r="T4629" s="52"/>
    </row>
    <row r="4630" spans="16:20" x14ac:dyDescent="0.25">
      <c r="P4630" s="52"/>
      <c r="S4630" s="52"/>
      <c r="T4630" s="52"/>
    </row>
    <row r="4631" spans="16:20" x14ac:dyDescent="0.25">
      <c r="P4631" s="52"/>
      <c r="S4631" s="52"/>
      <c r="T4631" s="52"/>
    </row>
    <row r="4632" spans="16:20" x14ac:dyDescent="0.25">
      <c r="P4632" s="52"/>
      <c r="S4632" s="52"/>
      <c r="T4632" s="52"/>
    </row>
    <row r="4633" spans="16:20" x14ac:dyDescent="0.25">
      <c r="P4633" s="52"/>
      <c r="S4633" s="52"/>
      <c r="T4633" s="52"/>
    </row>
    <row r="4634" spans="16:20" x14ac:dyDescent="0.25">
      <c r="P4634" s="52"/>
      <c r="S4634" s="52"/>
      <c r="T4634" s="52"/>
    </row>
    <row r="4635" spans="16:20" x14ac:dyDescent="0.25">
      <c r="P4635" s="52"/>
      <c r="S4635" s="52"/>
      <c r="T4635" s="52"/>
    </row>
    <row r="4636" spans="16:20" x14ac:dyDescent="0.25">
      <c r="P4636" s="52"/>
      <c r="S4636" s="52"/>
      <c r="T4636" s="52"/>
    </row>
    <row r="4637" spans="16:20" x14ac:dyDescent="0.25">
      <c r="P4637" s="52"/>
      <c r="S4637" s="52"/>
      <c r="T4637" s="52"/>
    </row>
    <row r="4638" spans="16:20" x14ac:dyDescent="0.25">
      <c r="P4638" s="52"/>
      <c r="S4638" s="52"/>
      <c r="T4638" s="52"/>
    </row>
    <row r="4639" spans="16:20" x14ac:dyDescent="0.25">
      <c r="P4639" s="52"/>
      <c r="S4639" s="52"/>
      <c r="T4639" s="52"/>
    </row>
    <row r="4640" spans="16:20" x14ac:dyDescent="0.25">
      <c r="P4640" s="52"/>
      <c r="S4640" s="52"/>
      <c r="T4640" s="52"/>
    </row>
    <row r="4641" spans="16:20" x14ac:dyDescent="0.25">
      <c r="P4641" s="52"/>
      <c r="S4641" s="52"/>
      <c r="T4641" s="52"/>
    </row>
    <row r="4642" spans="16:20" x14ac:dyDescent="0.25">
      <c r="P4642" s="52"/>
      <c r="S4642" s="52"/>
      <c r="T4642" s="52"/>
    </row>
    <row r="4643" spans="16:20" x14ac:dyDescent="0.25">
      <c r="P4643" s="52"/>
      <c r="S4643" s="52"/>
      <c r="T4643" s="52"/>
    </row>
    <row r="4644" spans="16:20" x14ac:dyDescent="0.25">
      <c r="P4644" s="52"/>
      <c r="S4644" s="52"/>
      <c r="T4644" s="52"/>
    </row>
    <row r="4645" spans="16:20" x14ac:dyDescent="0.25">
      <c r="P4645" s="52"/>
      <c r="S4645" s="52"/>
      <c r="T4645" s="52"/>
    </row>
    <row r="4646" spans="16:20" x14ac:dyDescent="0.25">
      <c r="P4646" s="52"/>
      <c r="S4646" s="52"/>
      <c r="T4646" s="52"/>
    </row>
    <row r="4647" spans="16:20" x14ac:dyDescent="0.25">
      <c r="P4647" s="52"/>
      <c r="S4647" s="52"/>
      <c r="T4647" s="52"/>
    </row>
    <row r="4648" spans="16:20" x14ac:dyDescent="0.25">
      <c r="P4648" s="52"/>
      <c r="S4648" s="52"/>
      <c r="T4648" s="52"/>
    </row>
    <row r="4649" spans="16:20" x14ac:dyDescent="0.25">
      <c r="P4649" s="52"/>
      <c r="S4649" s="52"/>
      <c r="T4649" s="52"/>
    </row>
    <row r="4650" spans="16:20" x14ac:dyDescent="0.25">
      <c r="P4650" s="52"/>
      <c r="S4650" s="52"/>
      <c r="T4650" s="52"/>
    </row>
    <row r="4651" spans="16:20" x14ac:dyDescent="0.25">
      <c r="P4651" s="52"/>
      <c r="S4651" s="52"/>
      <c r="T4651" s="52"/>
    </row>
    <row r="4652" spans="16:20" x14ac:dyDescent="0.25">
      <c r="P4652" s="52"/>
      <c r="S4652" s="52"/>
      <c r="T4652" s="52"/>
    </row>
    <row r="4653" spans="16:20" x14ac:dyDescent="0.25">
      <c r="P4653" s="52"/>
      <c r="S4653" s="52"/>
      <c r="T4653" s="52"/>
    </row>
    <row r="4654" spans="16:20" x14ac:dyDescent="0.25">
      <c r="P4654" s="52"/>
      <c r="S4654" s="52"/>
      <c r="T4654" s="52"/>
    </row>
    <row r="4655" spans="16:20" x14ac:dyDescent="0.25">
      <c r="P4655" s="52"/>
      <c r="S4655" s="52"/>
      <c r="T4655" s="52"/>
    </row>
    <row r="4656" spans="16:20" x14ac:dyDescent="0.25">
      <c r="P4656" s="52"/>
      <c r="S4656" s="52"/>
      <c r="T4656" s="52"/>
    </row>
    <row r="4657" spans="16:20" x14ac:dyDescent="0.25">
      <c r="P4657" s="52"/>
      <c r="S4657" s="52"/>
      <c r="T4657" s="52"/>
    </row>
    <row r="4658" spans="16:20" x14ac:dyDescent="0.25">
      <c r="P4658" s="52"/>
      <c r="S4658" s="52"/>
      <c r="T4658" s="52"/>
    </row>
    <row r="4659" spans="16:20" x14ac:dyDescent="0.25">
      <c r="P4659" s="52"/>
      <c r="S4659" s="52"/>
      <c r="T4659" s="52"/>
    </row>
    <row r="4660" spans="16:20" x14ac:dyDescent="0.25">
      <c r="P4660" s="52"/>
      <c r="S4660" s="52"/>
      <c r="T4660" s="52"/>
    </row>
    <row r="4661" spans="16:20" x14ac:dyDescent="0.25">
      <c r="P4661" s="52"/>
      <c r="S4661" s="52"/>
      <c r="T4661" s="52"/>
    </row>
    <row r="4662" spans="16:20" x14ac:dyDescent="0.25">
      <c r="P4662" s="52"/>
      <c r="S4662" s="52"/>
      <c r="T4662" s="52"/>
    </row>
    <row r="4663" spans="16:20" x14ac:dyDescent="0.25">
      <c r="P4663" s="52"/>
      <c r="S4663" s="52"/>
      <c r="T4663" s="52"/>
    </row>
    <row r="4664" spans="16:20" x14ac:dyDescent="0.25">
      <c r="P4664" s="52"/>
      <c r="S4664" s="52"/>
      <c r="T4664" s="52"/>
    </row>
    <row r="4665" spans="16:20" x14ac:dyDescent="0.25">
      <c r="P4665" s="52"/>
      <c r="S4665" s="52"/>
      <c r="T4665" s="52"/>
    </row>
    <row r="4666" spans="16:20" x14ac:dyDescent="0.25">
      <c r="P4666" s="52"/>
      <c r="S4666" s="52"/>
      <c r="T4666" s="52"/>
    </row>
    <row r="4667" spans="16:20" x14ac:dyDescent="0.25">
      <c r="P4667" s="52"/>
      <c r="S4667" s="52"/>
      <c r="T4667" s="52"/>
    </row>
    <row r="4668" spans="16:20" x14ac:dyDescent="0.25">
      <c r="P4668" s="52"/>
      <c r="S4668" s="52"/>
      <c r="T4668" s="52"/>
    </row>
    <row r="4669" spans="16:20" x14ac:dyDescent="0.25">
      <c r="P4669" s="52"/>
      <c r="S4669" s="52"/>
      <c r="T4669" s="52"/>
    </row>
    <row r="4670" spans="16:20" x14ac:dyDescent="0.25">
      <c r="P4670" s="52"/>
      <c r="S4670" s="52"/>
      <c r="T4670" s="52"/>
    </row>
    <row r="4671" spans="16:20" x14ac:dyDescent="0.25">
      <c r="P4671" s="52"/>
      <c r="S4671" s="52"/>
      <c r="T4671" s="52"/>
    </row>
    <row r="4672" spans="16:20" x14ac:dyDescent="0.25">
      <c r="P4672" s="52"/>
      <c r="S4672" s="52"/>
      <c r="T4672" s="52"/>
    </row>
    <row r="4673" spans="13:20" x14ac:dyDescent="0.25">
      <c r="P4673" s="52"/>
      <c r="S4673" s="52"/>
      <c r="T4673" s="52"/>
    </row>
    <row r="4674" spans="13:20" x14ac:dyDescent="0.25">
      <c r="P4674" s="52"/>
      <c r="S4674" s="52"/>
      <c r="T4674" s="52"/>
    </row>
    <row r="4675" spans="13:20" x14ac:dyDescent="0.25">
      <c r="P4675" s="52"/>
      <c r="S4675" s="52"/>
      <c r="T4675" s="52"/>
    </row>
    <row r="4676" spans="13:20" x14ac:dyDescent="0.25">
      <c r="P4676" s="52"/>
      <c r="S4676" s="52"/>
      <c r="T4676" s="52"/>
    </row>
    <row r="4677" spans="13:20" x14ac:dyDescent="0.25">
      <c r="M4677" s="53"/>
      <c r="P4677" s="52"/>
      <c r="S4677" s="52"/>
      <c r="T4677" s="52"/>
    </row>
    <row r="4678" spans="13:20" x14ac:dyDescent="0.25">
      <c r="P4678" s="52"/>
      <c r="S4678" s="52"/>
      <c r="T4678" s="52"/>
    </row>
    <row r="4679" spans="13:20" x14ac:dyDescent="0.25">
      <c r="P4679" s="52"/>
      <c r="S4679" s="52"/>
      <c r="T4679" s="52"/>
    </row>
    <row r="4680" spans="13:20" x14ac:dyDescent="0.25">
      <c r="P4680" s="52"/>
      <c r="S4680" s="52"/>
      <c r="T4680" s="52"/>
    </row>
    <row r="4681" spans="13:20" x14ac:dyDescent="0.25">
      <c r="P4681" s="52"/>
      <c r="S4681" s="52"/>
      <c r="T4681" s="52"/>
    </row>
    <row r="4682" spans="13:20" x14ac:dyDescent="0.25">
      <c r="P4682" s="52"/>
      <c r="S4682" s="52"/>
      <c r="T4682" s="52"/>
    </row>
    <row r="4683" spans="13:20" x14ac:dyDescent="0.25">
      <c r="P4683" s="52"/>
      <c r="S4683" s="52"/>
      <c r="T4683" s="52"/>
    </row>
    <row r="4684" spans="13:20" x14ac:dyDescent="0.25">
      <c r="P4684" s="52"/>
      <c r="S4684" s="52"/>
      <c r="T4684" s="52"/>
    </row>
    <row r="4685" spans="13:20" x14ac:dyDescent="0.25">
      <c r="P4685" s="52"/>
      <c r="S4685" s="52"/>
      <c r="T4685" s="52"/>
    </row>
    <row r="4686" spans="13:20" x14ac:dyDescent="0.25">
      <c r="P4686" s="52"/>
      <c r="S4686" s="52"/>
      <c r="T4686" s="52"/>
    </row>
    <row r="4687" spans="13:20" x14ac:dyDescent="0.25">
      <c r="P4687" s="52"/>
      <c r="S4687" s="52"/>
      <c r="T4687" s="52"/>
    </row>
    <row r="4688" spans="13:20" x14ac:dyDescent="0.25">
      <c r="P4688" s="52"/>
      <c r="S4688" s="52"/>
      <c r="T4688" s="52"/>
    </row>
    <row r="4689" spans="13:20" x14ac:dyDescent="0.25">
      <c r="P4689" s="52"/>
      <c r="S4689" s="52"/>
      <c r="T4689" s="52"/>
    </row>
    <row r="4690" spans="13:20" x14ac:dyDescent="0.25">
      <c r="M4690" s="53"/>
      <c r="P4690" s="52"/>
      <c r="S4690" s="52"/>
      <c r="T4690" s="52"/>
    </row>
    <row r="4691" spans="13:20" x14ac:dyDescent="0.25">
      <c r="P4691" s="52"/>
      <c r="S4691" s="52"/>
      <c r="T4691" s="52"/>
    </row>
    <row r="4692" spans="13:20" x14ac:dyDescent="0.25">
      <c r="P4692" s="52"/>
      <c r="S4692" s="52"/>
      <c r="T4692" s="52"/>
    </row>
    <row r="4693" spans="13:20" x14ac:dyDescent="0.25">
      <c r="P4693" s="52"/>
      <c r="S4693" s="52"/>
      <c r="T4693" s="52"/>
    </row>
    <row r="4694" spans="13:20" x14ac:dyDescent="0.25">
      <c r="P4694" s="52"/>
      <c r="S4694" s="52"/>
      <c r="T4694" s="52"/>
    </row>
    <row r="4695" spans="13:20" x14ac:dyDescent="0.25">
      <c r="P4695" s="52"/>
      <c r="S4695" s="52"/>
      <c r="T4695" s="52"/>
    </row>
    <row r="4696" spans="13:20" x14ac:dyDescent="0.25">
      <c r="P4696" s="52"/>
      <c r="S4696" s="52"/>
      <c r="T4696" s="52"/>
    </row>
    <row r="4697" spans="13:20" x14ac:dyDescent="0.25">
      <c r="P4697" s="52"/>
      <c r="S4697" s="52"/>
      <c r="T4697" s="52"/>
    </row>
    <row r="4698" spans="13:20" x14ac:dyDescent="0.25">
      <c r="P4698" s="52"/>
      <c r="S4698" s="52"/>
      <c r="T4698" s="52"/>
    </row>
    <row r="4699" spans="13:20" x14ac:dyDescent="0.25">
      <c r="P4699" s="52"/>
      <c r="S4699" s="52"/>
      <c r="T4699" s="52"/>
    </row>
    <row r="4700" spans="13:20" x14ac:dyDescent="0.25">
      <c r="P4700" s="52"/>
      <c r="S4700" s="52"/>
      <c r="T4700" s="52"/>
    </row>
    <row r="4701" spans="13:20" x14ac:dyDescent="0.25">
      <c r="P4701" s="52"/>
      <c r="S4701" s="52"/>
      <c r="T4701" s="52"/>
    </row>
    <row r="4702" spans="13:20" x14ac:dyDescent="0.25">
      <c r="P4702" s="52"/>
      <c r="S4702" s="52"/>
      <c r="T4702" s="52"/>
    </row>
    <row r="4703" spans="13:20" x14ac:dyDescent="0.25">
      <c r="P4703" s="52"/>
      <c r="S4703" s="52"/>
      <c r="T4703" s="52"/>
    </row>
    <row r="4704" spans="13:20" x14ac:dyDescent="0.25">
      <c r="P4704" s="52"/>
      <c r="S4704" s="52"/>
      <c r="T4704" s="52"/>
    </row>
    <row r="4705" spans="16:20" x14ac:dyDescent="0.25">
      <c r="P4705" s="52"/>
      <c r="S4705" s="52"/>
      <c r="T4705" s="52"/>
    </row>
    <row r="4706" spans="16:20" x14ac:dyDescent="0.25">
      <c r="P4706" s="52"/>
      <c r="S4706" s="52"/>
      <c r="T4706" s="52"/>
    </row>
    <row r="4707" spans="16:20" x14ac:dyDescent="0.25">
      <c r="P4707" s="52"/>
      <c r="S4707" s="52"/>
      <c r="T4707" s="52"/>
    </row>
    <row r="4708" spans="16:20" x14ac:dyDescent="0.25">
      <c r="P4708" s="52"/>
      <c r="S4708" s="52"/>
      <c r="T4708" s="52"/>
    </row>
    <row r="4709" spans="16:20" x14ac:dyDescent="0.25">
      <c r="P4709" s="52"/>
      <c r="S4709" s="52"/>
      <c r="T4709" s="52"/>
    </row>
    <row r="4710" spans="16:20" x14ac:dyDescent="0.25">
      <c r="P4710" s="52"/>
      <c r="S4710" s="52"/>
      <c r="T4710" s="52"/>
    </row>
    <row r="4711" spans="16:20" x14ac:dyDescent="0.25">
      <c r="P4711" s="52"/>
      <c r="S4711" s="52"/>
      <c r="T4711" s="52"/>
    </row>
    <row r="4712" spans="16:20" x14ac:dyDescent="0.25">
      <c r="P4712" s="52"/>
      <c r="S4712" s="52"/>
      <c r="T4712" s="52"/>
    </row>
    <row r="4713" spans="16:20" x14ac:dyDescent="0.25">
      <c r="P4713" s="52"/>
      <c r="S4713" s="52"/>
      <c r="T4713" s="52"/>
    </row>
    <row r="4714" spans="16:20" x14ac:dyDescent="0.25">
      <c r="P4714" s="52"/>
      <c r="S4714" s="52"/>
      <c r="T4714" s="52"/>
    </row>
    <row r="4715" spans="16:20" x14ac:dyDescent="0.25">
      <c r="P4715" s="52"/>
      <c r="S4715" s="52"/>
      <c r="T4715" s="52"/>
    </row>
    <row r="4716" spans="16:20" x14ac:dyDescent="0.25">
      <c r="P4716" s="52"/>
      <c r="S4716" s="52"/>
      <c r="T4716" s="52"/>
    </row>
    <row r="4717" spans="16:20" x14ac:dyDescent="0.25">
      <c r="P4717" s="52"/>
      <c r="S4717" s="52"/>
      <c r="T4717" s="52"/>
    </row>
    <row r="4718" spans="16:20" x14ac:dyDescent="0.25">
      <c r="P4718" s="52"/>
      <c r="S4718" s="52"/>
      <c r="T4718" s="52"/>
    </row>
    <row r="4719" spans="16:20" x14ac:dyDescent="0.25">
      <c r="P4719" s="52"/>
      <c r="S4719" s="52"/>
      <c r="T4719" s="52"/>
    </row>
    <row r="4720" spans="16:20" x14ac:dyDescent="0.25">
      <c r="P4720" s="52"/>
      <c r="S4720" s="52"/>
      <c r="T4720" s="52"/>
    </row>
    <row r="4721" spans="16:20" x14ac:dyDescent="0.25">
      <c r="P4721" s="52"/>
      <c r="S4721" s="52"/>
      <c r="T4721" s="52"/>
    </row>
    <row r="4722" spans="16:20" x14ac:dyDescent="0.25">
      <c r="P4722" s="52"/>
      <c r="S4722" s="52"/>
      <c r="T4722" s="52"/>
    </row>
    <row r="4723" spans="16:20" x14ac:dyDescent="0.25">
      <c r="P4723" s="52"/>
      <c r="S4723" s="52"/>
      <c r="T4723" s="52"/>
    </row>
    <row r="4724" spans="16:20" x14ac:dyDescent="0.25">
      <c r="P4724" s="52"/>
      <c r="S4724" s="52"/>
      <c r="T4724" s="52"/>
    </row>
    <row r="4725" spans="16:20" x14ac:dyDescent="0.25">
      <c r="P4725" s="52"/>
      <c r="S4725" s="52"/>
      <c r="T4725" s="52"/>
    </row>
    <row r="4726" spans="16:20" x14ac:dyDescent="0.25">
      <c r="P4726" s="52"/>
      <c r="S4726" s="52"/>
      <c r="T4726" s="52"/>
    </row>
    <row r="4727" spans="16:20" x14ac:dyDescent="0.25">
      <c r="P4727" s="52"/>
      <c r="S4727" s="52"/>
      <c r="T4727" s="52"/>
    </row>
    <row r="4728" spans="16:20" x14ac:dyDescent="0.25">
      <c r="P4728" s="52"/>
      <c r="S4728" s="52"/>
      <c r="T4728" s="52"/>
    </row>
    <row r="4729" spans="16:20" x14ac:dyDescent="0.25">
      <c r="P4729" s="52"/>
      <c r="S4729" s="52"/>
      <c r="T4729" s="52"/>
    </row>
    <row r="4730" spans="16:20" x14ac:dyDescent="0.25">
      <c r="P4730" s="52"/>
      <c r="S4730" s="52"/>
      <c r="T4730" s="52"/>
    </row>
    <row r="4731" spans="16:20" x14ac:dyDescent="0.25">
      <c r="P4731" s="52"/>
      <c r="S4731" s="52"/>
      <c r="T4731" s="52"/>
    </row>
    <row r="4732" spans="16:20" x14ac:dyDescent="0.25">
      <c r="P4732" s="52"/>
      <c r="S4732" s="52"/>
      <c r="T4732" s="52"/>
    </row>
    <row r="4733" spans="16:20" x14ac:dyDescent="0.25">
      <c r="P4733" s="52"/>
      <c r="S4733" s="52"/>
      <c r="T4733" s="52"/>
    </row>
    <row r="4734" spans="16:20" x14ac:dyDescent="0.25">
      <c r="P4734" s="52"/>
      <c r="S4734" s="52"/>
      <c r="T4734" s="52"/>
    </row>
    <row r="4735" spans="16:20" x14ac:dyDescent="0.25">
      <c r="P4735" s="52"/>
      <c r="S4735" s="52"/>
      <c r="T4735" s="52"/>
    </row>
    <row r="4736" spans="16:20" x14ac:dyDescent="0.25">
      <c r="P4736" s="52"/>
      <c r="S4736" s="52"/>
      <c r="T4736" s="52"/>
    </row>
    <row r="4737" spans="16:20" x14ac:dyDescent="0.25">
      <c r="P4737" s="52"/>
      <c r="S4737" s="52"/>
      <c r="T4737" s="52"/>
    </row>
    <row r="4738" spans="16:20" x14ac:dyDescent="0.25">
      <c r="P4738" s="52"/>
      <c r="S4738" s="52"/>
      <c r="T4738" s="52"/>
    </row>
    <row r="4739" spans="16:20" x14ac:dyDescent="0.25">
      <c r="P4739" s="52"/>
      <c r="S4739" s="52"/>
      <c r="T4739" s="52"/>
    </row>
    <row r="4740" spans="16:20" x14ac:dyDescent="0.25">
      <c r="P4740" s="52"/>
      <c r="S4740" s="52"/>
      <c r="T4740" s="52"/>
    </row>
    <row r="4741" spans="16:20" x14ac:dyDescent="0.25">
      <c r="P4741" s="52"/>
      <c r="S4741" s="52"/>
      <c r="T4741" s="52"/>
    </row>
    <row r="4742" spans="16:20" x14ac:dyDescent="0.25">
      <c r="P4742" s="52"/>
      <c r="S4742" s="52"/>
      <c r="T4742" s="52"/>
    </row>
    <row r="4743" spans="16:20" x14ac:dyDescent="0.25">
      <c r="P4743" s="52"/>
      <c r="S4743" s="52"/>
      <c r="T4743" s="52"/>
    </row>
    <row r="4744" spans="16:20" x14ac:dyDescent="0.25">
      <c r="P4744" s="52"/>
      <c r="S4744" s="52"/>
      <c r="T4744" s="52"/>
    </row>
    <row r="4745" spans="16:20" x14ac:dyDescent="0.25">
      <c r="P4745" s="52"/>
      <c r="S4745" s="52"/>
      <c r="T4745" s="52"/>
    </row>
    <row r="4746" spans="16:20" x14ac:dyDescent="0.25">
      <c r="P4746" s="52"/>
      <c r="S4746" s="52"/>
      <c r="T4746" s="52"/>
    </row>
    <row r="4747" spans="16:20" x14ac:dyDescent="0.25">
      <c r="P4747" s="52"/>
      <c r="S4747" s="52"/>
      <c r="T4747" s="52"/>
    </row>
    <row r="4748" spans="16:20" x14ac:dyDescent="0.25">
      <c r="P4748" s="52"/>
      <c r="S4748" s="52"/>
      <c r="T4748" s="52"/>
    </row>
    <row r="4749" spans="16:20" x14ac:dyDescent="0.25">
      <c r="P4749" s="52"/>
      <c r="S4749" s="52"/>
      <c r="T4749" s="52"/>
    </row>
    <row r="4750" spans="16:20" x14ac:dyDescent="0.25">
      <c r="P4750" s="52"/>
      <c r="S4750" s="52"/>
      <c r="T4750" s="52"/>
    </row>
    <row r="4751" spans="16:20" x14ac:dyDescent="0.25">
      <c r="P4751" s="52"/>
      <c r="S4751" s="52"/>
      <c r="T4751" s="52"/>
    </row>
    <row r="4752" spans="16:20" x14ac:dyDescent="0.25">
      <c r="P4752" s="52"/>
      <c r="S4752" s="52"/>
      <c r="T4752" s="52"/>
    </row>
    <row r="4753" spans="16:20" x14ac:dyDescent="0.25">
      <c r="P4753" s="52"/>
      <c r="S4753" s="52"/>
      <c r="T4753" s="52"/>
    </row>
    <row r="4754" spans="16:20" x14ac:dyDescent="0.25">
      <c r="P4754" s="52"/>
      <c r="S4754" s="52"/>
      <c r="T4754" s="52"/>
    </row>
    <row r="4755" spans="16:20" x14ac:dyDescent="0.25">
      <c r="P4755" s="52"/>
      <c r="S4755" s="52"/>
      <c r="T4755" s="52"/>
    </row>
    <row r="4756" spans="16:20" x14ac:dyDescent="0.25">
      <c r="P4756" s="52"/>
      <c r="S4756" s="52"/>
      <c r="T4756" s="52"/>
    </row>
    <row r="4757" spans="16:20" x14ac:dyDescent="0.25">
      <c r="P4757" s="52"/>
      <c r="S4757" s="52"/>
      <c r="T4757" s="52"/>
    </row>
    <row r="4758" spans="16:20" x14ac:dyDescent="0.25">
      <c r="P4758" s="52"/>
      <c r="S4758" s="52"/>
      <c r="T4758" s="52"/>
    </row>
    <row r="4759" spans="16:20" x14ac:dyDescent="0.25">
      <c r="P4759" s="52"/>
      <c r="S4759" s="52"/>
      <c r="T4759" s="52"/>
    </row>
    <row r="4760" spans="16:20" x14ac:dyDescent="0.25">
      <c r="P4760" s="52"/>
      <c r="S4760" s="52"/>
      <c r="T4760" s="52"/>
    </row>
    <row r="4761" spans="16:20" x14ac:dyDescent="0.25">
      <c r="P4761" s="52"/>
      <c r="S4761" s="52"/>
      <c r="T4761" s="52"/>
    </row>
    <row r="4762" spans="16:20" x14ac:dyDescent="0.25">
      <c r="P4762" s="52"/>
      <c r="S4762" s="52"/>
      <c r="T4762" s="52"/>
    </row>
    <row r="4763" spans="16:20" x14ac:dyDescent="0.25">
      <c r="P4763" s="52"/>
      <c r="S4763" s="52"/>
      <c r="T4763" s="52"/>
    </row>
    <row r="4764" spans="16:20" x14ac:dyDescent="0.25">
      <c r="P4764" s="52"/>
      <c r="S4764" s="52"/>
      <c r="T4764" s="52"/>
    </row>
    <row r="4765" spans="16:20" x14ac:dyDescent="0.25">
      <c r="P4765" s="52"/>
      <c r="S4765" s="52"/>
      <c r="T4765" s="52"/>
    </row>
    <row r="4766" spans="16:20" x14ac:dyDescent="0.25">
      <c r="P4766" s="52"/>
      <c r="S4766" s="52"/>
      <c r="T4766" s="52"/>
    </row>
    <row r="4767" spans="16:20" x14ac:dyDescent="0.25">
      <c r="P4767" s="52"/>
      <c r="S4767" s="52"/>
      <c r="T4767" s="52"/>
    </row>
    <row r="4768" spans="16:20" x14ac:dyDescent="0.25">
      <c r="P4768" s="52"/>
      <c r="S4768" s="52"/>
      <c r="T4768" s="52"/>
    </row>
    <row r="4769" spans="13:20" x14ac:dyDescent="0.25">
      <c r="P4769" s="52"/>
      <c r="S4769" s="52"/>
      <c r="T4769" s="52"/>
    </row>
    <row r="4770" spans="13:20" x14ac:dyDescent="0.25">
      <c r="P4770" s="52"/>
      <c r="S4770" s="52"/>
      <c r="T4770" s="52"/>
    </row>
    <row r="4771" spans="13:20" x14ac:dyDescent="0.25">
      <c r="P4771" s="52"/>
      <c r="S4771" s="52"/>
      <c r="T4771" s="52"/>
    </row>
    <row r="4772" spans="13:20" x14ac:dyDescent="0.25">
      <c r="P4772" s="52"/>
      <c r="S4772" s="52"/>
      <c r="T4772" s="52"/>
    </row>
    <row r="4773" spans="13:20" x14ac:dyDescent="0.25">
      <c r="P4773" s="52"/>
      <c r="S4773" s="52"/>
      <c r="T4773" s="52"/>
    </row>
    <row r="4774" spans="13:20" x14ac:dyDescent="0.25">
      <c r="P4774" s="52"/>
      <c r="S4774" s="52"/>
      <c r="T4774" s="52"/>
    </row>
    <row r="4775" spans="13:20" x14ac:dyDescent="0.25">
      <c r="M4775" s="53"/>
      <c r="P4775" s="52"/>
      <c r="S4775" s="52"/>
      <c r="T4775" s="52"/>
    </row>
    <row r="4776" spans="13:20" x14ac:dyDescent="0.25">
      <c r="P4776" s="52"/>
      <c r="S4776" s="52"/>
      <c r="T4776" s="52"/>
    </row>
    <row r="4777" spans="13:20" x14ac:dyDescent="0.25">
      <c r="P4777" s="52"/>
      <c r="S4777" s="52"/>
      <c r="T4777" s="52"/>
    </row>
    <row r="4778" spans="13:20" x14ac:dyDescent="0.25">
      <c r="P4778" s="52"/>
      <c r="S4778" s="52"/>
      <c r="T4778" s="52"/>
    </row>
    <row r="4779" spans="13:20" x14ac:dyDescent="0.25">
      <c r="P4779" s="52"/>
      <c r="S4779" s="52"/>
      <c r="T4779" s="52"/>
    </row>
    <row r="4780" spans="13:20" x14ac:dyDescent="0.25">
      <c r="P4780" s="52"/>
      <c r="S4780" s="52"/>
      <c r="T4780" s="52"/>
    </row>
    <row r="4781" spans="13:20" x14ac:dyDescent="0.25">
      <c r="P4781" s="52"/>
      <c r="S4781" s="52"/>
      <c r="T4781" s="52"/>
    </row>
    <row r="4782" spans="13:20" x14ac:dyDescent="0.25">
      <c r="P4782" s="52"/>
      <c r="S4782" s="52"/>
      <c r="T4782" s="52"/>
    </row>
    <row r="4783" spans="13:20" x14ac:dyDescent="0.25">
      <c r="P4783" s="52"/>
      <c r="S4783" s="52"/>
      <c r="T4783" s="52"/>
    </row>
    <row r="4784" spans="13:20" x14ac:dyDescent="0.25">
      <c r="P4784" s="52"/>
      <c r="S4784" s="52"/>
      <c r="T4784" s="52"/>
    </row>
    <row r="4785" spans="16:20" x14ac:dyDescent="0.25">
      <c r="P4785" s="52"/>
      <c r="S4785" s="52"/>
      <c r="T4785" s="52"/>
    </row>
    <row r="4786" spans="16:20" x14ac:dyDescent="0.25">
      <c r="P4786" s="52"/>
      <c r="S4786" s="52"/>
      <c r="T4786" s="52"/>
    </row>
    <row r="4787" spans="16:20" x14ac:dyDescent="0.25">
      <c r="P4787" s="52"/>
      <c r="S4787" s="52"/>
      <c r="T4787" s="52"/>
    </row>
    <row r="4788" spans="16:20" x14ac:dyDescent="0.25">
      <c r="P4788" s="52"/>
      <c r="S4788" s="52"/>
      <c r="T4788" s="52"/>
    </row>
    <row r="4789" spans="16:20" x14ac:dyDescent="0.25">
      <c r="P4789" s="52"/>
      <c r="S4789" s="52"/>
      <c r="T4789" s="52"/>
    </row>
    <row r="4790" spans="16:20" x14ac:dyDescent="0.25">
      <c r="P4790" s="52"/>
      <c r="S4790" s="52"/>
      <c r="T4790" s="52"/>
    </row>
    <row r="4791" spans="16:20" x14ac:dyDescent="0.25">
      <c r="P4791" s="52"/>
      <c r="S4791" s="52"/>
      <c r="T4791" s="52"/>
    </row>
    <row r="4792" spans="16:20" x14ac:dyDescent="0.25">
      <c r="P4792" s="52"/>
      <c r="S4792" s="52"/>
      <c r="T4792" s="52"/>
    </row>
    <row r="4793" spans="16:20" x14ac:dyDescent="0.25">
      <c r="P4793" s="52"/>
      <c r="S4793" s="52"/>
      <c r="T4793" s="52"/>
    </row>
    <row r="4794" spans="16:20" x14ac:dyDescent="0.25">
      <c r="P4794" s="52"/>
      <c r="S4794" s="52"/>
      <c r="T4794" s="52"/>
    </row>
    <row r="4795" spans="16:20" x14ac:dyDescent="0.25">
      <c r="P4795" s="52"/>
      <c r="S4795" s="52"/>
      <c r="T4795" s="52"/>
    </row>
    <row r="4796" spans="16:20" x14ac:dyDescent="0.25">
      <c r="P4796" s="52"/>
      <c r="S4796" s="52"/>
      <c r="T4796" s="52"/>
    </row>
    <row r="4797" spans="16:20" x14ac:dyDescent="0.25">
      <c r="P4797" s="52"/>
      <c r="S4797" s="52"/>
      <c r="T4797" s="52"/>
    </row>
    <row r="4798" spans="16:20" x14ac:dyDescent="0.25">
      <c r="P4798" s="52"/>
      <c r="S4798" s="52"/>
      <c r="T4798" s="52"/>
    </row>
    <row r="4799" spans="16:20" x14ac:dyDescent="0.25">
      <c r="P4799" s="52"/>
      <c r="S4799" s="52"/>
      <c r="T4799" s="52"/>
    </row>
    <row r="4800" spans="16:20" x14ac:dyDescent="0.25">
      <c r="P4800" s="52"/>
      <c r="S4800" s="52"/>
      <c r="T4800" s="52"/>
    </row>
    <row r="4801" spans="16:20" x14ac:dyDescent="0.25">
      <c r="P4801" s="52"/>
      <c r="S4801" s="52"/>
      <c r="T4801" s="52"/>
    </row>
    <row r="4802" spans="16:20" x14ac:dyDescent="0.25">
      <c r="P4802" s="52"/>
      <c r="S4802" s="52"/>
      <c r="T4802" s="52"/>
    </row>
    <row r="4803" spans="16:20" x14ac:dyDescent="0.25">
      <c r="P4803" s="52"/>
      <c r="S4803" s="52"/>
      <c r="T4803" s="52"/>
    </row>
    <row r="4804" spans="16:20" x14ac:dyDescent="0.25">
      <c r="P4804" s="52"/>
      <c r="S4804" s="52"/>
      <c r="T4804" s="52"/>
    </row>
    <row r="4805" spans="16:20" x14ac:dyDescent="0.25">
      <c r="P4805" s="52"/>
      <c r="S4805" s="52"/>
      <c r="T4805" s="52"/>
    </row>
    <row r="4806" spans="16:20" x14ac:dyDescent="0.25">
      <c r="P4806" s="52"/>
      <c r="S4806" s="52"/>
      <c r="T4806" s="52"/>
    </row>
    <row r="4807" spans="16:20" x14ac:dyDescent="0.25">
      <c r="P4807" s="52"/>
      <c r="S4807" s="52"/>
      <c r="T4807" s="52"/>
    </row>
    <row r="4808" spans="16:20" x14ac:dyDescent="0.25">
      <c r="P4808" s="52"/>
      <c r="S4808" s="52"/>
      <c r="T4808" s="52"/>
    </row>
    <row r="4809" spans="16:20" x14ac:dyDescent="0.25">
      <c r="P4809" s="52"/>
      <c r="S4809" s="52"/>
      <c r="T4809" s="52"/>
    </row>
    <row r="4810" spans="16:20" x14ac:dyDescent="0.25">
      <c r="P4810" s="52"/>
      <c r="S4810" s="52"/>
      <c r="T4810" s="52"/>
    </row>
    <row r="4811" spans="16:20" x14ac:dyDescent="0.25">
      <c r="P4811" s="52"/>
      <c r="S4811" s="52"/>
      <c r="T4811" s="52"/>
    </row>
    <row r="4812" spans="16:20" x14ac:dyDescent="0.25">
      <c r="P4812" s="52"/>
      <c r="S4812" s="52"/>
      <c r="T4812" s="52"/>
    </row>
    <row r="4813" spans="16:20" x14ac:dyDescent="0.25">
      <c r="P4813" s="52"/>
      <c r="S4813" s="52"/>
      <c r="T4813" s="52"/>
    </row>
    <row r="4814" spans="16:20" x14ac:dyDescent="0.25">
      <c r="P4814" s="52"/>
      <c r="S4814" s="52"/>
      <c r="T4814" s="52"/>
    </row>
    <row r="4815" spans="16:20" x14ac:dyDescent="0.25">
      <c r="P4815" s="52"/>
      <c r="S4815" s="52"/>
      <c r="T4815" s="52"/>
    </row>
    <row r="4816" spans="16:20" x14ac:dyDescent="0.25">
      <c r="P4816" s="52"/>
      <c r="S4816" s="52"/>
      <c r="T4816" s="52"/>
    </row>
    <row r="4817" spans="16:20" x14ac:dyDescent="0.25">
      <c r="P4817" s="52"/>
      <c r="S4817" s="52"/>
      <c r="T4817" s="52"/>
    </row>
    <row r="4818" spans="16:20" x14ac:dyDescent="0.25">
      <c r="P4818" s="52"/>
      <c r="S4818" s="52"/>
      <c r="T4818" s="52"/>
    </row>
    <row r="4819" spans="16:20" x14ac:dyDescent="0.25">
      <c r="P4819" s="52"/>
      <c r="S4819" s="52"/>
      <c r="T4819" s="52"/>
    </row>
    <row r="4820" spans="16:20" x14ac:dyDescent="0.25">
      <c r="P4820" s="52"/>
      <c r="S4820" s="52"/>
      <c r="T4820" s="52"/>
    </row>
    <row r="4821" spans="16:20" x14ac:dyDescent="0.25">
      <c r="P4821" s="52"/>
      <c r="S4821" s="52"/>
      <c r="T4821" s="52"/>
    </row>
    <row r="4822" spans="16:20" x14ac:dyDescent="0.25">
      <c r="P4822" s="52"/>
      <c r="S4822" s="52"/>
      <c r="T4822" s="52"/>
    </row>
    <row r="4823" spans="16:20" x14ac:dyDescent="0.25">
      <c r="P4823" s="52"/>
      <c r="S4823" s="52"/>
      <c r="T4823" s="52"/>
    </row>
    <row r="4824" spans="16:20" x14ac:dyDescent="0.25">
      <c r="P4824" s="52"/>
      <c r="S4824" s="52"/>
      <c r="T4824" s="52"/>
    </row>
    <row r="4825" spans="16:20" x14ac:dyDescent="0.25">
      <c r="P4825" s="52"/>
      <c r="S4825" s="52"/>
      <c r="T4825" s="52"/>
    </row>
    <row r="4826" spans="16:20" x14ac:dyDescent="0.25">
      <c r="P4826" s="52"/>
      <c r="S4826" s="52"/>
      <c r="T4826" s="52"/>
    </row>
    <row r="4827" spans="16:20" x14ac:dyDescent="0.25">
      <c r="P4827" s="52"/>
      <c r="S4827" s="52"/>
      <c r="T4827" s="52"/>
    </row>
    <row r="4828" spans="16:20" x14ac:dyDescent="0.25">
      <c r="P4828" s="52"/>
      <c r="S4828" s="52"/>
      <c r="T4828" s="52"/>
    </row>
    <row r="4829" spans="16:20" x14ac:dyDescent="0.25">
      <c r="P4829" s="52"/>
      <c r="S4829" s="52"/>
      <c r="T4829" s="52"/>
    </row>
    <row r="4830" spans="16:20" x14ac:dyDescent="0.25">
      <c r="P4830" s="52"/>
      <c r="S4830" s="52"/>
      <c r="T4830" s="52"/>
    </row>
    <row r="4831" spans="16:20" x14ac:dyDescent="0.25">
      <c r="P4831" s="52"/>
      <c r="S4831" s="52"/>
      <c r="T4831" s="52"/>
    </row>
    <row r="4832" spans="16:20" x14ac:dyDescent="0.25">
      <c r="P4832" s="52"/>
      <c r="S4832" s="52"/>
      <c r="T4832" s="52"/>
    </row>
    <row r="4833" spans="16:20" x14ac:dyDescent="0.25">
      <c r="P4833" s="52"/>
      <c r="S4833" s="52"/>
      <c r="T4833" s="52"/>
    </row>
    <row r="4834" spans="16:20" x14ac:dyDescent="0.25">
      <c r="P4834" s="52"/>
      <c r="S4834" s="52"/>
      <c r="T4834" s="52"/>
    </row>
    <row r="4835" spans="16:20" x14ac:dyDescent="0.25">
      <c r="P4835" s="52"/>
      <c r="S4835" s="52"/>
      <c r="T4835" s="52"/>
    </row>
    <row r="4836" spans="16:20" x14ac:dyDescent="0.25">
      <c r="P4836" s="52"/>
      <c r="S4836" s="52"/>
      <c r="T4836" s="52"/>
    </row>
    <row r="4837" spans="16:20" x14ac:dyDescent="0.25">
      <c r="P4837" s="52"/>
      <c r="S4837" s="52"/>
      <c r="T4837" s="52"/>
    </row>
    <row r="4838" spans="16:20" x14ac:dyDescent="0.25">
      <c r="P4838" s="52"/>
      <c r="S4838" s="52"/>
      <c r="T4838" s="52"/>
    </row>
    <row r="4839" spans="16:20" x14ac:dyDescent="0.25">
      <c r="P4839" s="52"/>
      <c r="S4839" s="52"/>
      <c r="T4839" s="52"/>
    </row>
    <row r="4840" spans="16:20" x14ac:dyDescent="0.25">
      <c r="P4840" s="52"/>
      <c r="S4840" s="52"/>
      <c r="T4840" s="52"/>
    </row>
    <row r="4841" spans="16:20" x14ac:dyDescent="0.25">
      <c r="P4841" s="52"/>
      <c r="S4841" s="52"/>
      <c r="T4841" s="52"/>
    </row>
    <row r="4842" spans="16:20" x14ac:dyDescent="0.25">
      <c r="P4842" s="52"/>
      <c r="S4842" s="52"/>
      <c r="T4842" s="52"/>
    </row>
    <row r="4843" spans="16:20" x14ac:dyDescent="0.25">
      <c r="P4843" s="52"/>
      <c r="S4843" s="52"/>
      <c r="T4843" s="52"/>
    </row>
    <row r="4844" spans="16:20" x14ac:dyDescent="0.25">
      <c r="P4844" s="52"/>
      <c r="S4844" s="52"/>
      <c r="T4844" s="52"/>
    </row>
    <row r="4845" spans="16:20" x14ac:dyDescent="0.25">
      <c r="P4845" s="52"/>
      <c r="S4845" s="52"/>
      <c r="T4845" s="52"/>
    </row>
    <row r="4846" spans="16:20" x14ac:dyDescent="0.25">
      <c r="P4846" s="52"/>
      <c r="S4846" s="52"/>
      <c r="T4846" s="52"/>
    </row>
    <row r="4847" spans="16:20" x14ac:dyDescent="0.25">
      <c r="P4847" s="52"/>
      <c r="S4847" s="52"/>
      <c r="T4847" s="52"/>
    </row>
    <row r="4848" spans="16:20" x14ac:dyDescent="0.25">
      <c r="P4848" s="52"/>
      <c r="S4848" s="52"/>
      <c r="T4848" s="52"/>
    </row>
    <row r="4849" spans="16:20" x14ac:dyDescent="0.25">
      <c r="P4849" s="52"/>
      <c r="S4849" s="52"/>
      <c r="T4849" s="52"/>
    </row>
    <row r="4850" spans="16:20" x14ac:dyDescent="0.25">
      <c r="P4850" s="52"/>
      <c r="S4850" s="52"/>
      <c r="T4850" s="52"/>
    </row>
    <row r="4851" spans="16:20" x14ac:dyDescent="0.25">
      <c r="P4851" s="52"/>
      <c r="S4851" s="52"/>
      <c r="T4851" s="52"/>
    </row>
    <row r="4852" spans="16:20" x14ac:dyDescent="0.25">
      <c r="P4852" s="52"/>
      <c r="S4852" s="52"/>
      <c r="T4852" s="52"/>
    </row>
    <row r="4853" spans="16:20" x14ac:dyDescent="0.25">
      <c r="P4853" s="52"/>
      <c r="S4853" s="52"/>
      <c r="T4853" s="52"/>
    </row>
    <row r="4854" spans="16:20" x14ac:dyDescent="0.25">
      <c r="P4854" s="52"/>
      <c r="S4854" s="52"/>
      <c r="T4854" s="52"/>
    </row>
    <row r="4855" spans="16:20" x14ac:dyDescent="0.25">
      <c r="P4855" s="52"/>
      <c r="S4855" s="52"/>
      <c r="T4855" s="52"/>
    </row>
    <row r="4856" spans="16:20" x14ac:dyDescent="0.25">
      <c r="P4856" s="52"/>
      <c r="S4856" s="52"/>
      <c r="T4856" s="52"/>
    </row>
    <row r="4857" spans="16:20" x14ac:dyDescent="0.25">
      <c r="P4857" s="52"/>
      <c r="S4857" s="52"/>
      <c r="T4857" s="52"/>
    </row>
    <row r="4858" spans="16:20" x14ac:dyDescent="0.25">
      <c r="P4858" s="52"/>
      <c r="S4858" s="52"/>
      <c r="T4858" s="52"/>
    </row>
    <row r="4859" spans="16:20" x14ac:dyDescent="0.25">
      <c r="P4859" s="52"/>
      <c r="S4859" s="52"/>
      <c r="T4859" s="52"/>
    </row>
    <row r="4860" spans="16:20" x14ac:dyDescent="0.25">
      <c r="P4860" s="52"/>
      <c r="S4860" s="52"/>
      <c r="T4860" s="52"/>
    </row>
    <row r="4861" spans="16:20" x14ac:dyDescent="0.25">
      <c r="P4861" s="52"/>
      <c r="S4861" s="52"/>
      <c r="T4861" s="52"/>
    </row>
    <row r="4862" spans="16:20" x14ac:dyDescent="0.25">
      <c r="P4862" s="52"/>
      <c r="S4862" s="52"/>
      <c r="T4862" s="52"/>
    </row>
    <row r="4863" spans="16:20" x14ac:dyDescent="0.25">
      <c r="P4863" s="52"/>
      <c r="S4863" s="52"/>
      <c r="T4863" s="52"/>
    </row>
    <row r="4864" spans="16:20" x14ac:dyDescent="0.25">
      <c r="P4864" s="52"/>
      <c r="S4864" s="52"/>
      <c r="T4864" s="52"/>
    </row>
    <row r="4865" spans="16:20" x14ac:dyDescent="0.25">
      <c r="P4865" s="52"/>
      <c r="S4865" s="52"/>
      <c r="T4865" s="52"/>
    </row>
    <row r="4866" spans="16:20" x14ac:dyDescent="0.25">
      <c r="P4866" s="52"/>
      <c r="S4866" s="52"/>
      <c r="T4866" s="52"/>
    </row>
    <row r="4867" spans="16:20" x14ac:dyDescent="0.25">
      <c r="P4867" s="52"/>
      <c r="S4867" s="52"/>
      <c r="T4867" s="52"/>
    </row>
    <row r="4868" spans="16:20" x14ac:dyDescent="0.25">
      <c r="P4868" s="52"/>
      <c r="S4868" s="52"/>
      <c r="T4868" s="52"/>
    </row>
    <row r="4869" spans="16:20" x14ac:dyDescent="0.25">
      <c r="P4869" s="52"/>
      <c r="S4869" s="52"/>
      <c r="T4869" s="52"/>
    </row>
    <row r="4870" spans="16:20" x14ac:dyDescent="0.25">
      <c r="P4870" s="52"/>
      <c r="S4870" s="52"/>
      <c r="T4870" s="52"/>
    </row>
    <row r="4871" spans="16:20" x14ac:dyDescent="0.25">
      <c r="P4871" s="52"/>
      <c r="S4871" s="52"/>
      <c r="T4871" s="52"/>
    </row>
    <row r="4872" spans="16:20" x14ac:dyDescent="0.25">
      <c r="P4872" s="52"/>
      <c r="S4872" s="52"/>
      <c r="T4872" s="52"/>
    </row>
    <row r="4873" spans="16:20" x14ac:dyDescent="0.25">
      <c r="P4873" s="52"/>
      <c r="S4873" s="52"/>
      <c r="T4873" s="52"/>
    </row>
    <row r="4874" spans="16:20" x14ac:dyDescent="0.25">
      <c r="P4874" s="52"/>
      <c r="S4874" s="52"/>
      <c r="T4874" s="52"/>
    </row>
    <row r="4875" spans="16:20" x14ac:dyDescent="0.25">
      <c r="P4875" s="52"/>
      <c r="S4875" s="52"/>
      <c r="T4875" s="52"/>
    </row>
    <row r="4876" spans="16:20" x14ac:dyDescent="0.25">
      <c r="P4876" s="52"/>
      <c r="S4876" s="52"/>
      <c r="T4876" s="52"/>
    </row>
    <row r="4877" spans="16:20" x14ac:dyDescent="0.25">
      <c r="P4877" s="52"/>
      <c r="S4877" s="52"/>
      <c r="T4877" s="52"/>
    </row>
    <row r="4878" spans="16:20" x14ac:dyDescent="0.25">
      <c r="P4878" s="52"/>
      <c r="S4878" s="52"/>
      <c r="T4878" s="52"/>
    </row>
    <row r="4879" spans="16:20" x14ac:dyDescent="0.25">
      <c r="P4879" s="52"/>
      <c r="S4879" s="52"/>
      <c r="T4879" s="52"/>
    </row>
    <row r="4880" spans="16:20" x14ac:dyDescent="0.25">
      <c r="P4880" s="52"/>
      <c r="S4880" s="52"/>
      <c r="T4880" s="52"/>
    </row>
    <row r="4881" spans="16:20" x14ac:dyDescent="0.25">
      <c r="P4881" s="52"/>
      <c r="S4881" s="52"/>
      <c r="T4881" s="52"/>
    </row>
    <row r="4882" spans="16:20" x14ac:dyDescent="0.25">
      <c r="P4882" s="52"/>
      <c r="S4882" s="52"/>
      <c r="T4882" s="52"/>
    </row>
    <row r="4883" spans="16:20" x14ac:dyDescent="0.25">
      <c r="P4883" s="52"/>
      <c r="S4883" s="52"/>
      <c r="T4883" s="52"/>
    </row>
    <row r="4884" spans="16:20" x14ac:dyDescent="0.25">
      <c r="P4884" s="52"/>
      <c r="S4884" s="52"/>
      <c r="T4884" s="52"/>
    </row>
    <row r="4885" spans="16:20" x14ac:dyDescent="0.25">
      <c r="P4885" s="52"/>
      <c r="S4885" s="52"/>
      <c r="T4885" s="52"/>
    </row>
    <row r="4886" spans="16:20" x14ac:dyDescent="0.25">
      <c r="P4886" s="52"/>
      <c r="S4886" s="52"/>
      <c r="T4886" s="52"/>
    </row>
    <row r="4887" spans="16:20" x14ac:dyDescent="0.25">
      <c r="P4887" s="52"/>
      <c r="S4887" s="52"/>
      <c r="T4887" s="52"/>
    </row>
    <row r="4888" spans="16:20" x14ac:dyDescent="0.25">
      <c r="P4888" s="52"/>
      <c r="S4888" s="52"/>
      <c r="T4888" s="52"/>
    </row>
    <row r="4889" spans="16:20" x14ac:dyDescent="0.25">
      <c r="P4889" s="52"/>
      <c r="S4889" s="52"/>
      <c r="T4889" s="52"/>
    </row>
    <row r="4890" spans="16:20" x14ac:dyDescent="0.25">
      <c r="P4890" s="52"/>
      <c r="S4890" s="52"/>
      <c r="T4890" s="52"/>
    </row>
    <row r="4891" spans="16:20" x14ac:dyDescent="0.25">
      <c r="P4891" s="52"/>
      <c r="S4891" s="52"/>
      <c r="T4891" s="52"/>
    </row>
    <row r="4892" spans="16:20" x14ac:dyDescent="0.25">
      <c r="P4892" s="52"/>
      <c r="S4892" s="52"/>
      <c r="T4892" s="52"/>
    </row>
    <row r="4893" spans="16:20" x14ac:dyDescent="0.25">
      <c r="P4893" s="52"/>
      <c r="S4893" s="52"/>
      <c r="T4893" s="52"/>
    </row>
    <row r="4894" spans="16:20" x14ac:dyDescent="0.25">
      <c r="P4894" s="52"/>
      <c r="S4894" s="52"/>
      <c r="T4894" s="52"/>
    </row>
    <row r="4895" spans="16:20" x14ac:dyDescent="0.25">
      <c r="P4895" s="52"/>
      <c r="S4895" s="52"/>
      <c r="T4895" s="52"/>
    </row>
    <row r="4896" spans="16:20" x14ac:dyDescent="0.25">
      <c r="P4896" s="52"/>
      <c r="S4896" s="52"/>
      <c r="T4896" s="52"/>
    </row>
    <row r="4897" spans="16:20" x14ac:dyDescent="0.25">
      <c r="P4897" s="52"/>
      <c r="S4897" s="52"/>
      <c r="T4897" s="52"/>
    </row>
    <row r="4898" spans="16:20" x14ac:dyDescent="0.25">
      <c r="P4898" s="52"/>
      <c r="S4898" s="52"/>
      <c r="T4898" s="52"/>
    </row>
    <row r="4899" spans="16:20" x14ac:dyDescent="0.25">
      <c r="P4899" s="52"/>
      <c r="S4899" s="52"/>
      <c r="T4899" s="52"/>
    </row>
    <row r="4900" spans="16:20" x14ac:dyDescent="0.25">
      <c r="P4900" s="52"/>
      <c r="S4900" s="52"/>
      <c r="T4900" s="52"/>
    </row>
    <row r="4901" spans="16:20" x14ac:dyDescent="0.25">
      <c r="P4901" s="52"/>
      <c r="S4901" s="52"/>
      <c r="T4901" s="52"/>
    </row>
    <row r="4902" spans="16:20" x14ac:dyDescent="0.25">
      <c r="P4902" s="52"/>
      <c r="S4902" s="52"/>
      <c r="T4902" s="52"/>
    </row>
    <row r="4903" spans="16:20" x14ac:dyDescent="0.25">
      <c r="P4903" s="52"/>
      <c r="S4903" s="52"/>
      <c r="T4903" s="52"/>
    </row>
    <row r="4904" spans="16:20" x14ac:dyDescent="0.25">
      <c r="P4904" s="52"/>
      <c r="S4904" s="52"/>
      <c r="T4904" s="52"/>
    </row>
    <row r="4905" spans="16:20" x14ac:dyDescent="0.25">
      <c r="P4905" s="52"/>
      <c r="S4905" s="52"/>
      <c r="T4905" s="52"/>
    </row>
    <row r="4906" spans="16:20" x14ac:dyDescent="0.25">
      <c r="P4906" s="52"/>
      <c r="S4906" s="52"/>
      <c r="T4906" s="52"/>
    </row>
    <row r="4907" spans="16:20" x14ac:dyDescent="0.25">
      <c r="P4907" s="52"/>
      <c r="S4907" s="52"/>
      <c r="T4907" s="52"/>
    </row>
    <row r="4908" spans="16:20" x14ac:dyDescent="0.25">
      <c r="P4908" s="52"/>
      <c r="S4908" s="52"/>
      <c r="T4908" s="52"/>
    </row>
    <row r="4909" spans="16:20" x14ac:dyDescent="0.25">
      <c r="P4909" s="52"/>
      <c r="S4909" s="52"/>
      <c r="T4909" s="52"/>
    </row>
    <row r="4910" spans="16:20" x14ac:dyDescent="0.25">
      <c r="P4910" s="52"/>
      <c r="S4910" s="52"/>
      <c r="T4910" s="52"/>
    </row>
    <row r="4911" spans="16:20" x14ac:dyDescent="0.25">
      <c r="P4911" s="52"/>
      <c r="S4911" s="52"/>
      <c r="T4911" s="52"/>
    </row>
    <row r="4912" spans="16:20" x14ac:dyDescent="0.25">
      <c r="P4912" s="52"/>
      <c r="S4912" s="52"/>
      <c r="T4912" s="52"/>
    </row>
    <row r="4913" spans="16:20" x14ac:dyDescent="0.25">
      <c r="P4913" s="52"/>
      <c r="S4913" s="52"/>
      <c r="T4913" s="52"/>
    </row>
    <row r="4914" spans="16:20" x14ac:dyDescent="0.25">
      <c r="P4914" s="52"/>
      <c r="S4914" s="52"/>
      <c r="T4914" s="52"/>
    </row>
    <row r="4915" spans="16:20" x14ac:dyDescent="0.25">
      <c r="P4915" s="52"/>
      <c r="S4915" s="52"/>
      <c r="T4915" s="52"/>
    </row>
    <row r="4916" spans="16:20" x14ac:dyDescent="0.25">
      <c r="P4916" s="52"/>
      <c r="S4916" s="52"/>
      <c r="T4916" s="52"/>
    </row>
    <row r="4917" spans="16:20" x14ac:dyDescent="0.25">
      <c r="P4917" s="52"/>
      <c r="S4917" s="52"/>
      <c r="T4917" s="52"/>
    </row>
    <row r="4918" spans="16:20" x14ac:dyDescent="0.25">
      <c r="P4918" s="52"/>
      <c r="S4918" s="52"/>
      <c r="T4918" s="52"/>
    </row>
    <row r="4919" spans="16:20" x14ac:dyDescent="0.25">
      <c r="P4919" s="52"/>
      <c r="S4919" s="52"/>
      <c r="T4919" s="52"/>
    </row>
    <row r="4920" spans="16:20" x14ac:dyDescent="0.25">
      <c r="P4920" s="52"/>
      <c r="S4920" s="52"/>
      <c r="T4920" s="52"/>
    </row>
    <row r="4921" spans="16:20" x14ac:dyDescent="0.25">
      <c r="P4921" s="52"/>
      <c r="S4921" s="52"/>
      <c r="T4921" s="52"/>
    </row>
    <row r="4922" spans="16:20" x14ac:dyDescent="0.25">
      <c r="P4922" s="52"/>
      <c r="S4922" s="52"/>
      <c r="T4922" s="52"/>
    </row>
    <row r="4923" spans="16:20" x14ac:dyDescent="0.25">
      <c r="P4923" s="52"/>
      <c r="S4923" s="52"/>
      <c r="T4923" s="52"/>
    </row>
    <row r="4924" spans="16:20" x14ac:dyDescent="0.25">
      <c r="P4924" s="52"/>
      <c r="S4924" s="52"/>
      <c r="T4924" s="52"/>
    </row>
    <row r="4925" spans="16:20" x14ac:dyDescent="0.25">
      <c r="P4925" s="52"/>
      <c r="S4925" s="52"/>
      <c r="T4925" s="52"/>
    </row>
    <row r="4926" spans="16:20" x14ac:dyDescent="0.25">
      <c r="P4926" s="52"/>
      <c r="S4926" s="52"/>
      <c r="T4926" s="52"/>
    </row>
    <row r="4927" spans="16:20" x14ac:dyDescent="0.25">
      <c r="P4927" s="52"/>
      <c r="S4927" s="52"/>
      <c r="T4927" s="52"/>
    </row>
    <row r="4928" spans="16:20" x14ac:dyDescent="0.25">
      <c r="P4928" s="52"/>
      <c r="S4928" s="52"/>
      <c r="T4928" s="52"/>
    </row>
    <row r="4929" spans="16:20" x14ac:dyDescent="0.25">
      <c r="P4929" s="52"/>
      <c r="S4929" s="52"/>
      <c r="T4929" s="52"/>
    </row>
    <row r="4930" spans="16:20" x14ac:dyDescent="0.25">
      <c r="P4930" s="52"/>
      <c r="S4930" s="52"/>
      <c r="T4930" s="52"/>
    </row>
    <row r="4931" spans="16:20" x14ac:dyDescent="0.25">
      <c r="P4931" s="52"/>
      <c r="S4931" s="52"/>
      <c r="T4931" s="52"/>
    </row>
    <row r="4932" spans="16:20" x14ac:dyDescent="0.25">
      <c r="P4932" s="52"/>
      <c r="S4932" s="52"/>
      <c r="T4932" s="52"/>
    </row>
    <row r="4933" spans="16:20" x14ac:dyDescent="0.25">
      <c r="P4933" s="52"/>
      <c r="S4933" s="52"/>
      <c r="T4933" s="52"/>
    </row>
    <row r="4934" spans="16:20" x14ac:dyDescent="0.25">
      <c r="P4934" s="52"/>
      <c r="S4934" s="52"/>
      <c r="T4934" s="52"/>
    </row>
    <row r="4935" spans="16:20" x14ac:dyDescent="0.25">
      <c r="P4935" s="52"/>
      <c r="S4935" s="52"/>
      <c r="T4935" s="52"/>
    </row>
    <row r="4936" spans="16:20" x14ac:dyDescent="0.25">
      <c r="P4936" s="52"/>
      <c r="S4936" s="52"/>
      <c r="T4936" s="52"/>
    </row>
    <row r="4937" spans="16:20" x14ac:dyDescent="0.25">
      <c r="P4937" s="52"/>
      <c r="S4937" s="52"/>
      <c r="T4937" s="52"/>
    </row>
    <row r="4938" spans="16:20" x14ac:dyDescent="0.25">
      <c r="P4938" s="52"/>
      <c r="S4938" s="52"/>
      <c r="T4938" s="52"/>
    </row>
    <row r="4939" spans="16:20" x14ac:dyDescent="0.25">
      <c r="P4939" s="52"/>
      <c r="S4939" s="52"/>
      <c r="T4939" s="52"/>
    </row>
    <row r="4940" spans="16:20" x14ac:dyDescent="0.25">
      <c r="P4940" s="52"/>
      <c r="S4940" s="52"/>
      <c r="T4940" s="52"/>
    </row>
    <row r="4941" spans="16:20" x14ac:dyDescent="0.25">
      <c r="P4941" s="52"/>
      <c r="S4941" s="52"/>
      <c r="T4941" s="52"/>
    </row>
    <row r="4942" spans="16:20" x14ac:dyDescent="0.25">
      <c r="P4942" s="52"/>
      <c r="S4942" s="52"/>
      <c r="T4942" s="52"/>
    </row>
    <row r="4943" spans="16:20" x14ac:dyDescent="0.25">
      <c r="P4943" s="52"/>
      <c r="S4943" s="52"/>
      <c r="T4943" s="52"/>
    </row>
    <row r="4944" spans="16:20" x14ac:dyDescent="0.25">
      <c r="P4944" s="52"/>
      <c r="S4944" s="52"/>
      <c r="T4944" s="52"/>
    </row>
    <row r="4945" spans="16:20" x14ac:dyDescent="0.25">
      <c r="P4945" s="52"/>
      <c r="S4945" s="52"/>
      <c r="T4945" s="52"/>
    </row>
    <row r="4946" spans="16:20" x14ac:dyDescent="0.25">
      <c r="P4946" s="52"/>
      <c r="S4946" s="52"/>
      <c r="T4946" s="52"/>
    </row>
    <row r="4947" spans="16:20" x14ac:dyDescent="0.25">
      <c r="P4947" s="52"/>
      <c r="S4947" s="52"/>
      <c r="T4947" s="52"/>
    </row>
    <row r="4948" spans="16:20" x14ac:dyDescent="0.25">
      <c r="P4948" s="52"/>
      <c r="S4948" s="52"/>
      <c r="T4948" s="52"/>
    </row>
    <row r="4949" spans="16:20" x14ac:dyDescent="0.25">
      <c r="P4949" s="52"/>
      <c r="S4949" s="52"/>
      <c r="T4949" s="52"/>
    </row>
    <row r="4950" spans="16:20" x14ac:dyDescent="0.25">
      <c r="P4950" s="52"/>
      <c r="S4950" s="52"/>
      <c r="T4950" s="52"/>
    </row>
    <row r="4951" spans="16:20" x14ac:dyDescent="0.25">
      <c r="P4951" s="52"/>
      <c r="S4951" s="52"/>
      <c r="T4951" s="52"/>
    </row>
    <row r="4952" spans="16:20" x14ac:dyDescent="0.25">
      <c r="P4952" s="52"/>
      <c r="S4952" s="52"/>
      <c r="T4952" s="52"/>
    </row>
    <row r="4953" spans="16:20" x14ac:dyDescent="0.25">
      <c r="P4953" s="52"/>
      <c r="S4953" s="52"/>
      <c r="T4953" s="52"/>
    </row>
    <row r="4954" spans="16:20" x14ac:dyDescent="0.25">
      <c r="P4954" s="52"/>
      <c r="S4954" s="52"/>
      <c r="T4954" s="52"/>
    </row>
    <row r="4955" spans="16:20" x14ac:dyDescent="0.25">
      <c r="P4955" s="52"/>
      <c r="S4955" s="52"/>
      <c r="T4955" s="52"/>
    </row>
    <row r="4956" spans="16:20" x14ac:dyDescent="0.25">
      <c r="P4956" s="52"/>
      <c r="S4956" s="52"/>
      <c r="T4956" s="52"/>
    </row>
    <row r="4957" spans="16:20" x14ac:dyDescent="0.25">
      <c r="P4957" s="52"/>
      <c r="S4957" s="52"/>
      <c r="T4957" s="52"/>
    </row>
    <row r="4958" spans="16:20" x14ac:dyDescent="0.25">
      <c r="P4958" s="52"/>
      <c r="S4958" s="52"/>
      <c r="T4958" s="52"/>
    </row>
    <row r="4959" spans="16:20" x14ac:dyDescent="0.25">
      <c r="P4959" s="52"/>
      <c r="S4959" s="52"/>
      <c r="T4959" s="52"/>
    </row>
    <row r="4960" spans="16:20" x14ac:dyDescent="0.25">
      <c r="P4960" s="52"/>
      <c r="S4960" s="52"/>
      <c r="T4960" s="52"/>
    </row>
    <row r="4961" spans="16:20" x14ac:dyDescent="0.25">
      <c r="P4961" s="52"/>
      <c r="S4961" s="52"/>
      <c r="T4961" s="52"/>
    </row>
    <row r="4962" spans="16:20" x14ac:dyDescent="0.25">
      <c r="P4962" s="52"/>
      <c r="S4962" s="52"/>
      <c r="T4962" s="52"/>
    </row>
    <row r="4963" spans="16:20" x14ac:dyDescent="0.25">
      <c r="P4963" s="52"/>
      <c r="S4963" s="52"/>
      <c r="T4963" s="52"/>
    </row>
    <row r="4964" spans="16:20" x14ac:dyDescent="0.25">
      <c r="P4964" s="52"/>
      <c r="S4964" s="52"/>
      <c r="T4964" s="52"/>
    </row>
    <row r="4965" spans="16:20" x14ac:dyDescent="0.25">
      <c r="P4965" s="52"/>
      <c r="S4965" s="52"/>
      <c r="T4965" s="52"/>
    </row>
    <row r="4966" spans="16:20" x14ac:dyDescent="0.25">
      <c r="P4966" s="52"/>
      <c r="S4966" s="52"/>
      <c r="T4966" s="52"/>
    </row>
    <row r="4967" spans="16:20" x14ac:dyDescent="0.25">
      <c r="P4967" s="52"/>
      <c r="S4967" s="52"/>
      <c r="T4967" s="52"/>
    </row>
    <row r="4968" spans="16:20" x14ac:dyDescent="0.25">
      <c r="P4968" s="52"/>
      <c r="S4968" s="52"/>
      <c r="T4968" s="52"/>
    </row>
    <row r="4969" spans="16:20" x14ac:dyDescent="0.2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715AB-A85D-46C6-B860-A115266CA6F5}">
  <dimension ref="A1:H31"/>
  <sheetViews>
    <sheetView topLeftCell="A14" workbookViewId="0">
      <selection activeCell="G17" sqref="G17:H17"/>
    </sheetView>
  </sheetViews>
  <sheetFormatPr defaultRowHeight="15" x14ac:dyDescent="0.25"/>
  <cols>
    <col min="1" max="1" width="13" bestFit="1" customWidth="1"/>
    <col min="2" max="2" width="34" customWidth="1"/>
    <col min="3" max="3" width="1.140625" customWidth="1"/>
    <col min="4" max="4" width="13" bestFit="1" customWidth="1"/>
    <col min="5" max="5" width="34" customWidth="1"/>
    <col min="6" max="6" width="1.140625" customWidth="1"/>
    <col min="7" max="7" width="13" bestFit="1" customWidth="1"/>
    <col min="8" max="8" width="34" customWidth="1"/>
  </cols>
  <sheetData>
    <row r="1" spans="1:8" ht="32.25" x14ac:dyDescent="0.5">
      <c r="A1" s="340" t="s">
        <v>527</v>
      </c>
      <c r="B1" s="341"/>
      <c r="C1" s="129"/>
      <c r="D1" s="340" t="s">
        <v>396</v>
      </c>
      <c r="E1" s="341"/>
      <c r="F1" s="129"/>
      <c r="G1" s="340" t="s">
        <v>390</v>
      </c>
      <c r="H1" s="341"/>
    </row>
    <row r="2" spans="1:8" ht="17.25" x14ac:dyDescent="0.3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.25" x14ac:dyDescent="0.3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.25" x14ac:dyDescent="0.3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.25" x14ac:dyDescent="0.3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.25" x14ac:dyDescent="0.3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.25" x14ac:dyDescent="0.3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.25" x14ac:dyDescent="0.3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.25" x14ac:dyDescent="0.3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.25" x14ac:dyDescent="0.25">
      <c r="A10" s="133"/>
      <c r="B10" s="149"/>
      <c r="D10" s="133"/>
      <c r="E10" s="149"/>
      <c r="G10" s="133"/>
      <c r="H10" s="149"/>
    </row>
    <row r="11" spans="1:8" ht="15.75" x14ac:dyDescent="0.25">
      <c r="A11" s="133"/>
      <c r="B11" s="132"/>
      <c r="D11" s="133"/>
      <c r="E11" s="132"/>
      <c r="G11" s="133"/>
      <c r="H11" s="132"/>
    </row>
    <row r="12" spans="1:8" ht="15.75" x14ac:dyDescent="0.25">
      <c r="A12" s="133"/>
      <c r="B12" s="132"/>
      <c r="D12" s="133"/>
      <c r="E12" s="132"/>
      <c r="G12" s="133"/>
      <c r="H12" s="132"/>
    </row>
    <row r="13" spans="1:8" ht="15.75" x14ac:dyDescent="0.25">
      <c r="A13" s="133"/>
      <c r="B13" s="132"/>
      <c r="D13" s="133"/>
      <c r="E13" s="132"/>
      <c r="G13" s="133"/>
      <c r="H13" s="132"/>
    </row>
    <row r="14" spans="1:8" ht="15.75" x14ac:dyDescent="0.25">
      <c r="A14" s="133"/>
      <c r="B14" s="132"/>
      <c r="D14" s="133"/>
      <c r="E14" s="132"/>
      <c r="G14" s="133"/>
      <c r="H14" s="132"/>
    </row>
    <row r="15" spans="1:8" ht="15.75" thickBot="1" x14ac:dyDescent="0.3">
      <c r="A15" s="338" t="s">
        <v>351</v>
      </c>
      <c r="B15" s="339"/>
      <c r="D15" s="338" t="s">
        <v>351</v>
      </c>
      <c r="E15" s="339"/>
      <c r="G15" s="338" t="s">
        <v>351</v>
      </c>
      <c r="H15" s="339"/>
    </row>
    <row r="16" spans="1:8" ht="15.75" thickBot="1" x14ac:dyDescent="0.3">
      <c r="A16" s="133"/>
      <c r="B16" s="143"/>
      <c r="D16" s="133"/>
      <c r="E16" s="143"/>
      <c r="G16" s="133"/>
      <c r="H16" s="143"/>
    </row>
    <row r="17" spans="1:8" ht="32.25" x14ac:dyDescent="0.5">
      <c r="A17" s="340" t="s">
        <v>247</v>
      </c>
      <c r="B17" s="341"/>
      <c r="C17" s="129"/>
      <c r="D17" s="340" t="s">
        <v>246</v>
      </c>
      <c r="E17" s="341"/>
      <c r="F17" s="129"/>
      <c r="G17" s="340" t="s">
        <v>1129</v>
      </c>
      <c r="H17" s="341"/>
    </row>
    <row r="18" spans="1:8" ht="17.25" x14ac:dyDescent="0.3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.25" x14ac:dyDescent="0.3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.25" x14ac:dyDescent="0.3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.25" x14ac:dyDescent="0.3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.25" x14ac:dyDescent="0.3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.25" x14ac:dyDescent="0.3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.25" x14ac:dyDescent="0.3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.25" x14ac:dyDescent="0.3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.25" x14ac:dyDescent="0.25">
      <c r="A26" s="133"/>
      <c r="B26" s="149"/>
      <c r="D26" s="133"/>
      <c r="E26" s="149"/>
      <c r="G26" s="133"/>
      <c r="H26" s="149"/>
    </row>
    <row r="27" spans="1:8" ht="15.75" x14ac:dyDescent="0.25">
      <c r="A27" s="133"/>
      <c r="B27" s="132"/>
      <c r="D27" s="133"/>
      <c r="E27" s="132"/>
      <c r="G27" s="133"/>
      <c r="H27" s="132"/>
    </row>
    <row r="28" spans="1:8" ht="15.75" x14ac:dyDescent="0.25">
      <c r="A28" s="133"/>
      <c r="B28" s="132"/>
      <c r="D28" s="133"/>
      <c r="E28" s="132"/>
      <c r="G28" s="133"/>
      <c r="H28" s="132"/>
    </row>
    <row r="29" spans="1:8" ht="15.75" x14ac:dyDescent="0.25">
      <c r="A29" s="133"/>
      <c r="B29" s="132"/>
      <c r="D29" s="133"/>
      <c r="E29" s="132"/>
      <c r="G29" s="133"/>
      <c r="H29" s="132"/>
    </row>
    <row r="30" spans="1:8" ht="15.75" x14ac:dyDescent="0.25">
      <c r="A30" s="133"/>
      <c r="B30" s="132"/>
      <c r="D30" s="133"/>
      <c r="E30" s="132"/>
      <c r="G30" s="133"/>
      <c r="H30" s="132"/>
    </row>
    <row r="31" spans="1:8" ht="15.75" thickBot="1" x14ac:dyDescent="0.3">
      <c r="A31" s="338" t="s">
        <v>351</v>
      </c>
      <c r="B31" s="339"/>
      <c r="D31" s="338" t="s">
        <v>351</v>
      </c>
      <c r="E31" s="339"/>
      <c r="G31" s="338" t="s">
        <v>351</v>
      </c>
      <c r="H31" s="339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E6D19-8212-48A4-8C1E-EA64DEED29A8}">
  <dimension ref="A1:V210"/>
  <sheetViews>
    <sheetView topLeftCell="K7" workbookViewId="0">
      <selection activeCell="N15" sqref="N15"/>
    </sheetView>
  </sheetViews>
  <sheetFormatPr defaultRowHeight="15" x14ac:dyDescent="0.25"/>
  <cols>
    <col min="1" max="1" width="7.7109375" hidden="1" customWidth="1"/>
    <col min="2" max="2" width="4" bestFit="1" customWidth="1"/>
    <col min="3" max="3" width="24.140625" bestFit="1" customWidth="1"/>
    <col min="4" max="4" width="23.42578125" customWidth="1"/>
    <col min="5" max="11" width="9.140625" style="29"/>
    <col min="12" max="12" width="24.42578125" style="137" bestFit="1" customWidth="1"/>
    <col min="14" max="14" width="28.28515625" customWidth="1"/>
    <col min="15" max="15" width="11.28515625" bestFit="1" customWidth="1"/>
    <col min="20" max="21" width="10.5703125" customWidth="1"/>
    <col min="22" max="22" width="22.140625" bestFit="1" customWidth="1"/>
  </cols>
  <sheetData>
    <row r="1" spans="2:22" x14ac:dyDescent="0.2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2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2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2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2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2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2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2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2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2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2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2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2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2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2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2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2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2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2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2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2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2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2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2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2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2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2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2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2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2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2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2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2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2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2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2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2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2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2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2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2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2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2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2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2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2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2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2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2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2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2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2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2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2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2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2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2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2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2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2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2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2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2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2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2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2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2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2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2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2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2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2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2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2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2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2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2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2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2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2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2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2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2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2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2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2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2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2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2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2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2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2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2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2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2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2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2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2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2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2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2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2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2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2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2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2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2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2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2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2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2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2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2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2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2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2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2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2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2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2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2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2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2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2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2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2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2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2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2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2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2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2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2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2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2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2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2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2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2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2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2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2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2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2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2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2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2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2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2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2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2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2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2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2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2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2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2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2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2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2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2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2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2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2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2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2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2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2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2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2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2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2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2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2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2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2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2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2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2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2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2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2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2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2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2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2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2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2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2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2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2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2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2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2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2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2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2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2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2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2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2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2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2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2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2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2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2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2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2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2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 xr:uid="{20C25FDD-BBAE-43F7-A29E-D6AE72D6103D}"/>
    <hyperlink ref="N75" r:id="rId2" xr:uid="{9D363E4F-7558-4BAF-9AEA-6FF3A2358B4E}"/>
    <hyperlink ref="N76:N79" r:id="rId3" display="Wo@da" xr:uid="{F3F087DA-3828-44ED-B358-EE0E271865C1}"/>
    <hyperlink ref="N76" r:id="rId4" xr:uid="{F2ECD55A-C84D-40EC-914B-763B6C4F9A31}"/>
    <hyperlink ref="N77" r:id="rId5" xr:uid="{302AB350-E2F4-46F2-BDDA-458DFC1255BF}"/>
    <hyperlink ref="N78" r:id="rId6" xr:uid="{FF9A1E79-312A-4BBA-B6F6-583798EBA063}"/>
    <hyperlink ref="N79" r:id="rId7" xr:uid="{1B1E01A9-5743-4774-99F9-653CFBE8E5DA}"/>
    <hyperlink ref="N80" r:id="rId8" xr:uid="{64E3199F-6F99-4C94-B50B-DE1FAE5AA829}"/>
    <hyperlink ref="N81" r:id="rId9" xr:uid="{CB4363FE-BE80-4E07-B961-CEE67452333E}"/>
    <hyperlink ref="C36" r:id="rId10" xr:uid="{097E814F-49CE-4ACA-9E24-4F5909300CDD}"/>
    <hyperlink ref="C37" r:id="rId11" xr:uid="{6D373482-66B6-42BE-81BA-08B2D78EE0AF}"/>
    <hyperlink ref="C45" r:id="rId12" xr:uid="{6769BA91-624A-49CA-B642-C0CBE91E9309}"/>
    <hyperlink ref="C46" r:id="rId13" xr:uid="{955BFE55-925A-445D-9CA2-0CDBCA72DAC9}"/>
    <hyperlink ref="C50" r:id="rId14" xr:uid="{F877C7F4-0BF0-44C1-8E3B-9C8357D46C40}"/>
    <hyperlink ref="C57" r:id="rId15" xr:uid="{CEFA4FAF-F99D-42A3-974C-1FDA931F22D0}"/>
    <hyperlink ref="C58" r:id="rId16" xr:uid="{2A10BAD3-4DCF-4E83-8882-6804F4DEF5D2}"/>
    <hyperlink ref="C174" r:id="rId17" xr:uid="{CE7D5436-E067-4D40-B068-D9EB3F8BCCC3}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8616-7F06-4D6B-8C05-AFE839765674}">
  <dimension ref="A1:P77"/>
  <sheetViews>
    <sheetView workbookViewId="0">
      <selection activeCell="D5" sqref="D5"/>
    </sheetView>
  </sheetViews>
  <sheetFormatPr defaultRowHeight="15" x14ac:dyDescent="0.25"/>
  <cols>
    <col min="5" max="5" width="8.5703125" customWidth="1"/>
    <col min="6" max="6" width="7.42578125" bestFit="1" customWidth="1"/>
    <col min="7" max="7" width="8.42578125" bestFit="1" customWidth="1"/>
    <col min="9" max="9" width="10.85546875" bestFit="1" customWidth="1"/>
  </cols>
  <sheetData>
    <row r="1" spans="1:16" x14ac:dyDescent="0.25">
      <c r="D1" s="342" t="s">
        <v>900</v>
      </c>
      <c r="E1" s="342"/>
      <c r="F1" s="342"/>
      <c r="J1" s="342" t="s">
        <v>901</v>
      </c>
      <c r="K1" s="342"/>
      <c r="L1" s="342"/>
      <c r="M1" s="342"/>
    </row>
    <row r="2" spans="1:16" x14ac:dyDescent="0.2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2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2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2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2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2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2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2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2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2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2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2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2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25">
      <c r="B15" s="29"/>
      <c r="C15" s="33"/>
    </row>
    <row r="16" spans="1:16" x14ac:dyDescent="0.2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25">
      <c r="D18" s="342" t="s">
        <v>900</v>
      </c>
      <c r="E18" s="342"/>
      <c r="F18" s="342"/>
      <c r="J18" s="342" t="s">
        <v>901</v>
      </c>
      <c r="K18" s="342"/>
      <c r="L18" s="342"/>
      <c r="M18" s="342"/>
    </row>
    <row r="19" spans="1:16" x14ac:dyDescent="0.2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2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2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2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2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2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2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2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2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2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2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2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2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25">
      <c r="B32" s="29"/>
      <c r="C32" s="33"/>
    </row>
    <row r="33" spans="1:16" x14ac:dyDescent="0.2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25">
      <c r="D35" s="342" t="s">
        <v>900</v>
      </c>
      <c r="E35" s="342"/>
      <c r="F35" s="342"/>
      <c r="J35" s="342" t="s">
        <v>901</v>
      </c>
      <c r="K35" s="342"/>
      <c r="L35" s="342"/>
      <c r="M35" s="342"/>
    </row>
    <row r="36" spans="1:16" x14ac:dyDescent="0.2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2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2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2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2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2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2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2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2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2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2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2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2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25">
      <c r="B49" s="29"/>
      <c r="C49" s="33"/>
    </row>
    <row r="50" spans="1:16" x14ac:dyDescent="0.2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2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2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2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2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2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2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2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2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2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2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2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2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2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25">
      <c r="B65" s="29"/>
      <c r="C65" s="33"/>
    </row>
    <row r="66" spans="1:16" x14ac:dyDescent="0.2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2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25">
      <c r="B68" s="29"/>
      <c r="N68" s="17" t="s">
        <v>278</v>
      </c>
    </row>
    <row r="69" spans="1:16" x14ac:dyDescent="0.2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2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2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2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2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2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2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25">
      <c r="B76" s="29"/>
      <c r="C76" s="33"/>
    </row>
    <row r="77" spans="1:16" x14ac:dyDescent="0.2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34C6-D93D-43BC-83FA-119EB89BDF14}">
  <sheetPr>
    <pageSetUpPr fitToPage="1"/>
  </sheetPr>
  <dimension ref="A1:AT130"/>
  <sheetViews>
    <sheetView topLeftCell="F21" workbookViewId="0">
      <selection activeCell="G32" sqref="G32"/>
    </sheetView>
  </sheetViews>
  <sheetFormatPr defaultRowHeight="15" x14ac:dyDescent="0.25"/>
  <cols>
    <col min="1" max="1" width="5.7109375" hidden="1" customWidth="1"/>
    <col min="2" max="2" width="6.140625" hidden="1" customWidth="1"/>
    <col min="3" max="3" width="5.28515625" hidden="1" customWidth="1"/>
    <col min="4" max="4" width="7.85546875" hidden="1" customWidth="1"/>
    <col min="5" max="5" width="6.7109375" hidden="1" customWidth="1"/>
    <col min="6" max="6" width="5.5703125" customWidth="1"/>
    <col min="7" max="7" width="7" customWidth="1"/>
    <col min="8" max="8" width="18.7109375" customWidth="1"/>
    <col min="9" max="9" width="10.5703125" customWidth="1"/>
    <col min="10" max="10" width="6.7109375" customWidth="1"/>
    <col min="11" max="11" width="11" customWidth="1"/>
    <col min="12" max="12" width="18.42578125" customWidth="1"/>
    <col min="13" max="13" width="6.42578125" customWidth="1"/>
    <col min="14" max="14" width="6.140625" customWidth="1"/>
    <col min="15" max="15" width="1.5703125" customWidth="1"/>
    <col min="16" max="16" width="5.7109375" customWidth="1"/>
    <col min="17" max="17" width="7" customWidth="1"/>
    <col min="18" max="18" width="21.28515625" customWidth="1"/>
    <col min="19" max="19" width="14.140625" customWidth="1"/>
    <col min="20" max="20" width="3" customWidth="1"/>
    <col min="21" max="21" width="5.85546875" customWidth="1"/>
    <col min="22" max="22" width="6.42578125" customWidth="1"/>
    <col min="23" max="23" width="25" customWidth="1"/>
    <col min="24" max="24" width="9.5703125" bestFit="1" customWidth="1"/>
    <col min="25" max="25" width="3" customWidth="1"/>
    <col min="26" max="26" width="6" customWidth="1"/>
    <col min="27" max="27" width="4.85546875" customWidth="1"/>
    <col min="28" max="28" width="14.7109375" customWidth="1"/>
    <col min="29" max="29" width="9.85546875" customWidth="1"/>
    <col min="30" max="30" width="7.5703125" customWidth="1"/>
    <col min="31" max="31" width="6.7109375" customWidth="1"/>
    <col min="32" max="32" width="9.140625" customWidth="1"/>
    <col min="33" max="33" width="4.5703125" customWidth="1"/>
    <col min="34" max="34" width="6.28515625" customWidth="1"/>
    <col min="35" max="35" width="19.140625" customWidth="1"/>
    <col min="36" max="36" width="9.140625" customWidth="1"/>
    <col min="37" max="37" width="5" customWidth="1"/>
    <col min="38" max="39" width="5.42578125" customWidth="1"/>
    <col min="40" max="40" width="16.85546875" customWidth="1"/>
    <col min="41" max="41" width="9.140625" customWidth="1"/>
    <col min="42" max="42" width="5.7109375" customWidth="1"/>
    <col min="43" max="43" width="5.42578125" customWidth="1"/>
    <col min="44" max="44" width="6.42578125" customWidth="1"/>
    <col min="45" max="45" width="10.85546875" customWidth="1"/>
    <col min="46" max="47" width="9.140625" customWidth="1"/>
  </cols>
  <sheetData>
    <row r="1" spans="1:46" ht="11.25" customHeight="1" x14ac:dyDescent="0.2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4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25">
      <c r="C3" s="346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8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25">
      <c r="C4" s="347"/>
      <c r="D4" s="106"/>
      <c r="E4" s="29"/>
      <c r="F4" s="29">
        <v>144</v>
      </c>
      <c r="G4" s="29">
        <f>COUNTIF(Table132128[Kim],F4)</f>
        <v>22</v>
      </c>
      <c r="H4" s="29"/>
      <c r="I4" s="29"/>
      <c r="J4" s="349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9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8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25">
      <c r="A5" s="29"/>
      <c r="B5" s="29"/>
      <c r="C5" s="347"/>
      <c r="D5" s="106"/>
      <c r="E5" s="29"/>
      <c r="F5" s="29"/>
      <c r="G5" s="29"/>
      <c r="H5" s="29"/>
      <c r="I5" s="29"/>
      <c r="J5" s="349"/>
      <c r="K5" s="29"/>
      <c r="L5" s="29"/>
      <c r="M5" s="29"/>
      <c r="N5" s="29"/>
      <c r="O5" s="112"/>
      <c r="P5" s="29"/>
      <c r="Q5" s="29"/>
      <c r="R5" s="29"/>
      <c r="S5" s="29"/>
      <c r="T5" s="349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8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25">
      <c r="A6" s="29" t="s">
        <v>286</v>
      </c>
      <c r="B6" s="29" t="s">
        <v>287</v>
      </c>
      <c r="C6" s="347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9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9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8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25">
      <c r="A7" s="29" t="s">
        <v>288</v>
      </c>
      <c r="B7" s="29" t="s">
        <v>287</v>
      </c>
      <c r="C7" s="347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9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9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8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25">
      <c r="A8" s="29" t="s">
        <v>291</v>
      </c>
      <c r="B8" s="29" t="s">
        <v>287</v>
      </c>
      <c r="C8" s="347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9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9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8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25">
      <c r="A9" s="29" t="s">
        <v>293</v>
      </c>
      <c r="B9" s="29" t="s">
        <v>287</v>
      </c>
      <c r="C9" s="347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9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9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8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25">
      <c r="A10" s="29" t="s">
        <v>295</v>
      </c>
      <c r="B10" s="29" t="s">
        <v>287</v>
      </c>
      <c r="C10" s="347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9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9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8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25">
      <c r="A11" s="29" t="s">
        <v>298</v>
      </c>
      <c r="B11" s="29" t="s">
        <v>287</v>
      </c>
      <c r="C11" s="347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9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9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8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25">
      <c r="A12" s="29" t="s">
        <v>300</v>
      </c>
      <c r="B12" s="29" t="s">
        <v>287</v>
      </c>
      <c r="C12" s="347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9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9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8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25">
      <c r="A13" s="29" t="s">
        <v>302</v>
      </c>
      <c r="B13" s="29" t="s">
        <v>287</v>
      </c>
      <c r="C13" s="347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9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9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8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25">
      <c r="A14" s="29" t="s">
        <v>305</v>
      </c>
      <c r="B14" s="29" t="s">
        <v>287</v>
      </c>
      <c r="C14" s="347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9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9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8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25">
      <c r="A15" s="29" t="s">
        <v>306</v>
      </c>
      <c r="B15" s="29" t="s">
        <v>287</v>
      </c>
      <c r="C15" s="347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9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9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8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25">
      <c r="A16" s="29" t="s">
        <v>304</v>
      </c>
      <c r="B16" s="29" t="s">
        <v>287</v>
      </c>
      <c r="C16" s="347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9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9"/>
      <c r="U16" s="13">
        <v>200</v>
      </c>
      <c r="V16" s="36" t="s">
        <v>91</v>
      </c>
      <c r="W16" s="48"/>
      <c r="X16" s="48"/>
      <c r="Y16" s="349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8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25">
      <c r="A17" s="29" t="s">
        <v>301</v>
      </c>
      <c r="B17" s="29" t="s">
        <v>303</v>
      </c>
      <c r="C17" s="347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9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9"/>
      <c r="U17" s="13">
        <v>144</v>
      </c>
      <c r="V17" s="36" t="s">
        <v>90</v>
      </c>
      <c r="W17" s="48"/>
      <c r="X17" s="48"/>
      <c r="Y17" s="349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8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25">
      <c r="A18" s="29" t="s">
        <v>299</v>
      </c>
      <c r="B18" s="29" t="s">
        <v>303</v>
      </c>
      <c r="C18" s="347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9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9"/>
      <c r="U18" s="121"/>
      <c r="V18" s="122"/>
      <c r="W18" s="123"/>
      <c r="X18" s="123"/>
      <c r="Y18" s="349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8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25">
      <c r="A19" s="29" t="s">
        <v>296</v>
      </c>
      <c r="B19" s="29" t="s">
        <v>303</v>
      </c>
      <c r="C19" s="347"/>
      <c r="D19" s="29" t="s">
        <v>307</v>
      </c>
      <c r="E19" s="29" t="s">
        <v>295</v>
      </c>
      <c r="F19" s="29"/>
      <c r="G19" s="29"/>
      <c r="H19" s="29"/>
      <c r="I19" s="29"/>
      <c r="J19" s="349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9"/>
      <c r="U19" s="121"/>
      <c r="V19" s="122"/>
      <c r="W19" s="125"/>
      <c r="X19" s="125"/>
      <c r="Y19" s="349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8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25">
      <c r="A20" s="29" t="s">
        <v>294</v>
      </c>
      <c r="B20" s="29" t="s">
        <v>303</v>
      </c>
      <c r="C20" s="347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9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9"/>
      <c r="U20" s="13">
        <v>144</v>
      </c>
      <c r="V20" s="36" t="s">
        <v>88</v>
      </c>
      <c r="W20" s="48"/>
      <c r="X20" s="48"/>
      <c r="Y20" s="349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8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25">
      <c r="A21" s="29" t="s">
        <v>292</v>
      </c>
      <c r="B21" s="29" t="s">
        <v>303</v>
      </c>
      <c r="C21" s="347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9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9"/>
      <c r="U21" s="13">
        <v>144</v>
      </c>
      <c r="V21" s="36" t="s">
        <v>85</v>
      </c>
      <c r="W21" s="48"/>
      <c r="X21" s="48"/>
      <c r="Y21" s="349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8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25">
      <c r="A22" s="55" t="s">
        <v>297</v>
      </c>
      <c r="B22" s="55"/>
      <c r="C22" s="347"/>
      <c r="D22" s="106"/>
      <c r="J22" s="349"/>
      <c r="O22" s="112"/>
      <c r="T22" s="349"/>
      <c r="Y22" s="349"/>
      <c r="AE22" s="348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25">
      <c r="A23" s="343" t="s">
        <v>284</v>
      </c>
      <c r="B23" s="343"/>
      <c r="C23" s="343"/>
      <c r="D23" s="343"/>
      <c r="E23" s="343"/>
      <c r="F23" s="343"/>
      <c r="G23" s="343"/>
      <c r="H23" s="343"/>
      <c r="I23" s="343"/>
      <c r="J23" s="343"/>
      <c r="K23" s="343"/>
      <c r="L23" s="343"/>
      <c r="M23" s="343"/>
      <c r="N23" s="343"/>
      <c r="O23" s="343"/>
      <c r="P23" s="343"/>
      <c r="Q23" s="343"/>
      <c r="R23" s="343"/>
      <c r="S23" s="343"/>
      <c r="T23" s="343"/>
      <c r="U23" s="343"/>
      <c r="V23" s="343"/>
      <c r="W23" s="343"/>
      <c r="X23" s="343"/>
      <c r="Y23" s="343"/>
      <c r="Z23" s="343"/>
      <c r="AA23" s="343"/>
      <c r="AB23" s="343"/>
      <c r="AC23" s="343"/>
      <c r="AD23" s="343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25">
      <c r="A24" s="343"/>
      <c r="B24" s="343"/>
      <c r="C24" s="343"/>
      <c r="D24" s="343"/>
      <c r="E24" s="343"/>
      <c r="F24" s="343"/>
      <c r="G24" s="343"/>
      <c r="H24" s="343"/>
      <c r="I24" s="343"/>
      <c r="J24" s="343"/>
      <c r="K24" s="343"/>
      <c r="L24" s="343"/>
      <c r="M24" s="343"/>
      <c r="N24" s="343"/>
      <c r="O24" s="343"/>
      <c r="P24" s="343"/>
      <c r="Q24" s="343"/>
      <c r="R24" s="343"/>
      <c r="S24" s="343"/>
      <c r="T24" s="343"/>
      <c r="U24" s="343"/>
      <c r="V24" s="343"/>
      <c r="W24" s="343"/>
      <c r="X24" s="343"/>
      <c r="Y24" s="343"/>
      <c r="Z24" s="343"/>
      <c r="AA24" s="343"/>
      <c r="AB24" s="343"/>
      <c r="AC24" s="343"/>
      <c r="AD24" s="343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2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2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2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2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2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2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2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2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2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2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25"/>
    <row r="36" spans="6:36" s="192" customFormat="1" x14ac:dyDescent="0.25">
      <c r="G36" s="192" t="s">
        <v>318</v>
      </c>
    </row>
    <row r="37" spans="6:36" s="192" customFormat="1" x14ac:dyDescent="0.25"/>
    <row r="38" spans="6:36" s="192" customFormat="1" x14ac:dyDescent="0.25">
      <c r="G38" s="192" t="s">
        <v>319</v>
      </c>
    </row>
    <row r="39" spans="6:36" s="192" customFormat="1" x14ac:dyDescent="0.25">
      <c r="G39" s="192" t="s">
        <v>320</v>
      </c>
    </row>
    <row r="40" spans="6:36" s="192" customFormat="1" x14ac:dyDescent="0.2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2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2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2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2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2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2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2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2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2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2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2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2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2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2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25">
      <c r="AG55" s="193"/>
      <c r="AH55" s="194"/>
      <c r="AI55" s="206"/>
      <c r="AJ55" s="206"/>
    </row>
    <row r="56" spans="6:36" s="192" customFormat="1" x14ac:dyDescent="0.2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2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2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2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2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2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2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2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2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2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2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2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2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2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2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2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2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2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2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2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2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2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2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2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2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2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2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2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2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2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2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2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2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2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2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2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2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2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2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2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2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2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2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2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2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2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2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2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2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25">
      <c r="G105" s="192" t="s">
        <v>68</v>
      </c>
      <c r="H105" s="192" t="s">
        <v>1371</v>
      </c>
      <c r="I105" t="s">
        <v>1370</v>
      </c>
    </row>
    <row r="106" spans="7:36" x14ac:dyDescent="0.25">
      <c r="G106" s="192" t="s">
        <v>70</v>
      </c>
      <c r="H106" s="192" t="s">
        <v>1371</v>
      </c>
      <c r="I106" t="s">
        <v>1370</v>
      </c>
    </row>
    <row r="107" spans="7:36" x14ac:dyDescent="0.25">
      <c r="G107" s="192" t="s">
        <v>71</v>
      </c>
      <c r="H107" s="192" t="s">
        <v>1371</v>
      </c>
      <c r="I107" t="s">
        <v>1370</v>
      </c>
    </row>
    <row r="108" spans="7:36" x14ac:dyDescent="0.2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2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2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2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2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2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2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2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25">
      <c r="G116" s="192" t="s">
        <v>85</v>
      </c>
      <c r="H116" s="192" t="s">
        <v>1371</v>
      </c>
      <c r="I116" t="s">
        <v>1370</v>
      </c>
    </row>
    <row r="117" spans="7:12" x14ac:dyDescent="0.25">
      <c r="G117" s="192" t="s">
        <v>88</v>
      </c>
      <c r="H117" s="192" t="s">
        <v>1371</v>
      </c>
      <c r="I117" t="s">
        <v>1370</v>
      </c>
    </row>
    <row r="118" spans="7:12" x14ac:dyDescent="0.2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2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2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25">
      <c r="G121" s="192" t="s">
        <v>94</v>
      </c>
      <c r="H121" s="192" t="s">
        <v>1371</v>
      </c>
      <c r="I121" t="s">
        <v>1370</v>
      </c>
    </row>
    <row r="122" spans="7:12" x14ac:dyDescent="0.25">
      <c r="G122" s="192" t="s">
        <v>95</v>
      </c>
      <c r="H122" s="192" t="s">
        <v>1371</v>
      </c>
      <c r="I122" t="s">
        <v>1370</v>
      </c>
    </row>
    <row r="123" spans="7:12" x14ac:dyDescent="0.25">
      <c r="G123" s="192" t="s">
        <v>96</v>
      </c>
      <c r="H123" s="192" t="s">
        <v>1371</v>
      </c>
      <c r="I123" t="s">
        <v>1370</v>
      </c>
    </row>
    <row r="124" spans="7:12" x14ac:dyDescent="0.25">
      <c r="G124" s="192" t="s">
        <v>97</v>
      </c>
      <c r="H124" s="192" t="s">
        <v>1371</v>
      </c>
      <c r="I124" t="s">
        <v>1370</v>
      </c>
    </row>
    <row r="125" spans="7:12" x14ac:dyDescent="0.25">
      <c r="G125" s="192" t="s">
        <v>1356</v>
      </c>
      <c r="H125" s="192" t="s">
        <v>1371</v>
      </c>
      <c r="I125" t="s">
        <v>1370</v>
      </c>
    </row>
    <row r="126" spans="7:12" x14ac:dyDescent="0.2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2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25">
      <c r="G128" s="192" t="s">
        <v>1357</v>
      </c>
      <c r="H128" s="192" t="s">
        <v>1371</v>
      </c>
      <c r="I128" t="s">
        <v>1370</v>
      </c>
    </row>
    <row r="129" spans="7:10" x14ac:dyDescent="0.2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2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TT</cp:lastModifiedBy>
  <cp:lastPrinted>2022-07-06T02:56:27Z</cp:lastPrinted>
  <dcterms:created xsi:type="dcterms:W3CDTF">2020-07-02T10:10:14Z</dcterms:created>
  <dcterms:modified xsi:type="dcterms:W3CDTF">2022-07-06T04:17:01Z</dcterms:modified>
</cp:coreProperties>
</file>