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3"/>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6" i="11" l="1"/>
  <c r="O6" i="11"/>
  <c r="N6" i="11"/>
  <c r="M6" i="11"/>
  <c r="P6" i="11" s="1"/>
  <c r="Q5" i="11"/>
  <c r="O5" i="11"/>
  <c r="N5" i="11"/>
  <c r="M5" i="11"/>
  <c r="Q4" i="11"/>
  <c r="O4" i="11"/>
  <c r="N4" i="11"/>
  <c r="M4" i="11"/>
  <c r="P4" i="11" s="1"/>
  <c r="Q3" i="11"/>
  <c r="P3" i="11"/>
  <c r="O3" i="11"/>
  <c r="N3" i="11"/>
  <c r="M3" i="11"/>
  <c r="Q2" i="11"/>
  <c r="O2" i="11"/>
  <c r="N2" i="11"/>
  <c r="M2" i="11"/>
  <c r="Q11" i="11"/>
  <c r="O11" i="11"/>
  <c r="N11" i="11"/>
  <c r="M11" i="11"/>
  <c r="Q10" i="11"/>
  <c r="O10" i="11"/>
  <c r="N10" i="11"/>
  <c r="P10" i="11" s="1"/>
  <c r="M10" i="11"/>
  <c r="Q9" i="11"/>
  <c r="O9" i="11"/>
  <c r="N9" i="11"/>
  <c r="M9" i="11"/>
  <c r="Q8" i="11"/>
  <c r="O8" i="11"/>
  <c r="N8" i="11"/>
  <c r="M8" i="11"/>
  <c r="Q7" i="11"/>
  <c r="O7" i="11"/>
  <c r="N7" i="11"/>
  <c r="M7" i="11"/>
  <c r="Q16" i="11"/>
  <c r="O16" i="11"/>
  <c r="N16" i="11"/>
  <c r="M16" i="11"/>
  <c r="Q15" i="11"/>
  <c r="O15" i="11"/>
  <c r="N15" i="11"/>
  <c r="M15" i="11"/>
  <c r="Q14" i="11"/>
  <c r="O14" i="11"/>
  <c r="N14" i="11"/>
  <c r="P14" i="11" s="1"/>
  <c r="M14" i="11"/>
  <c r="Q13" i="11"/>
  <c r="O13" i="11"/>
  <c r="N13" i="11"/>
  <c r="M13" i="11"/>
  <c r="Q12" i="11"/>
  <c r="O12" i="11"/>
  <c r="N12" i="11"/>
  <c r="M12" i="11"/>
  <c r="M3" i="7"/>
  <c r="P12" i="11" l="1"/>
  <c r="P13" i="11"/>
  <c r="P8" i="11"/>
  <c r="P9" i="11"/>
  <c r="P2" i="11"/>
  <c r="P5" i="11"/>
  <c r="P11" i="11"/>
  <c r="P7" i="11"/>
  <c r="P15" i="11"/>
  <c r="P16" i="11"/>
  <c r="C15" i="7"/>
  <c r="F15" i="7"/>
  <c r="F17" i="7" l="1"/>
  <c r="E11" i="6" l="1"/>
  <c r="G8" i="6" l="1"/>
  <c r="E13" i="6" l="1"/>
  <c r="D13" i="6" s="1"/>
  <c r="A12" i="6"/>
  <c r="I12" i="6" s="1"/>
  <c r="D12" i="6"/>
  <c r="J13" i="6" l="1"/>
  <c r="J12" i="6"/>
  <c r="H12" i="6" s="1"/>
  <c r="C22" i="7"/>
  <c r="N12" i="6"/>
  <c r="Q21" i="11"/>
  <c r="O21" i="11"/>
  <c r="N21" i="11"/>
  <c r="M21" i="11"/>
  <c r="Q20" i="11"/>
  <c r="O20" i="11"/>
  <c r="N20" i="11"/>
  <c r="M20" i="11"/>
  <c r="Q19" i="11"/>
  <c r="O19" i="11"/>
  <c r="N19" i="11"/>
  <c r="M19" i="11"/>
  <c r="Q18" i="11"/>
  <c r="O18" i="11"/>
  <c r="N18" i="11"/>
  <c r="M18" i="11"/>
  <c r="Q17" i="11"/>
  <c r="O17" i="11"/>
  <c r="N17" i="11"/>
  <c r="M17" i="11"/>
  <c r="Q26" i="11"/>
  <c r="O26" i="11"/>
  <c r="N26" i="11"/>
  <c r="M26" i="11"/>
  <c r="Q25" i="11"/>
  <c r="O25" i="11"/>
  <c r="N25" i="11"/>
  <c r="M25" i="11"/>
  <c r="Q24" i="11"/>
  <c r="O24" i="11"/>
  <c r="N24" i="11"/>
  <c r="M24" i="11"/>
  <c r="Q23" i="11"/>
  <c r="O23" i="11"/>
  <c r="N23" i="11"/>
  <c r="M23" i="11"/>
  <c r="Q22" i="11"/>
  <c r="O22" i="11"/>
  <c r="N22" i="11"/>
  <c r="M22" i="11"/>
  <c r="P19" i="11" l="1"/>
  <c r="P20" i="11"/>
  <c r="P17" i="11"/>
  <c r="P18" i="11"/>
  <c r="P21" i="11"/>
  <c r="P22" i="11"/>
  <c r="P23" i="11"/>
  <c r="P24" i="11"/>
  <c r="P25" i="11"/>
  <c r="P26"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31" i="11" l="1"/>
  <c r="O31" i="11"/>
  <c r="N31" i="11"/>
  <c r="M31" i="11"/>
  <c r="Q30" i="11"/>
  <c r="O30" i="11"/>
  <c r="N30" i="11"/>
  <c r="M30" i="11"/>
  <c r="Q29" i="11"/>
  <c r="O29" i="11"/>
  <c r="N29" i="11"/>
  <c r="M29" i="11"/>
  <c r="Q28" i="11"/>
  <c r="O28" i="11"/>
  <c r="N28" i="11"/>
  <c r="M28" i="11"/>
  <c r="Q27" i="11"/>
  <c r="O27" i="11"/>
  <c r="N27" i="11"/>
  <c r="M27" i="11"/>
  <c r="C32" i="7"/>
  <c r="P29" i="11" l="1"/>
  <c r="P30" i="11"/>
  <c r="P31" i="11"/>
  <c r="P27" i="11"/>
  <c r="P28" i="11"/>
  <c r="D11" i="6" l="1"/>
  <c r="V5" i="7" l="1"/>
  <c r="C33" i="7" l="1"/>
  <c r="F33" i="7"/>
  <c r="F34" i="7" l="1"/>
  <c r="U4" i="7" l="1"/>
  <c r="F35" i="7"/>
  <c r="C35" i="7"/>
  <c r="G30" i="7" l="1"/>
  <c r="G31" i="7"/>
  <c r="G6" i="7"/>
  <c r="G29" i="7"/>
  <c r="G32" i="7"/>
  <c r="G33" i="7"/>
  <c r="I10" i="6" l="1"/>
  <c r="I11" i="6" s="1"/>
  <c r="J11" i="6" l="1"/>
  <c r="Q36" i="11"/>
  <c r="O36" i="11"/>
  <c r="N36" i="11"/>
  <c r="M36" i="11"/>
  <c r="Q35" i="11"/>
  <c r="O35" i="11"/>
  <c r="N35" i="11"/>
  <c r="M35" i="11"/>
  <c r="Q34" i="11"/>
  <c r="O34" i="11"/>
  <c r="N34" i="11"/>
  <c r="M34" i="11"/>
  <c r="Q33" i="11"/>
  <c r="O33" i="11"/>
  <c r="N33" i="11"/>
  <c r="M33" i="11"/>
  <c r="Q32" i="11"/>
  <c r="O32" i="11"/>
  <c r="N32" i="11"/>
  <c r="M32" i="11"/>
  <c r="J10" i="6" l="1"/>
  <c r="P33" i="11"/>
  <c r="P34" i="11"/>
  <c r="P35" i="11"/>
  <c r="P32" i="11"/>
  <c r="P36" i="11"/>
  <c r="H10" i="6" l="1"/>
  <c r="G40" i="7" l="1"/>
  <c r="C41" i="7"/>
  <c r="L41" i="11" l="1"/>
  <c r="C42" i="7"/>
  <c r="Q41" i="11" l="1"/>
  <c r="O41" i="11"/>
  <c r="N41" i="11"/>
  <c r="M41" i="11"/>
  <c r="Q40" i="11"/>
  <c r="O40" i="11"/>
  <c r="N40" i="11"/>
  <c r="M40" i="11"/>
  <c r="Q39" i="11"/>
  <c r="O39" i="11"/>
  <c r="N39" i="11"/>
  <c r="M39" i="11"/>
  <c r="Q38" i="11"/>
  <c r="O38" i="11"/>
  <c r="N38" i="11"/>
  <c r="M38" i="11"/>
  <c r="Q37" i="11"/>
  <c r="O37" i="11"/>
  <c r="N37" i="11"/>
  <c r="M37" i="11"/>
  <c r="P38" i="11" l="1"/>
  <c r="P39" i="11"/>
  <c r="P40" i="11"/>
  <c r="P37" i="11"/>
  <c r="P41" i="11"/>
  <c r="L44" i="11" l="1"/>
  <c r="L43" i="11"/>
  <c r="F44" i="7"/>
  <c r="C44" i="7"/>
  <c r="G34" i="7" l="1"/>
  <c r="G35" i="7"/>
  <c r="G38" i="7"/>
  <c r="G39" i="7"/>
  <c r="G4" i="7"/>
  <c r="G5" i="7"/>
  <c r="G36" i="7"/>
  <c r="G37" i="7"/>
  <c r="G41" i="7"/>
  <c r="F46" i="7"/>
  <c r="E24" i="6"/>
  <c r="L46" i="11"/>
  <c r="Q46" i="11"/>
  <c r="O46" i="11"/>
  <c r="N46" i="11"/>
  <c r="M46" i="11"/>
  <c r="Q45" i="11"/>
  <c r="O45" i="11"/>
  <c r="N45" i="11"/>
  <c r="M45" i="11"/>
  <c r="Q44" i="11"/>
  <c r="O44" i="11"/>
  <c r="N44" i="11"/>
  <c r="M44" i="11"/>
  <c r="Q43" i="11"/>
  <c r="O43" i="11"/>
  <c r="N43" i="11"/>
  <c r="M43" i="11"/>
  <c r="Q42" i="11"/>
  <c r="O42" i="11"/>
  <c r="N42" i="11"/>
  <c r="M42" i="11"/>
  <c r="C50" i="7"/>
  <c r="L47" i="11"/>
  <c r="P46" i="11" l="1"/>
  <c r="P43" i="11"/>
  <c r="P45" i="11"/>
  <c r="P42" i="11"/>
  <c r="P44" i="11"/>
  <c r="L49" i="11"/>
  <c r="L48" i="11"/>
  <c r="M4" i="7"/>
  <c r="U3" i="7" s="1"/>
  <c r="V3" i="7" s="1"/>
  <c r="L51" i="11" l="1"/>
  <c r="G45" i="7"/>
  <c r="G46" i="7"/>
  <c r="G49" i="7"/>
  <c r="G43" i="7"/>
  <c r="G44" i="7"/>
  <c r="G47" i="7"/>
  <c r="G48" i="7"/>
  <c r="O9" i="6"/>
  <c r="F52" i="7"/>
  <c r="C52" i="7" l="1"/>
  <c r="L52" i="11"/>
  <c r="L53" i="11"/>
  <c r="L54" i="11"/>
  <c r="Q57" i="11"/>
  <c r="Q58" i="11"/>
  <c r="Q59" i="11"/>
  <c r="Q60" i="11"/>
  <c r="Q61" i="11"/>
  <c r="Q62" i="11"/>
  <c r="Q63" i="11"/>
  <c r="Q64" i="11"/>
  <c r="Q65" i="11"/>
  <c r="Q66" i="11"/>
  <c r="Q67" i="11"/>
  <c r="Q68" i="11"/>
  <c r="Q69" i="11"/>
  <c r="Q70" i="11"/>
  <c r="Q71" i="11"/>
  <c r="Q72" i="11"/>
  <c r="Q73" i="11"/>
  <c r="Q74" i="11"/>
  <c r="Q75" i="11"/>
  <c r="Q53" i="11"/>
  <c r="Q54" i="11"/>
  <c r="Q55" i="11"/>
  <c r="Q56" i="11"/>
  <c r="Q52" i="11"/>
  <c r="Q47" i="11"/>
  <c r="Q48" i="11"/>
  <c r="Q49" i="11"/>
  <c r="Q50" i="11"/>
  <c r="Q51" i="11"/>
  <c r="I59" i="7"/>
  <c r="I54" i="7"/>
  <c r="I55" i="7"/>
  <c r="I56" i="7"/>
  <c r="I57" i="7"/>
  <c r="I58" i="7"/>
  <c r="I53" i="7"/>
  <c r="I52" i="7"/>
  <c r="O51" i="11" l="1"/>
  <c r="N51" i="11"/>
  <c r="M51" i="11"/>
  <c r="O50" i="11"/>
  <c r="N50" i="11"/>
  <c r="M50" i="11"/>
  <c r="O49" i="11"/>
  <c r="N49" i="11"/>
  <c r="M49" i="11"/>
  <c r="O48" i="11"/>
  <c r="N48" i="11"/>
  <c r="M48" i="11"/>
  <c r="O47" i="11"/>
  <c r="N47" i="11"/>
  <c r="M47" i="11"/>
  <c r="N3" i="6"/>
  <c r="C53" i="7"/>
  <c r="F53" i="7"/>
  <c r="P50" i="11" l="1"/>
  <c r="P48" i="11"/>
  <c r="P47" i="11"/>
  <c r="P49" i="11"/>
  <c r="P51" i="11"/>
  <c r="J23" i="6"/>
  <c r="D23" i="6"/>
  <c r="D22" i="6"/>
  <c r="I22" i="6"/>
  <c r="I23" i="6" s="1"/>
  <c r="F54" i="7"/>
  <c r="C54" i="7"/>
  <c r="J22" i="6" l="1"/>
  <c r="G55" i="7"/>
  <c r="H22" i="6" l="1"/>
  <c r="F25" i="6"/>
  <c r="O56" i="11"/>
  <c r="N56" i="11"/>
  <c r="M56" i="11"/>
  <c r="O55" i="11"/>
  <c r="N55" i="11"/>
  <c r="M55" i="11"/>
  <c r="O54" i="11"/>
  <c r="N54" i="11"/>
  <c r="M54" i="11"/>
  <c r="O53" i="11"/>
  <c r="N53" i="11"/>
  <c r="M53" i="11"/>
  <c r="O52" i="11"/>
  <c r="N52" i="11"/>
  <c r="M52" i="11"/>
  <c r="F56" i="7"/>
  <c r="C56" i="7"/>
  <c r="P52" i="11" l="1"/>
  <c r="P53" i="11"/>
  <c r="P54" i="11"/>
  <c r="P55" i="11"/>
  <c r="P56" i="11"/>
  <c r="O61" i="11"/>
  <c r="N61" i="11"/>
  <c r="M61" i="11"/>
  <c r="O60" i="11"/>
  <c r="N60" i="11"/>
  <c r="M60" i="11"/>
  <c r="O59" i="11"/>
  <c r="N59" i="11"/>
  <c r="M59" i="11"/>
  <c r="O58" i="11"/>
  <c r="N58" i="11"/>
  <c r="M58" i="11"/>
  <c r="O57" i="11"/>
  <c r="N57" i="11"/>
  <c r="M57" i="11"/>
  <c r="F57" i="7"/>
  <c r="C57" i="7"/>
  <c r="P61" i="11" l="1"/>
  <c r="P59" i="11"/>
  <c r="P60" i="11"/>
  <c r="P58" i="11"/>
  <c r="P57" i="11"/>
  <c r="J25" i="6"/>
  <c r="K25" i="6" s="1"/>
  <c r="D25" i="6"/>
  <c r="D24" i="6"/>
  <c r="I24" i="6"/>
  <c r="I25" i="6" l="1"/>
  <c r="J24" i="6" l="1"/>
  <c r="H24" i="6" s="1"/>
  <c r="G3" i="7" l="1"/>
  <c r="G42" i="7"/>
  <c r="G50" i="7"/>
  <c r="G52" i="7"/>
  <c r="G53" i="7"/>
  <c r="G54" i="7"/>
  <c r="G56" i="7"/>
  <c r="G57" i="7"/>
  <c r="G58" i="7"/>
  <c r="G59" i="7"/>
  <c r="M5" i="7" l="1"/>
  <c r="O84" i="11"/>
  <c r="N84" i="11"/>
  <c r="M84" i="11"/>
  <c r="P15" i="6" l="1"/>
  <c r="I29" i="6" l="1"/>
  <c r="D26" i="6"/>
  <c r="J27" i="6"/>
  <c r="D27" i="6"/>
  <c r="I26" i="6"/>
  <c r="I27" i="6" l="1"/>
  <c r="J26" i="6" s="1"/>
  <c r="H26" i="6" s="1"/>
  <c r="O62" i="11" l="1"/>
  <c r="N62" i="11"/>
  <c r="M62" i="11"/>
  <c r="O63" i="11"/>
  <c r="N63" i="11"/>
  <c r="M63" i="11"/>
  <c r="O64" i="11"/>
  <c r="N64" i="11"/>
  <c r="M64" i="11"/>
  <c r="O65" i="11"/>
  <c r="N65" i="11"/>
  <c r="M65" i="11"/>
  <c r="O66" i="11"/>
  <c r="N66" i="11"/>
  <c r="M66" i="11"/>
  <c r="O67" i="11"/>
  <c r="N67" i="11"/>
  <c r="M67" i="11"/>
  <c r="O68" i="11"/>
  <c r="N68" i="11"/>
  <c r="M68" i="11"/>
  <c r="M2" i="7"/>
  <c r="M6" i="7" s="1"/>
  <c r="P62" i="11" l="1"/>
  <c r="P67" i="11"/>
  <c r="P63" i="11"/>
  <c r="P65" i="11"/>
  <c r="P66" i="11"/>
  <c r="P64" i="11"/>
  <c r="P68" i="11"/>
  <c r="M8" i="7"/>
  <c r="R28" i="7"/>
  <c r="R30" i="7"/>
  <c r="S21" i="7"/>
  <c r="S20" i="7"/>
  <c r="D28" i="6" l="1"/>
  <c r="J28" i="6" s="1"/>
  <c r="O83" i="11" l="1"/>
  <c r="N83" i="11"/>
  <c r="M83" i="11"/>
  <c r="O82" i="11"/>
  <c r="N82" i="11"/>
  <c r="M82" i="11"/>
  <c r="O81" i="11"/>
  <c r="N81" i="11"/>
  <c r="M81" i="11"/>
  <c r="O80" i="11"/>
  <c r="N80" i="11"/>
  <c r="M80" i="11"/>
  <c r="O79" i="11"/>
  <c r="N79" i="11"/>
  <c r="M79" i="11"/>
  <c r="O78" i="11"/>
  <c r="N78" i="11"/>
  <c r="M78" i="11"/>
  <c r="O77" i="11"/>
  <c r="N77" i="11"/>
  <c r="M77" i="11"/>
  <c r="O76" i="11"/>
  <c r="N76" i="11"/>
  <c r="M76" i="11"/>
  <c r="O75" i="11"/>
  <c r="N75" i="11"/>
  <c r="M75" i="11"/>
  <c r="O74" i="11"/>
  <c r="N74" i="11"/>
  <c r="M74" i="11"/>
  <c r="O73" i="11"/>
  <c r="N73" i="11"/>
  <c r="M73" i="11"/>
  <c r="O72" i="11"/>
  <c r="N72" i="11"/>
  <c r="M72" i="11"/>
  <c r="O71" i="11"/>
  <c r="N71" i="11"/>
  <c r="M71" i="11"/>
  <c r="O70" i="11"/>
  <c r="O69" i="11"/>
  <c r="N70" i="11"/>
  <c r="M70" i="11"/>
  <c r="N69" i="11"/>
  <c r="M69" i="11"/>
  <c r="J31" i="6"/>
  <c r="P14" i="6"/>
  <c r="D32" i="6"/>
  <c r="J32" i="6" s="1"/>
  <c r="P74" i="11" l="1"/>
  <c r="P73" i="11"/>
  <c r="P69" i="11"/>
  <c r="P72" i="11"/>
  <c r="P70" i="11"/>
  <c r="P71" i="11"/>
  <c r="P75"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13" authorId="0" shapeId="0">
      <text>
        <r>
          <rPr>
            <b/>
            <sz val="9"/>
            <color indexed="81"/>
            <rFont val="Tahoma"/>
            <family val="2"/>
          </rPr>
          <t>Author:</t>
        </r>
        <r>
          <rPr>
            <sz val="9"/>
            <color indexed="81"/>
            <rFont val="Tahoma"/>
            <family val="2"/>
          </rPr>
          <t xml:space="preserve">
chốt PS 2207</t>
        </r>
      </text>
    </comment>
    <comment ref="A38" authorId="0" shapeId="0">
      <text>
        <r>
          <rPr>
            <b/>
            <sz val="9"/>
            <color indexed="81"/>
            <rFont val="Tahoma"/>
            <family val="2"/>
          </rPr>
          <t>Author:</t>
        </r>
        <r>
          <rPr>
            <sz val="9"/>
            <color indexed="81"/>
            <rFont val="Tahoma"/>
            <family val="2"/>
          </rPr>
          <t xml:space="preserve">
chốt phái sinh 2206</t>
        </r>
      </text>
    </comment>
    <comment ref="L51" authorId="0" shapeId="0">
      <text>
        <r>
          <rPr>
            <b/>
            <sz val="9"/>
            <color indexed="81"/>
            <rFont val="Tahoma"/>
            <family val="2"/>
          </rPr>
          <t>Author:</t>
        </r>
        <r>
          <rPr>
            <sz val="9"/>
            <color indexed="81"/>
            <rFont val="Tahoma"/>
            <family val="2"/>
          </rPr>
          <t xml:space="preserve">
Vì tăng khối lượng gấp 4 nên mới nhiều vậy</t>
        </r>
      </text>
    </comment>
    <comment ref="B58" authorId="0" shapeId="0">
      <text>
        <r>
          <rPr>
            <b/>
            <sz val="9"/>
            <color indexed="81"/>
            <rFont val="Tahoma"/>
            <family val="2"/>
          </rPr>
          <t>Author:</t>
        </r>
        <r>
          <rPr>
            <sz val="9"/>
            <color indexed="81"/>
            <rFont val="Tahoma"/>
            <family val="2"/>
          </rPr>
          <t xml:space="preserve">
lộn tháng</t>
        </r>
      </text>
    </comment>
    <comment ref="B59" authorId="0" shapeId="0">
      <text>
        <r>
          <rPr>
            <b/>
            <sz val="9"/>
            <color indexed="81"/>
            <rFont val="Tahoma"/>
            <family val="2"/>
          </rPr>
          <t>Author:</t>
        </r>
        <r>
          <rPr>
            <sz val="9"/>
            <color indexed="81"/>
            <rFont val="Tahoma"/>
            <family val="2"/>
          </rPr>
          <t xml:space="preserve">
lộn tháng</t>
        </r>
      </text>
    </comment>
    <comment ref="B60" authorId="0" shapeId="0">
      <text>
        <r>
          <rPr>
            <b/>
            <sz val="9"/>
            <color indexed="81"/>
            <rFont val="Tahoma"/>
            <family val="2"/>
          </rPr>
          <t>Author:</t>
        </r>
        <r>
          <rPr>
            <sz val="9"/>
            <color indexed="81"/>
            <rFont val="Tahoma"/>
            <family val="2"/>
          </rPr>
          <t xml:space="preserve">
lộn tháng</t>
        </r>
      </text>
    </comment>
    <comment ref="B61"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<sst xmlns="http://schemas.openxmlformats.org/spreadsheetml/2006/main" count="2229" uniqueCount="1316">
  <si>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</si>
  <si>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</si>
  <si>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</si>
  <si>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</si>
  <si>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</si>
  <si>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</si>
  <si>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</si>
  <si>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</si>
  <si>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</si>
  <si>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</si>
  <si>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</si>
  <si>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</si>
  <si>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</si>
  <si>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</si>
  <si>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</si>
  <si>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</si>
  <si>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</si>
  <si>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</si>
  <si>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</si>
  <si>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</si>
  <si>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</si>
  <si>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</si>
  <si>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</si>
  <si>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</si>
  <si>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</si>
  <si>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</si>
  <si>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</si>
  <si>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</si>
  <si>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</si>
  <si>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</si>
  <si>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</si>
  <si>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</si>
  <si>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</si>
  <si>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</si>
  <si>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</si>
  <si>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</si>
  <si>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</si>
  <si>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</si>
  <si>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</si>
  <si>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</si>
  <si>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</si>
  <si>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</si>
  <si>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</si>
  <si>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</si>
  <si>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</si>
  <si>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</si>
  <si>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</si>
  <si>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</si>
  <si>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</si>
  <si>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</si>
  <si>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</si>
  <si>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</si>
  <si>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</si>
  <si>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</si>
  <si>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</si>
  <si>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</si>
  <si>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</si>
  <si>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</si>
  <si>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</si>
  <si>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</si>
  <si>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</si>
  <si>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</si>
  <si>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</si>
  <si>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</si>
  <si>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</si>
  <si>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</si>
  <si>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</si>
  <si>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</si>
  <si>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</si>
  <si>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</si>
  <si>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</si>
  <si>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</si>
  <si>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</si>
  <si>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</si>
  <si>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</si>
  <si>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</si>
  <si>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</si>
  <si>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</si>
  <si>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</si>
  <si>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</si>
  <si>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</si>
  <si>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</si>
  <si>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</si>
  <si>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</si>
  <si>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</si>
  <si>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</si>
  <si>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</si>
  <si>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</si>
  <si>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</si>
  <si>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</si>
  <si>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</si>
  <si>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</si>
  <si>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</si>
  <si>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</si>
  <si>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</si>
  <si>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</si>
  <si>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</si>
  <si>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</si>
  <si>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</si>
  <si>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</si>
  <si>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</si>
  <si>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</si>
  <si>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</si>
  <si>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</si>
  <si>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</si>
  <si>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</si>
  <si>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</si>
  <si>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</si>
  <si>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</si>
  <si>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</si>
  <si>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</si>
  <si>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</si>
  <si>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</si>
  <si>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</si>
  <si>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</si>
  <si>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</si>
  <si>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</si>
  <si>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</si>
  <si>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</si>
  <si>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</si>
  <si>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</si>
  <si>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</si>
  <si>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</si>
  <si>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</si>
  <si>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</si>
  <si>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</si>
  <si>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</si>
  <si>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</si>
  <si>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</si>
  <si>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</si>
  <si>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</si>
  <si>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</si>
  <si>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</si>
  <si>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</si>
  <si>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</si>
  <si>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</si>
  <si>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</si>
  <si>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</si>
  <si>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</si>
  <si>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</si>
  <si>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</si>
  <si>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</si>
  <si>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</si>
  <si>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</si>
  <si>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</si>
  <si>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</si>
  <si>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</si>
  <si>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</si>
  <si>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</si>
  <si>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</si>
  <si>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</si>
  <si>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</si>
  <si>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</si>
  <si>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</si>
  <si>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</si>
  <si>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</si>
  <si>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</si>
  <si>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</si>
  <si>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</si>
  <si>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</si>
  <si>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</si>
  <si>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</si>
  <si>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</si>
  <si>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</si>
  <si>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</si>
  <si>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</si>
  <si>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</si>
  <si>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</si>
  <si>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</si>
  <si>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</si>
  <si>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</si>
  <si>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</si>
  <si>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</si>
  <si>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</si>
  <si>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</si>
  <si>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</si>
  <si>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</si>
  <si>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</si>
  <si>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</si>
  <si>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</si>
  <si>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</si>
  <si>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</si>
  <si>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</si>
  <si>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</si>
  <si>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</si>
  <si>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</si>
  <si>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</si>
  <si>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</si>
  <si>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</si>
  <si>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</si>
  <si>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</si>
  <si>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</si>
  <si>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</si>
  <si>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</si>
  <si>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</si>
  <si>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</si>
  <si>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</si>
  <si>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</si>
  <si>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</si>
  <si>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</si>
  <si>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</si>
  <si>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</si>
  <si>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</si>
  <si>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</si>
  <si>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</si>
  <si>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</si>
  <si>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</si>
  <si>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</si>
  <si>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</si>
  <si>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</si>
  <si>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</si>
  <si>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</si>
  <si>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</si>
  <si>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</si>
  <si>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</si>
  <si>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</si>
  <si>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</si>
  <si>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</si>
  <si>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</si>
  <si>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</si>
  <si>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</si>
  <si>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</si>
  <si>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</si>
  <si>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</si>
  <si>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</si>
  <si>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</si>
  <si>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</si>
  <si>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</si>
  <si>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</si>
  <si>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</si>
  <si>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</si>
  <si>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</si>
  <si>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</si>
  <si>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</si>
  <si>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</si>
  <si>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</si>
  <si>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</si>
  <si>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</si>
  <si>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</si>
  <si>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</si>
  <si>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</si>
  <si>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</si>
  <si>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</si>
  <si>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</si>
  <si>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</si>
  <si>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</si>
  <si>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</si>
  <si>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</si>
  <si>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</si>
  <si>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</si>
  <si>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</si>
  <si>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</si>
  <si>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</si>
  <si>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</si>
  <si>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</si>
  <si>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</si>
  <si>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</si>
  <si>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</si>
  <si>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</si>
  <si>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</si>
  <si>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</si>
  <si>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</si>
  <si>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</si>
  <si>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</si>
  <si>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</si>
  <si>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</si>
  <si>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</si>
  <si>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</si>
  <si>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</si>
  <si>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</si>
  <si>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</si>
  <si>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</si>
  <si>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</si>
  <si>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</si>
  <si>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</si>
  <si>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</si>
  <si>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</si>
  <si>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</si>
  <si>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</si>
  <si>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</si>
  <si>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</si>
  <si>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</si>
  <si>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</si>
  <si>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</si>
  <si>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</si>
  <si>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</si>
  <si>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</si>
  <si>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</si>
  <si>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</si>
  <si>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</si>
  <si>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</si>
  <si>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</si>
  <si>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</si>
  <si>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</si>
  <si>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</si>
  <si>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</si>
  <si>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</si>
  <si>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</si>
  <si>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</si>
  <si>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</si>
  <si>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</si>
  <si>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</si>
  <si>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</si>
  <si>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</si>
  <si>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</si>
  <si>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</si>
  <si>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</si>
  <si>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</si>
  <si>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</si>
  <si>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</si>
  <si>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</si>
  <si>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</si>
  <si>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</si>
  <si>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</si>
  <si>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</si>
  <si>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</si>
  <si>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</si>
  <si>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</si>
  <si>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</si>
  <si>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</si>
  <si>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</si>
  <si>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</si>
  <si>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</si>
  <si>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</si>
  <si>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</si>
  <si>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</si>
  <si>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</si>
  <si>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</si>
  <si>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</si>
  <si>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</si>
  <si>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</si>
  <si>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</si>
  <si>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</si>
  <si>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</si>
  <si>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</si>
  <si>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</si>
  <si>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</si>
  <si>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</si>
  <si>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</si>
  <si>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</si>
  <si>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</si>
  <si>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</si>
  <si>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</si>
  <si>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</si>
  <si>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</si>
  <si>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</si>
  <si>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</si>
  <si>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</si>
  <si>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</si>
  <si>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</si>
  <si>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</si>
  <si>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</si>
  <si>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</si>
  <si>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</si>
  <si>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</si>
  <si>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</si>
  <si>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</si>
  <si>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</si>
  <si>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</si>
  <si>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</si>
  <si>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</si>
  <si>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</si>
  <si>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</si>
  <si>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</si>
  <si>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</si>
  <si>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</si>
  <si>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</si>
  <si>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</si>
  <si>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</si>
  <si>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</si>
  <si>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</si>
  <si>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</si>
  <si>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</si>
  <si>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</si>
  <si>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</si>
  <si>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</si>
  <si>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</si>
  <si>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</si>
  <si>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</si>
  <si>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</si>
  <si>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</si>
  <si>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</si>
  <si>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</si>
  <si>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</si>
  <si>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</si>
  <si>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</si>
  <si>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</si>
  <si>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</si>
  <si>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</si>
  <si>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</si>
  <si>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</si>
  <si>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</si>
  <si>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</si>
  <si>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</si>
  <si>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</si>
  <si>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</si>
  <si>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</si>
  <si>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</si>
  <si>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</si>
  <si>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</si>
  <si>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</si>
  <si>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</si>
  <si>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</si>
  <si>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</si>
  <si>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</si>
  <si>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</si>
  <si>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</si>
  <si>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</si>
  <si>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</si>
  <si>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</si>
  <si>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</si>
  <si>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</si>
  <si>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</si>
  <si>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</si>
  <si>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</si>
  <si>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</si>
  <si>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</si>
  <si>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</si>
  <si>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</si>
  <si>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</si>
  <si>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</si>
  <si>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</si>
  <si>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</si>
  <si>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</si>
  <si>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</si>
  <si>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</si>
  <si>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</si>
  <si>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</si>
  <si>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</si>
  <si>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</si>
  <si>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</si>
  <si>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</si>
  <si>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</si>
  <si>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</si>
  <si>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</si>
  <si>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</si>
  <si>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</si>
  <si>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</si>
  <si>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</si>
  <si>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</si>
  <si>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</si>
  <si>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</si>
  <si>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</si>
  <si>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</si>
  <si>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</si>
  <si>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</si>
  <si>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</si>
  <si>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</si>
  <si>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</si>
  <si>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</si>
  <si>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</si>
  <si>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</si>
  <si>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</si>
  <si>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</si>
  <si>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</si>
  <si>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</si>
  <si>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</si>
  <si>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</si>
  <si>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</si>
  <si>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</si>
  <si>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</si>
  <si>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</si>
  <si>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</si>
  <si>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</si>
  <si>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</si>
  <si>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</si>
  <si>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</si>
  <si>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</si>
  <si>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</si>
  <si>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</si>
  <si>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</si>
  <si>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</si>
  <si>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</si>
  <si>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</si>
  <si>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</si>
  <si>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</si>
  <si>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</si>
  <si>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</si>
  <si>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</si>
  <si>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</si>
  <si>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</si>
  <si>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</si>
  <si>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</si>
  <si>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</si>
  <si>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</si>
  <si>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</si>
  <si>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</si>
  <si>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</si>
  <si>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</si>
  <si>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</si>
  <si>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</si>
  <si>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</si>
  <si>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</si>
  <si>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</si>
  <si>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</si>
  <si>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</si>
  <si>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</si>
  <si>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</si>
  <si>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</si>
  <si>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</si>
  <si>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</si>
  <si>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</si>
  <si>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</si>
  <si>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</si>
  <si>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</si>
  <si>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</si>
  <si>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</si>
  <si>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</si>
  <si>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</si>
  <si>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</si>
  <si>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</si>
  <si>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</si>
  <si>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</si>
  <si>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</si>
  <si>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</si>
  <si>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</si>
  <si>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</si>
  <si>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</si>
  <si>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</si>
  <si>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</si>
  <si>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</si>
  <si>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</si>
  <si>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</si>
  <si>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</si>
  <si>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</si>
  <si>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</si>
  <si>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</si>
  <si>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</si>
  <si>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</si>
  <si>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</si>
  <si>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</si>
  <si>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</si>
  <si>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</si>
  <si>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</si>
  <si>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</si>
  <si>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</si>
  <si>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</si>
  <si>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</si>
  <si>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</si>
  <si>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</si>
  <si>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</si>
  <si>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</si>
  <si>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</si>
  <si>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</si>
  <si>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</si>
  <si>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</si>
  <si>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</si>
  <si>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</si>
  <si>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</si>
  <si>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</si>
  <si>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</si>
  <si>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</si>
  <si>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</si>
  <si>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</si>
  <si>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</si>
  <si>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</si>
  <si>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</si>
  <si>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</si>
  <si>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</si>
  <si>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</si>
  <si>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</si>
  <si>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</si>
  <si>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</si>
  <si>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</si>
  <si>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</si>
  <si>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</si>
  <si>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</si>
  <si>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</si>
  <si>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</si>
  <si>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</si>
  <si>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</si>
  <si>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</si>
  <si>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</si>
  <si>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</si>
  <si>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</si>
  <si>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</si>
  <si>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</si>
  <si>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</si>
  <si>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</si>
  <si>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</si>
  <si>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</si>
  <si>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</si>
  <si>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</si>
  <si>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</si>
  <si>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</si>
  <si>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</si>
  <si>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</si>
  <si>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</si>
  <si>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</si>
  <si>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</si>
  <si>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</si>
  <si>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</si>
  <si>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</si>
  <si>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</si>
  <si>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</si>
  <si>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</si>
  <si>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</si>
  <si>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</si>
  <si>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</si>
  <si>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</si>
  <si>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</si>
  <si>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</si>
  <si>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</si>
  <si>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</si>
  <si>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</si>
  <si>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</si>
  <si>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</si>
  <si>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</si>
  <si>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</si>
  <si>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</si>
  <si>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</si>
  <si>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</si>
  <si>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</si>
  <si>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</si>
  <si>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</si>
  <si>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</si>
  <si>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</si>
  <si>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</si>
  <si>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</si>
  <si>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</si>
  <si>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</si>
  <si>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</si>
  <si>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</si>
  <si>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</si>
  <si>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</si>
  <si>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</si>
  <si>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</si>
  <si>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</si>
  <si>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</si>
  <si>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</si>
  <si>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</si>
  <si>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</si>
  <si>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</si>
  <si>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</si>
  <si>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</si>
  <si>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</si>
  <si>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</si>
  <si>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</si>
  <si>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</si>
  <si>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</si>
  <si>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</si>
  <si>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</si>
  <si>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</si>
  <si>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</si>
  <si>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</si>
  <si>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</si>
  <si>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</si>
  <si>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</si>
  <si>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</si>
  <si>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</si>
  <si>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</si>
  <si>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</si>
  <si>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</si>
  <si>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</si>
  <si>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</si>
  <si>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</si>
  <si>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</si>
  <si>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</si>
  <si>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</si>
  <si>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</si>
  <si>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</si>
  <si>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</si>
  <si>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</si>
  <si>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</si>
  <si>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</si>
  <si>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</si>
  <si>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</si>
  <si>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</si>
  <si>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</si>
  <si>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</si>
  <si>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</si>
  <si>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</si>
  <si>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</si>
  <si>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</si>
  <si>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</si>
  <si>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</si>
  <si>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</si>
  <si>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</si>
  <si>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</si>
  <si>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</si>
  <si>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</si>
  <si>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</si>
  <si>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</si>
  <si>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</si>
  <si>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</si>
  <si>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</si>
  <si>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</si>
  <si>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</si>
  <si>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</si>
  <si>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</si>
  <si>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</si>
  <si>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</si>
  <si>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</si>
  <si>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</si>
  <si>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</si>
  <si>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</si>
  <si>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</si>
  <si>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</si>
  <si>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</si>
  <si>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</si>
  <si>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</si>
  <si>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</si>
  <si>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</si>
  <si>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</si>
  <si>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</si>
  <si>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</si>
  <si>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</si>
  <si>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</si>
  <si>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</si>
  <si>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</si>
  <si>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</si>
  <si>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</si>
  <si>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</si>
  <si>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</si>
  <si>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</si>
  <si>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</si>
  <si>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</si>
  <si>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</si>
  <si>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</si>
  <si>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</si>
  <si>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</si>
  <si>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</si>
  <si>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</si>
  <si>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</si>
  <si>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</si>
  <si>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</si>
  <si>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</si>
  <si>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</si>
  <si>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</si>
  <si>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</si>
  <si>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</si>
  <si>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</si>
  <si>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</si>
  <si>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</si>
  <si>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</si>
  <si>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</si>
  <si>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</si>
  <si>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</si>
  <si>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</si>
  <si>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</si>
  <si>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</si>
  <si>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</si>
  <si>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</si>
  <si>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</si>
  <si>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</si>
  <si>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</si>
  <si>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</si>
  <si>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</si>
  <si>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</si>
  <si>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</si>
  <si>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</si>
  <si>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</si>
  <si>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</si>
  <si>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</si>
  <si>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</si>
  <si>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</si>
  <si>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</si>
  <si>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</si>
  <si>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</si>
  <si>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</si>
  <si>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</si>
  <si>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</si>
  <si>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</si>
  <si>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</si>
  <si>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</si>
  <si>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</si>
  <si>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</si>
  <si>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</si>
  <si>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</si>
  <si>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</si>
  <si>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</si>
  <si>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</si>
  <si>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</si>
  <si>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</si>
  <si>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</si>
  <si>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</si>
  <si>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</si>
  <si>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</si>
  <si>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</si>
  <si>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</si>
  <si>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</si>
  <si>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</si>
  <si>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</si>
  <si>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</si>
  <si>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</si>
  <si>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</si>
  <si>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</si>
  <si>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</si>
  <si>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</si>
  <si>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</si>
  <si>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</si>
  <si>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</si>
  <si>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</si>
  <si>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</si>
  <si>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</si>
  <si>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</si>
  <si>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</si>
  <si>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</si>
  <si>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</si>
  <si>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</si>
  <si>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</si>
  <si>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</si>
  <si>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</si>
  <si>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</si>
  <si>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</si>
  <si>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</si>
  <si>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</si>
  <si>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</si>
  <si>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</si>
  <si>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</si>
  <si>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</si>
  <si>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</si>
  <si>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</si>
  <si>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</si>
  <si>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</si>
  <si>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</si>
  <si>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</si>
  <si>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</si>
  <si>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</si>
  <si>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</si>
  <si>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</si>
  <si>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</si>
  <si>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</si>
  <si>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</si>
  <si>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</si>
  <si>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</si>
  <si>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</si>
  <si>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</si>
  <si>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</si>
  <si>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</si>
  <si>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</si>
  <si>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</si>
  <si>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</si>
  <si>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</si>
  <si>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</si>
  <si>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</si>
  <si>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</si>
  <si>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</si>
  <si>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</si>
  <si>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</si>
  <si>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</si>
  <si>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</si>
  <si>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</si>
  <si>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</si>
  <si>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</si>
  <si>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</si>
  <si>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</si>
  <si>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</si>
  <si>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</si>
  <si>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</si>
  <si>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</si>
  <si>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</si>
  <si>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</si>
  <si>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</si>
  <si>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</si>
  <si>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</si>
  <si>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</si>
  <si>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</si>
  <si>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</si>
  <si>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</si>
  <si>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</si>
  <si>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</si>
  <si>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</si>
  <si>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</si>
  <si>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</si>
  <si>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</si>
  <si>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</si>
  <si>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</si>
  <si>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</si>
  <si>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</si>
  <si>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</si>
  <si>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</si>
  <si>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</si>
  <si>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</si>
  <si>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</si>
  <si>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</si>
  <si>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</si>
  <si>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</si>
  <si>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</si>
  <si>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</si>
  <si>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</si>
  <si>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</si>
  <si>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</si>
  <si>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</si>
  <si>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</si>
  <si>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</si>
  <si>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</si>
  <si>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</si>
  <si>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</si>
  <si>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</si>
  <si>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</si>
  <si>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</si>
  <si>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</si>
  <si>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</si>
  <si>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</si>
  <si>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</si>
  <si>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</si>
  <si>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</si>
  <si>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</si>
  <si>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</si>
  <si>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</si>
  <si>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</si>
  <si>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</si>
  <si>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</si>
  <si>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</si>
  <si>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</si>
  <si>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</si>
  <si>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</si>
  <si>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</si>
  <si>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</si>
  <si>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</si>
  <si>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</si>
  <si>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</si>
  <si>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</si>
  <si>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</si>
  <si>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</si>
  <si>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</si>
  <si>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</si>
  <si>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</si>
  <si>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</si>
  <si>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</si>
  <si>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</si>
  <si>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</si>
  <si>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</si>
  <si>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</si>
  <si>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</si>
  <si>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</si>
  <si>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</si>
  <si>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</si>
  <si>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</si>
  <si>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</si>
  <si>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</si>
  <si>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</si>
  <si>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</si>
  <si>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</si>
  <si>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</si>
  <si>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</si>
  <si>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</si>
  <si>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</si>
  <si>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</si>
  <si>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</si>
  <si>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</si>
  <si>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</si>
  <si>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</si>
  <si>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</si>
  <si>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</si>
  <si>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</si>
  <si>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</si>
  <si>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</si>
  <si>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</si>
  <si>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</si>
  <si>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</si>
  <si>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</si>
  <si>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</si>
  <si>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</si>
  <si>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</si>
  <si>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</si>
  <si>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</si>
  <si>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</si>
  <si>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</si>
  <si>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</si>
  <si>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</si>
  <si>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</si>
  <si>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</si>
  <si>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</si>
  <si>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</si>
  <si>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</si>
  <si>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</si>
  <si>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</si>
  <si>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</si>
  <si>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</si>
  <si>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</si>
  <si>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</si>
  <si>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</si>
  <si>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</si>
  <si>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</si>
  <si>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</si>
  <si>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</si>
  <si>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</si>
  <si>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</si>
  <si>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</si>
  <si>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</si>
  <si>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</si>
  <si>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</si>
  <si>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</si>
  <si>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</si>
  <si>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</si>
  <si>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</si>
  <si>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</si>
  <si>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</si>
  <si>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</si>
  <si>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</si>
  <si>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</si>
  <si>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</si>
  <si>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</si>
  <si>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</si>
  <si>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</si>
  <si>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</si>
  <si>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</si>
  <si>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</si>
  <si>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</si>
  <si>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</si>
  <si>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</si>
  <si>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</si>
  <si>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</si>
  <si>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</si>
  <si>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</si>
  <si>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</si>
  <si>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</si>
  <si>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</si>
  <si>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</si>
  <si>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</si>
  <si>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</si>
  <si>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</si>
  <si>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</si>
  <si>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</si>
  <si>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</si>
  <si>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</si>
  <si>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</si>
  <si>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</si>
  <si>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</si>
  <si>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</si>
  <si>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</si>
  <si>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</si>
  <si>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</si>
  <si>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</si>
  <si>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</si>
  <si>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</si>
  <si>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</si>
  <si>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</si>
  <si>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</si>
  <si>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</si>
  <si>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</si>
  <si>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</si>
  <si>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</si>
  <si>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</si>
  <si>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</si>
  <si>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</si>
  <si>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</si>
  <si>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</si>
  <si>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</si>
  <si>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</si>
  <si>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</si>
  <si>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</si>
  <si>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</si>
  <si>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</si>
  <si>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</si>
  <si>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</si>
  <si>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</si>
  <si>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</si>
  <si>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</si>
  <si>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</si>
  <si>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</si>
  <si>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</si>
  <si>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</si>
  <si>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</si>
  <si>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</si>
  <si>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</si>
  <si>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</si>
  <si>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</si>
  <si>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</si>
  <si>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</si>
  <si>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</si>
  <si>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</si>
  <si>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</si>
  <si>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</si>
  <si>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</si>
  <si>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</si>
  <si>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</si>
  <si>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</si>
  <si>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</si>
  <si>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</si>
  <si>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</si>
  <si>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</si>
  <si>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</si>
  <si>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</si>
  <si>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</si>
  <si>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</si>
  <si>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</si>
  <si>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</si>
  <si>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</si>
  <si>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</si>
  <si>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</si>
  <si>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</si>
  <si>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</si>
  <si>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</si>
  <si>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</si>
  <si>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</si>
  <si>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</si>
  <si>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</si>
  <si>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</si>
  <si>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</si>
  <si>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</si>
  <si>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</si>
  <si>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</si>
  <si>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</si>
  <si>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</si>
  <si>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</si>
  <si>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</si>
  <si>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</si>
  <si>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</si>
  <si>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</si>
  <si>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</si>
  <si>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</si>
  <si>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</si>
  <si>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</si>
  <si>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</si>
  <si>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</si>
  <si>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</si>
  <si>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</si>
  <si>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</si>
  <si>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</si>
  <si>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</si>
  <si>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</si>
  <si>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</si>
  <si>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</si>
  <si>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</si>
  <si>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</si>
  <si>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</si>
  <si>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</si>
  <si>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</si>
  <si>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</si>
  <si>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</si>
  <si>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</si>
  <si>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</si>
  <si>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</si>
  <si>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</si>
  <si>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</si>
  <si>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</si>
  <si>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</si>
  <si>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</si>
  <si>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</si>
  <si>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</si>
  <si>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</si>
  <si>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</si>
  <si>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</si>
  <si>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</si>
  <si>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</si>
  <si>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</si>
  <si>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</si>
  <si>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</si>
  <si>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</si>
  <si>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</si>
  <si>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</si>
  <si>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</si>
  <si>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</si>
  <si>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</si>
  <si>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</si>
  <si>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</si>
  <si>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</si>
  <si>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</si>
  <si>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</si>
  <si>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</si>
  <si>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</si>
  <si>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</si>
  <si>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</si>
  <si>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</si>
  <si>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</si>
  <si>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</si>
  <si>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</si>
  <si>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</si>
  <si>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</si>
  <si>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</si>
  <si>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</si>
  <si>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</si>
  <si>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</si>
  <si>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</si>
  <si>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</si>
  <si>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</si>
  <si>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</si>
  <si>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</si>
  <si>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</si>
  <si>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</si>
  <si>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</si>
  <si>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</si>
  <si>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</si>
  <si>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</si>
  <si>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</si>
  <si>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</si>
  <si>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</si>
  <si>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</si>
  <si>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</si>
  <si>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</si>
  <si>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</si>
  <si>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</si>
  <si>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</si>
  <si>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</si>
  <si>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</si>
  <si>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</si>
  <si>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</si>
  <si>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</si>
  <si>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</si>
  <si>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</si>
  <si>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</si>
  <si>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</si>
  <si>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</si>
  <si>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</si>
  <si>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</si>
  <si>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</si>
  <si>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</si>
  <si>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</si>
  <si>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</si>
  <si>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</si>
  <si>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</si>
  <si>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</si>
  <si>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</si>
  <si>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</si>
  <si>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</si>
  <si>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</si>
  <si>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</si>
  <si>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</si>
  <si>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</si>
  <si>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</si>
  <si>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</si>
  <si>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</si>
  <si>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</si>
  <si>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</si>
  <si>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</si>
  <si>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</si>
  <si>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</si>
  <si>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</si>
  <si>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</si>
  <si>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</si>
  <si>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</si>
  <si>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</si>
  <si>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</si>
  <si>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</si>
  <si>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</si>
  <si>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</si>
  <si>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</si>
  <si>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</si>
  <si>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</si>
  <si>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</si>
  <si>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</si>
  <si>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</si>
  <si>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</si>
  <si>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</si>
  <si>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</si>
  <si>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</si>
  <si>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</si>
  <si>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</si>
  <si>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</si>
  <si>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</si>
  <si>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</si>
  <si>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</si>
  <si>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</si>
  <si>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</si>
  <si>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</si>
  <si>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</si>
  <si>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</si>
  <si>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</si>
  <si>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</si>
  <si>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</si>
  <si>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</si>
  <si>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</si>
  <si>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</si>
  <si>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</si>
  <si>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</si>
  <si>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</si>
  <si>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</si>
  <si>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</si>
  <si>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</si>
  <si>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</si>
  <si>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</si>
  <si>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</si>
  <si>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</si>
  <si>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</si>
  <si>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</si>
  <si>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</si>
  <si>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</si>
  <si>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</si>
  <si>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</si>
  <si>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</si>
  <si>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</si>
  <si>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</si>
  <si>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</si>
  <si>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</si>
  <si>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</si>
  <si>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</si>
  <si>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</si>
  <si>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</si>
  <si>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</si>
  <si>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</si>
  <si>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</si>
  <si>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</si>
  <si>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</si>
  <si>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</si>
  <si>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</si>
  <si>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</si>
  <si>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</si>
  <si>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</si>
  <si>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</si>
  <si>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</si>
  <si>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</si>
  <si>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</si>
  <si>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</si>
  <si>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</si>
  <si>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</si>
  <si>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</si>
  <si>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</si>
  <si>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</si>
  <si>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</si>
  <si>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</si>
  <si>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</si>
  <si>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</si>
  <si>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</si>
  <si>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</si>
  <si>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</si>
  <si>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</si>
  <si>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</si>
  <si>
    <t>giữ lệnh từ thứ 6, có cơ hội chốt lời mà ko chốt</t>
  </si>
  <si>
    <t>Ngày 20-7-22</t>
  </si>
  <si>
    <t>Đã chính thức về bờ tháng này, giữ lệnh tới thời điểm này không hiệu quả bằng chốt liền như tháng trước</t>
  </si>
  <si>
    <t>KEEP</t>
  </si>
  <si>
    <t>Vì tối qua DJ tăng mạnh nên hnay khó có kịch bản VN30 giảm; Ngày đáo hạn PS, coi mấy ảnh diễn trò =&gt; không có trò gì hay ho, 1 phiên đáo hạn diễn ra bình ổn =&gt; xác định sai phiên chốt PS</t>
  </si>
  <si>
    <t>Đứng ngoài - Xác định sai phiên chốt PS, hnay mới đúng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</si>
</sst>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8">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xf numFmtId="0" fontId="0" fillId="0" borderId="0" xfId="0"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zoomScaleNormal="100" workbookViewId="0">
      <selection activeCell="G7" sqref="G7"/>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56824.942279999988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123500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-45979.742416666086</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394767.06080448226</v>
      </c>
      <c r="O7" s="36">
        <f>SUM(O4:O6)</f>
        <v>317246.80322114832</v>
      </c>
      <c r="P7" s="12"/>
      <c r="Q7" s="12"/>
      <c r="S7" s="18"/>
      <c r="V7" s="2" t="s">
        <v>280</v>
      </c>
    </row>
    <row r="8" spans="1:28" x14ac:dyDescent="0.35">
      <c r="A8" s="44">
        <v>44754</v>
      </c>
      <c r="B8" s="12"/>
      <c r="C8" s="12"/>
      <c r="D8" s="17"/>
      <c r="E8" s="12"/>
      <c r="F8" s="12"/>
      <c r="G8" s="12">
        <f>130000+141000-125000</f>
        <v>146000</v>
      </c>
      <c r="H8" s="97"/>
      <c r="I8" s="67"/>
      <c r="J8" s="161"/>
      <c r="K8" s="49" t="s">
        <v>1302</v>
      </c>
      <c r="L8" t="s">
        <v>756</v>
      </c>
      <c r="M8" s="13" t="s">
        <v>407</v>
      </c>
      <c r="N8" s="65">
        <f ca="1">ROUNDDOWN((N6/(N4+N5)),3)</f>
        <v>-0.104</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44763</v>
      </c>
      <c r="B10" s="14" t="s">
        <v>90</v>
      </c>
      <c r="C10" s="14" t="s">
        <v>907</v>
      </c>
      <c r="D10" s="16">
        <f>-F10*E10*0.0025</f>
        <v>356.25</v>
      </c>
      <c r="E10" s="14">
        <v>14.25</v>
      </c>
      <c r="F10" s="14">
        <v>-10000</v>
      </c>
      <c r="G10" s="14"/>
      <c r="H10" s="97">
        <f ca="1">Table1[[#This Row],[Result]]/(E11*F11)</f>
        <v>-0.11546445695226183</v>
      </c>
      <c r="I10" s="69">
        <f ca="1">Table1[[#This Row],[Date]]-A11</f>
        <v>31</v>
      </c>
      <c r="J10" s="162">
        <f ca="1">-Table1[[#This Row],[Price]]*Table1[[#This Row],[Volume]]-E11*F11-Table1[[#This Row],[Commission]]-D11+I11</f>
        <v>-18462.766666666666</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-466.66666666666669</v>
      </c>
      <c r="J11" s="98">
        <f>Table1[[#This Row],[Volume]]*Table1[[#This Row],[Price]]</f>
        <v>159900</v>
      </c>
      <c r="K11" s="109">
        <v>50</v>
      </c>
      <c r="L11" t="s">
        <v>756</v>
      </c>
      <c r="M11" s="38" t="s">
        <v>326</v>
      </c>
      <c r="N11" s="38"/>
      <c r="O11" s="14">
        <f>SUMIF(C:C,"KBC",F:F)</f>
        <v>0</v>
      </c>
      <c r="P11" s="39">
        <f>SUMIF(C:C,"ITA",F:F)</f>
        <v>-200</v>
      </c>
      <c r="Q11" s="40"/>
      <c r="S11" s="18"/>
      <c r="T11" s="2"/>
      <c r="U11" s="2" t="s">
        <v>289</v>
      </c>
    </row>
    <row r="12" spans="1:28" x14ac:dyDescent="0.35">
      <c r="A12" s="43">
        <f ca="1">TODAY()</f>
        <v>44763</v>
      </c>
      <c r="B12" s="14" t="s">
        <v>90</v>
      </c>
      <c r="C12" s="14" t="s">
        <v>907</v>
      </c>
      <c r="D12" s="16">
        <f>-F12*E12*0.0025</f>
        <v>712.5</v>
      </c>
      <c r="E12" s="14">
        <v>14.25</v>
      </c>
      <c r="F12" s="14">
        <v>-20000</v>
      </c>
      <c r="G12" s="14"/>
      <c r="H12" s="97">
        <f>Table1[[#This Row],[Result]]/(E13*F13)</f>
        <v>2.5481981981981983E-2</v>
      </c>
      <c r="I12" s="69">
        <f ca="1">Table1[[#This Row],[Date]]-A13</f>
        <v>9</v>
      </c>
      <c r="J12" s="162">
        <f>-Table1[[#This Row],[Price]]*Table1[[#This Row],[Volume]]-E13*F13-Table1[[#This Row],[Commission]]-D13+I13</f>
        <v>7071.25</v>
      </c>
      <c r="K12" s="121" t="s">
        <v>1300</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t="s">
        <v>1303</v>
      </c>
      <c r="N21" s="31" t="s">
        <v>1306</v>
      </c>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1301</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workbookViewId="0">
      <selection activeCell="G5" sqref="G5"/>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19464.800000000003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3818.7000000003609</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41544.700000000354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6.6000000000000003E-2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v>16.8</v>
      </c>
      <c r="I14" s="152"/>
      <c r="J14" s="45" t="s">
        <v>1315</v>
      </c>
      <c r="K14" t="s">
        <v>756</v>
      </c>
      <c r="L14" t="s">
        <v>1311</v>
      </c>
      <c r="M14" t="s">
        <v>1312</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t="s">
        <v>1313</v>
      </c>
      <c r="C15" s="16">
        <f>13+59+15</f>
        <v>87</v>
      </c>
      <c r="D15" s="14">
        <v>1227</v>
      </c>
      <c r="E15" s="14"/>
      <c r="F15" s="98">
        <f>2840+1510+1590+1220</f>
        <v>7160</v>
      </c>
      <c r="G15" s="153">
        <f>Table6[[#This Row],[Vị thế đóng]]-Table6[[#This Row],[Commission]]</f>
        <v>7073</v>
      </c>
      <c r="H15" s="24">
        <v>9.3999999999998636</v>
      </c>
      <c r="I15" s="152"/>
      <c r="J15" s="45" t="s">
        <v>1314</v>
      </c>
      <c r="L15" t="s">
        <v>1307</v>
      </c>
      <c r="M15" t="s">
        <v>1309</v>
      </c>
      <c r="O15" s="140" t="s">
        <v>1026</v>
      </c>
      <c r="AA15" t="s">
        <v>1101</v>
      </c>
      <c r="AB15" t="s">
        <v>1071</v>
      </c>
    </row>
    <row r="16" spans="1:31" x14ac:dyDescent="0.35">
      <c r="A16" s="43">
        <v>44761</v>
      </c>
      <c r="B16" s="14" t="s">
        <v>1313</v>
      </c>
      <c r="C16" s="16">
        <v>20</v>
      </c>
      <c r="D16" s="14">
        <v>1213.5</v>
      </c>
      <c r="E16" s="14"/>
      <c r="F16" s="98">
        <v>-1200</v>
      </c>
      <c r="G16" s="153">
        <f>Table6[[#This Row],[Vị thế đóng]]-Table6[[#This Row],[Commission]]</f>
        <v>-1220</v>
      </c>
      <c r="H16" s="24">
        <v>8.3000000000001819</v>
      </c>
      <c r="I16" s="152"/>
      <c r="J16" s="45"/>
      <c r="L16" t="s">
        <v>1303</v>
      </c>
      <c r="M16" t="s">
        <v>1305</v>
      </c>
      <c r="AA16" t="s">
        <v>1100</v>
      </c>
      <c r="AB16" t="s">
        <v>1072</v>
      </c>
    </row>
    <row r="17" spans="1:28" x14ac:dyDescent="0.35">
      <c r="A17" s="43">
        <v>44760</v>
      </c>
      <c r="B17" s="14" t="s">
        <v>1313</v>
      </c>
      <c r="C17" s="16">
        <v>140</v>
      </c>
      <c r="D17" s="14">
        <v>1210.0999999999999</v>
      </c>
      <c r="E17" s="14"/>
      <c r="F17" s="98">
        <f>(15.4-10.1)*500</f>
        <v>2650.0000000000005</v>
      </c>
      <c r="G17" s="153">
        <f>Table6[[#This Row],[Vị thế đóng]]-Table6[[#This Row],[Commission]]</f>
        <v>2510.0000000000005</v>
      </c>
      <c r="H17" s="24">
        <v>8.7999999999999545</v>
      </c>
      <c r="I17" s="152"/>
      <c r="J17" s="45" t="s">
        <v>1310</v>
      </c>
      <c r="L17" t="s">
        <v>1296</v>
      </c>
      <c r="M17" t="s">
        <v>1297</v>
      </c>
      <c r="AA17" t="s">
        <v>1099</v>
      </c>
      <c r="AB17" t="s">
        <v>1073</v>
      </c>
    </row>
    <row r="18" spans="1:28" x14ac:dyDescent="0.35">
      <c r="A18" s="43">
        <v>44757</v>
      </c>
      <c r="B18" s="14" t="s">
        <v>969</v>
      </c>
      <c r="C18" s="16">
        <v>155</v>
      </c>
      <c r="D18" s="14">
        <v>1218.0999999999999</v>
      </c>
      <c r="E18" s="14"/>
      <c r="F18" s="98">
        <v>-4000</v>
      </c>
      <c r="G18" s="153">
        <f>Table6[[#This Row],[Vị thế đóng]]-Table6[[#This Row],[Commission]]</f>
        <v>-4155</v>
      </c>
      <c r="H18" s="24">
        <v>12.599999999999909</v>
      </c>
      <c r="I18" s="152">
        <v>10000</v>
      </c>
      <c r="J18" s="45" t="s">
        <v>1308</v>
      </c>
      <c r="L18" t="s">
        <v>1278</v>
      </c>
      <c r="M18" t="s">
        <v>1279</v>
      </c>
      <c r="AA18" t="s">
        <v>1098</v>
      </c>
      <c r="AB18" t="s">
        <v>1074</v>
      </c>
    </row>
    <row r="19" spans="1:28" x14ac:dyDescent="0.35">
      <c r="A19" s="43">
        <v>44756</v>
      </c>
      <c r="B19" s="166" t="s">
        <v>969</v>
      </c>
      <c r="C19" s="16">
        <v>155</v>
      </c>
      <c r="D19" s="14">
        <v>1210.4000000000001</v>
      </c>
      <c r="E19" s="14">
        <v>5</v>
      </c>
      <c r="F19" s="98">
        <v>1450</v>
      </c>
      <c r="G19" s="153">
        <f>Table6[[#This Row],[Vị thế đóng]]-Table6[[#This Row],[Commission]]</f>
        <v>1295</v>
      </c>
      <c r="H19" s="24">
        <v>13.5</v>
      </c>
      <c r="I19" s="152">
        <v>5000</v>
      </c>
      <c r="J19" s="45" t="s">
        <v>1304</v>
      </c>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v>10.599999999999909</v>
      </c>
      <c r="I20" s="152"/>
      <c r="J20" s="45" t="s">
        <v>1245</v>
      </c>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v>14.099999999999909</v>
      </c>
      <c r="I21" s="152"/>
      <c r="J21" s="45" t="s">
        <v>1245</v>
      </c>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v>24.700000000000045</v>
      </c>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v>8.2999999999999545</v>
      </c>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4"/>
  <sheetViews>
    <sheetView tabSelected="1" workbookViewId="0"/>
  </sheetViews>
  <sheetFormatPr defaultRowHeight="14.5" x14ac:dyDescent="0.35"/>
  <cols>
    <col min="10" max="11" width="8.7265625" style="167"/>
  </cols>
  <sheetData>
    <row r="1" spans="1:17" x14ac:dyDescent="0.35">
      <c r="A1" t="s">
        <v>192</v>
      </c>
      <c r="B1" t="s">
        <v>1287</v>
      </c>
      <c r="C1" t="s">
        <v>1288</v>
      </c>
      <c r="D1" t="s">
        <v>1289</v>
      </c>
      <c r="E1" t="s">
        <v>1290</v>
      </c>
      <c r="F1" s="11" t="s">
        <v>1291</v>
      </c>
      <c r="G1" s="11" t="s">
        <v>1292</v>
      </c>
      <c r="H1" s="11" t="s">
        <v>1293</v>
      </c>
      <c r="I1" s="11" t="s">
        <v>1294</v>
      </c>
      <c r="J1" s="167" t="s">
        <v>1275</v>
      </c>
      <c r="K1" s="167" t="s">
        <v>1276</v>
      </c>
      <c r="L1" t="s">
        <v>1284</v>
      </c>
      <c r="M1" s="5" t="s">
        <v>1286</v>
      </c>
      <c r="N1" s="5" t="s">
        <v>1283</v>
      </c>
      <c r="O1" s="5" t="s">
        <v>1282</v>
      </c>
      <c r="P1" t="s">
        <v>1281</v>
      </c>
      <c r="Q1" t="s">
        <v>1285</v>
      </c>
    </row>
    <row r="2" spans="1:17" x14ac:dyDescent="0.35">
      <c r="A2" s="165">
        <v>44778</v>
      </c>
      <c r="F2" s="11"/>
      <c r="G2" s="11"/>
      <c r="H2" s="11"/>
      <c r="I2" s="11"/>
      <c r="L2" s="167"/>
      <c r="M2">
        <f t="shared" ref="M2:M6" si="0">C2-D2</f>
        <v>0</v>
      </c>
      <c r="N2">
        <f t="shared" ref="N2:N6" si="1">G2-H2</f>
        <v>0</v>
      </c>
      <c r="O2">
        <f t="shared" ref="O2:O6" si="2">I2-F2</f>
        <v>0</v>
      </c>
      <c r="P2">
        <f t="shared" ref="P2:P6" si="3">M2-N2</f>
        <v>0</v>
      </c>
      <c r="Q2">
        <f t="shared" ref="Q2:Q5" si="4">I2-E2</f>
        <v>0</v>
      </c>
    </row>
    <row r="3" spans="1:17" x14ac:dyDescent="0.35">
      <c r="A3" s="19">
        <v>44777</v>
      </c>
      <c r="F3" s="11"/>
      <c r="G3" s="11"/>
      <c r="H3" s="11"/>
      <c r="I3" s="11"/>
      <c r="L3" s="167"/>
      <c r="M3">
        <f t="shared" si="0"/>
        <v>0</v>
      </c>
      <c r="N3">
        <f t="shared" si="1"/>
        <v>0</v>
      </c>
      <c r="O3">
        <f t="shared" si="2"/>
        <v>0</v>
      </c>
      <c r="P3">
        <f t="shared" si="3"/>
        <v>0</v>
      </c>
      <c r="Q3">
        <f t="shared" si="4"/>
        <v>0</v>
      </c>
    </row>
    <row r="4" spans="1:17" x14ac:dyDescent="0.35">
      <c r="A4" s="165">
        <v>44776</v>
      </c>
      <c r="F4" s="11"/>
      <c r="G4" s="11"/>
      <c r="H4" s="11"/>
      <c r="I4" s="11"/>
      <c r="M4">
        <f t="shared" si="0"/>
        <v>0</v>
      </c>
      <c r="N4">
        <f t="shared" si="1"/>
        <v>0</v>
      </c>
      <c r="O4">
        <f t="shared" si="2"/>
        <v>0</v>
      </c>
      <c r="P4">
        <f t="shared" si="3"/>
        <v>0</v>
      </c>
      <c r="Q4">
        <f t="shared" si="4"/>
        <v>0</v>
      </c>
    </row>
    <row r="5" spans="1:17" x14ac:dyDescent="0.35">
      <c r="A5" s="19">
        <v>44775</v>
      </c>
      <c r="F5" s="11"/>
      <c r="G5" s="11"/>
      <c r="H5" s="11"/>
      <c r="I5" s="11"/>
      <c r="M5">
        <f t="shared" si="0"/>
        <v>0</v>
      </c>
      <c r="N5">
        <f t="shared" si="1"/>
        <v>0</v>
      </c>
      <c r="O5">
        <f t="shared" si="2"/>
        <v>0</v>
      </c>
      <c r="P5">
        <f t="shared" si="3"/>
        <v>0</v>
      </c>
      <c r="Q5">
        <f t="shared" si="4"/>
        <v>0</v>
      </c>
    </row>
    <row r="6" spans="1:17" x14ac:dyDescent="0.35">
      <c r="A6" s="164">
        <v>44774</v>
      </c>
      <c r="F6" s="11"/>
      <c r="G6" s="11"/>
      <c r="H6" s="11"/>
      <c r="I6" s="11"/>
      <c r="L6" s="167"/>
      <c r="M6">
        <f t="shared" si="0"/>
        <v>0</v>
      </c>
      <c r="N6">
        <f t="shared" si="1"/>
        <v>0</v>
      </c>
      <c r="O6">
        <f t="shared" si="2"/>
        <v>0</v>
      </c>
      <c r="P6">
        <f t="shared" si="3"/>
        <v>0</v>
      </c>
      <c r="Q6">
        <f>I6-E6</f>
        <v>0</v>
      </c>
    </row>
    <row r="7" spans="1:17" x14ac:dyDescent="0.35">
      <c r="A7" s="165">
        <v>44771</v>
      </c>
      <c r="F7" s="11"/>
      <c r="G7" s="11"/>
      <c r="H7" s="11"/>
      <c r="I7" s="11"/>
      <c r="L7" s="167"/>
      <c r="M7">
        <f t="shared" ref="M7:M11" si="5">C7-D7</f>
        <v>0</v>
      </c>
      <c r="N7">
        <f t="shared" ref="N7:N11" si="6">G7-H7</f>
        <v>0</v>
      </c>
      <c r="O7">
        <f t="shared" ref="O7:O11" si="7">I7-F7</f>
        <v>0</v>
      </c>
      <c r="P7">
        <f t="shared" ref="P7:P11" si="8">M7-N7</f>
        <v>0</v>
      </c>
      <c r="Q7">
        <f t="shared" ref="Q7:Q10" si="9">I7-E7</f>
        <v>0</v>
      </c>
    </row>
    <row r="8" spans="1:17" x14ac:dyDescent="0.35">
      <c r="A8" s="19">
        <v>44770</v>
      </c>
      <c r="F8" s="11"/>
      <c r="G8" s="11"/>
      <c r="H8" s="11"/>
      <c r="I8" s="11"/>
      <c r="L8" s="167"/>
      <c r="M8">
        <f t="shared" si="5"/>
        <v>0</v>
      </c>
      <c r="N8">
        <f t="shared" si="6"/>
        <v>0</v>
      </c>
      <c r="O8">
        <f t="shared" si="7"/>
        <v>0</v>
      </c>
      <c r="P8">
        <f t="shared" si="8"/>
        <v>0</v>
      </c>
      <c r="Q8">
        <f t="shared" si="9"/>
        <v>0</v>
      </c>
    </row>
    <row r="9" spans="1:17" x14ac:dyDescent="0.35">
      <c r="A9" s="165">
        <v>44769</v>
      </c>
      <c r="F9" s="11"/>
      <c r="G9" s="11"/>
      <c r="H9" s="11"/>
      <c r="I9" s="11"/>
      <c r="M9">
        <f t="shared" si="5"/>
        <v>0</v>
      </c>
      <c r="N9">
        <f t="shared" si="6"/>
        <v>0</v>
      </c>
      <c r="O9">
        <f t="shared" si="7"/>
        <v>0</v>
      </c>
      <c r="P9">
        <f t="shared" si="8"/>
        <v>0</v>
      </c>
      <c r="Q9">
        <f t="shared" si="9"/>
        <v>0</v>
      </c>
    </row>
    <row r="10" spans="1:17" x14ac:dyDescent="0.35">
      <c r="A10" s="19">
        <v>44768</v>
      </c>
      <c r="F10" s="11"/>
      <c r="G10" s="11"/>
      <c r="H10" s="11"/>
      <c r="I10" s="11"/>
      <c r="M10">
        <f t="shared" si="5"/>
        <v>0</v>
      </c>
      <c r="N10">
        <f t="shared" si="6"/>
        <v>0</v>
      </c>
      <c r="O10">
        <f t="shared" si="7"/>
        <v>0</v>
      </c>
      <c r="P10">
        <f t="shared" si="8"/>
        <v>0</v>
      </c>
      <c r="Q10">
        <f t="shared" si="9"/>
        <v>0</v>
      </c>
    </row>
    <row r="11" spans="1:17" x14ac:dyDescent="0.35">
      <c r="A11" s="164">
        <v>44767</v>
      </c>
      <c r="F11" s="11"/>
      <c r="G11" s="11"/>
      <c r="H11" s="11"/>
      <c r="I11" s="11"/>
      <c r="L11" s="167"/>
      <c r="M11">
        <f t="shared" si="5"/>
        <v>0</v>
      </c>
      <c r="N11">
        <f t="shared" si="6"/>
        <v>0</v>
      </c>
      <c r="O11">
        <f t="shared" si="7"/>
        <v>0</v>
      </c>
      <c r="P11">
        <f t="shared" si="8"/>
        <v>0</v>
      </c>
      <c r="Q11">
        <f>I11-E11</f>
        <v>0</v>
      </c>
    </row>
    <row r="12" spans="1:17" x14ac:dyDescent="0.35">
      <c r="A12" s="165">
        <v>44764</v>
      </c>
      <c r="F12" s="11"/>
      <c r="G12" s="11"/>
      <c r="H12" s="11"/>
      <c r="I12" s="11"/>
      <c r="M12">
        <f t="shared" ref="M12:M16" si="10">C12-D12</f>
        <v>0</v>
      </c>
      <c r="N12">
        <f t="shared" ref="N12:N16" si="11">G12-H12</f>
        <v>0</v>
      </c>
      <c r="O12">
        <f t="shared" ref="O12:O16" si="12">I12-F12</f>
        <v>0</v>
      </c>
      <c r="P12">
        <f t="shared" ref="P12:P16" si="13">M12-N12</f>
        <v>0</v>
      </c>
      <c r="Q12">
        <f t="shared" ref="Q12:Q15" si="14">I12-E12</f>
        <v>0</v>
      </c>
    </row>
    <row r="13" spans="1:17" x14ac:dyDescent="0.35">
      <c r="A13" s="159">
        <v>44763</v>
      </c>
      <c r="B13">
        <v>1225.3</v>
      </c>
      <c r="C13">
        <v>1242</v>
      </c>
      <c r="D13">
        <v>1225.2</v>
      </c>
      <c r="E13">
        <v>1234.0999999999999</v>
      </c>
      <c r="F13" s="11">
        <v>1227.31</v>
      </c>
      <c r="G13" s="11">
        <v>1240.9100000000001</v>
      </c>
      <c r="H13" s="11">
        <v>1226.8800000000001</v>
      </c>
      <c r="I13" s="11">
        <v>1235.25</v>
      </c>
      <c r="J13" s="167">
        <v>203.851</v>
      </c>
      <c r="K13" s="167">
        <v>127.715</v>
      </c>
      <c r="L13" s="11">
        <v>0</v>
      </c>
      <c r="M13">
        <f t="shared" si="10"/>
        <v>16.799999999999955</v>
      </c>
      <c r="N13">
        <f t="shared" si="11"/>
        <v>14.029999999999973</v>
      </c>
      <c r="O13">
        <f t="shared" si="12"/>
        <v>7.9400000000000546</v>
      </c>
      <c r="P13">
        <f t="shared" si="13"/>
        <v>2.7699999999999818</v>
      </c>
      <c r="Q13">
        <f t="shared" si="14"/>
        <v>1.1500000000000909</v>
      </c>
    </row>
    <row r="14" spans="1:17" x14ac:dyDescent="0.35">
      <c r="A14" s="165">
        <v>44762</v>
      </c>
      <c r="B14">
        <v>1223.5</v>
      </c>
      <c r="C14">
        <v>1230.8</v>
      </c>
      <c r="D14">
        <v>1221.4000000000001</v>
      </c>
      <c r="E14">
        <v>1226.0999999999999</v>
      </c>
      <c r="F14" s="11">
        <v>1220.25</v>
      </c>
      <c r="G14" s="11">
        <v>1229.6199999999999</v>
      </c>
      <c r="H14" s="11">
        <v>1217.45</v>
      </c>
      <c r="I14" s="11">
        <v>1225.6199999999999</v>
      </c>
      <c r="J14" s="167">
        <v>189.50299999999999</v>
      </c>
      <c r="K14" s="167">
        <v>123.378</v>
      </c>
      <c r="L14" s="167">
        <v>14</v>
      </c>
      <c r="M14">
        <f t="shared" si="10"/>
        <v>9.3999999999998636</v>
      </c>
      <c r="N14">
        <f t="shared" si="11"/>
        <v>12.169999999999845</v>
      </c>
      <c r="O14">
        <f t="shared" si="12"/>
        <v>5.3699999999998909</v>
      </c>
      <c r="P14">
        <f t="shared" si="13"/>
        <v>-2.7699999999999818</v>
      </c>
      <c r="Q14">
        <f t="shared" si="14"/>
        <v>-0.48000000000001819</v>
      </c>
    </row>
    <row r="15" spans="1:17" x14ac:dyDescent="0.35">
      <c r="A15" s="19">
        <v>44761</v>
      </c>
      <c r="B15">
        <v>1213.9000000000001</v>
      </c>
      <c r="C15">
        <v>1216.4000000000001</v>
      </c>
      <c r="D15">
        <v>1208.0999999999999</v>
      </c>
      <c r="E15">
        <v>1213</v>
      </c>
      <c r="F15" s="11">
        <v>1213.55</v>
      </c>
      <c r="G15" s="11">
        <v>1213.6400000000001</v>
      </c>
      <c r="H15" s="11">
        <v>1204.6099999999999</v>
      </c>
      <c r="I15" s="11">
        <v>1211.7</v>
      </c>
      <c r="J15" s="167">
        <v>196.929</v>
      </c>
      <c r="K15" s="167">
        <v>100.593</v>
      </c>
      <c r="L15" s="167">
        <v>-2.4</v>
      </c>
      <c r="M15">
        <f t="shared" si="10"/>
        <v>8.3000000000001819</v>
      </c>
      <c r="N15">
        <f t="shared" si="11"/>
        <v>9.0300000000002001</v>
      </c>
      <c r="O15">
        <f t="shared" si="12"/>
        <v>-1.8499999999999091</v>
      </c>
      <c r="P15">
        <f t="shared" si="13"/>
        <v>-0.73000000000001819</v>
      </c>
      <c r="Q15">
        <f t="shared" si="14"/>
        <v>-1.2999999999999545</v>
      </c>
    </row>
    <row r="16" spans="1:17" x14ac:dyDescent="0.35">
      <c r="A16" s="164">
        <v>44760</v>
      </c>
      <c r="B16">
        <v>1218.2</v>
      </c>
      <c r="C16">
        <v>1221</v>
      </c>
      <c r="D16">
        <v>1212.2</v>
      </c>
      <c r="E16">
        <v>1215.4000000000001</v>
      </c>
      <c r="F16" s="11">
        <v>1225.4000000000001</v>
      </c>
      <c r="G16" s="11">
        <v>1225.69</v>
      </c>
      <c r="H16" s="11">
        <v>1213.28</v>
      </c>
      <c r="I16" s="11">
        <v>1214.28</v>
      </c>
      <c r="J16" s="167">
        <v>178.982</v>
      </c>
      <c r="K16" s="167">
        <v>104.039</v>
      </c>
      <c r="L16" s="167">
        <v>5</v>
      </c>
      <c r="M16">
        <f t="shared" si="10"/>
        <v>8.7999999999999545</v>
      </c>
      <c r="N16">
        <f t="shared" si="11"/>
        <v>12.410000000000082</v>
      </c>
      <c r="O16">
        <f t="shared" si="12"/>
        <v>-11.120000000000118</v>
      </c>
      <c r="P16">
        <f t="shared" si="13"/>
        <v>-3.6100000000001273</v>
      </c>
      <c r="Q16">
        <f>I16-E16</f>
        <v>-1.1200000000001182</v>
      </c>
    </row>
    <row r="17" spans="1:17" x14ac:dyDescent="0.35">
      <c r="A17" s="165">
        <v>44757</v>
      </c>
      <c r="B17">
        <v>1219</v>
      </c>
      <c r="C17">
        <v>1221.8</v>
      </c>
      <c r="D17">
        <v>1209.2</v>
      </c>
      <c r="E17">
        <v>1210.0999999999999</v>
      </c>
      <c r="F17" s="11">
        <v>1224.1500000000001</v>
      </c>
      <c r="G17" s="11">
        <v>1228.48</v>
      </c>
      <c r="H17" s="11">
        <v>1217.21</v>
      </c>
      <c r="I17" s="11">
        <v>1220.1400000000001</v>
      </c>
      <c r="J17" s="167">
        <v>220.851</v>
      </c>
      <c r="K17" s="167">
        <v>147.666</v>
      </c>
      <c r="L17" s="167">
        <v>-8</v>
      </c>
      <c r="M17">
        <f t="shared" ref="M17:M48" si="15">C17-D17</f>
        <v>12.599999999999909</v>
      </c>
      <c r="N17">
        <f t="shared" ref="N17:N48" si="16">G17-H17</f>
        <v>11.269999999999982</v>
      </c>
      <c r="O17">
        <f t="shared" ref="O17:O48" si="17">I17-F17</f>
        <v>-4.0099999999999909</v>
      </c>
      <c r="P17">
        <f t="shared" ref="P17:P48" si="18">M17-N17</f>
        <v>1.3299999999999272</v>
      </c>
      <c r="Q17">
        <f t="shared" ref="Q17:Q20" si="19">I17-E17</f>
        <v>10.040000000000191</v>
      </c>
    </row>
    <row r="18" spans="1:17" x14ac:dyDescent="0.35">
      <c r="A18" s="19">
        <v>44756</v>
      </c>
      <c r="B18">
        <v>1206.8</v>
      </c>
      <c r="C18">
        <v>1217.9000000000001</v>
      </c>
      <c r="D18">
        <v>1204.4000000000001</v>
      </c>
      <c r="E18">
        <v>1215.7</v>
      </c>
      <c r="F18" s="11">
        <v>1213.73</v>
      </c>
      <c r="G18" s="11">
        <v>1224.01</v>
      </c>
      <c r="H18" s="11">
        <v>1211.1400000000001</v>
      </c>
      <c r="I18" s="11">
        <v>1221.94</v>
      </c>
      <c r="J18" s="167">
        <v>242.459</v>
      </c>
      <c r="K18" s="167">
        <v>106.758</v>
      </c>
      <c r="L18" s="167">
        <v>2</v>
      </c>
      <c r="M18">
        <f t="shared" si="15"/>
        <v>13.5</v>
      </c>
      <c r="N18">
        <f t="shared" si="16"/>
        <v>12.869999999999891</v>
      </c>
      <c r="O18">
        <f t="shared" si="17"/>
        <v>8.2100000000000364</v>
      </c>
      <c r="P18">
        <f t="shared" si="18"/>
        <v>0.63000000000010914</v>
      </c>
      <c r="Q18">
        <f t="shared" si="19"/>
        <v>6.2400000000000091</v>
      </c>
    </row>
    <row r="19" spans="1:17" x14ac:dyDescent="0.35">
      <c r="A19" s="165">
        <v>44755</v>
      </c>
      <c r="B19">
        <v>1215</v>
      </c>
      <c r="C19">
        <v>1220.0999999999999</v>
      </c>
      <c r="D19">
        <v>1209.5</v>
      </c>
      <c r="E19">
        <v>1210</v>
      </c>
      <c r="F19" s="11">
        <v>1216.83</v>
      </c>
      <c r="G19" s="11">
        <v>1225.8499999999999</v>
      </c>
      <c r="H19" s="11">
        <v>1213.4100000000001</v>
      </c>
      <c r="I19" s="11">
        <v>1216.94</v>
      </c>
      <c r="J19" s="167">
        <v>251.96899999999999</v>
      </c>
      <c r="K19" s="167">
        <v>117.18</v>
      </c>
      <c r="M19">
        <f t="shared" si="15"/>
        <v>10.599999999999909</v>
      </c>
      <c r="N19">
        <f t="shared" si="16"/>
        <v>12.439999999999827</v>
      </c>
      <c r="O19">
        <f t="shared" si="17"/>
        <v>0.11000000000012733</v>
      </c>
      <c r="P19">
        <f t="shared" si="18"/>
        <v>-1.8399999999999181</v>
      </c>
      <c r="Q19">
        <f t="shared" si="19"/>
        <v>6.9400000000000546</v>
      </c>
    </row>
    <row r="20" spans="1:17" x14ac:dyDescent="0.35">
      <c r="A20" s="19">
        <v>44754</v>
      </c>
      <c r="B20">
        <v>1202</v>
      </c>
      <c r="C20">
        <v>1216</v>
      </c>
      <c r="D20">
        <v>1201.9000000000001</v>
      </c>
      <c r="E20">
        <v>1213.5</v>
      </c>
      <c r="F20" s="11">
        <v>1208.06</v>
      </c>
      <c r="G20" s="11">
        <v>1219.44</v>
      </c>
      <c r="H20" s="11">
        <v>1204.8399999999999</v>
      </c>
      <c r="I20" s="11">
        <v>1219.44</v>
      </c>
      <c r="J20" s="167">
        <v>224.334</v>
      </c>
      <c r="K20" s="167">
        <v>88.676000000000002</v>
      </c>
      <c r="M20">
        <f t="shared" si="15"/>
        <v>14.099999999999909</v>
      </c>
      <c r="N20">
        <f t="shared" si="16"/>
        <v>14.600000000000136</v>
      </c>
      <c r="O20">
        <f t="shared" si="17"/>
        <v>11.380000000000109</v>
      </c>
      <c r="P20">
        <f t="shared" si="18"/>
        <v>-0.50000000000022737</v>
      </c>
      <c r="Q20">
        <f t="shared" si="19"/>
        <v>5.9400000000000546</v>
      </c>
    </row>
    <row r="21" spans="1:17" x14ac:dyDescent="0.35">
      <c r="A21" s="164">
        <v>44753</v>
      </c>
      <c r="B21">
        <v>1221</v>
      </c>
      <c r="C21">
        <v>1221.8</v>
      </c>
      <c r="D21">
        <v>1197.0999999999999</v>
      </c>
      <c r="E21">
        <v>1200.7</v>
      </c>
      <c r="F21" s="11">
        <v>1224.2</v>
      </c>
      <c r="G21" s="11">
        <v>1224.2</v>
      </c>
      <c r="H21" s="11">
        <v>1200.1500000000001</v>
      </c>
      <c r="I21" s="11">
        <v>1209.2</v>
      </c>
      <c r="J21" s="167">
        <v>228.673</v>
      </c>
      <c r="K21" s="167">
        <v>131.00200000000001</v>
      </c>
      <c r="L21" s="167">
        <v>10</v>
      </c>
      <c r="M21">
        <f t="shared" si="15"/>
        <v>24.700000000000045</v>
      </c>
      <c r="N21">
        <f t="shared" si="16"/>
        <v>24.049999999999955</v>
      </c>
      <c r="O21">
        <f t="shared" si="17"/>
        <v>-15</v>
      </c>
      <c r="P21">
        <f t="shared" si="18"/>
        <v>0.65000000000009095</v>
      </c>
      <c r="Q21">
        <f>I21-E21</f>
        <v>8.5</v>
      </c>
    </row>
    <row r="22" spans="1:17" x14ac:dyDescent="0.35">
      <c r="A22" s="19">
        <v>44750</v>
      </c>
      <c r="B22">
        <v>1230.5</v>
      </c>
      <c r="C22">
        <v>1231.8</v>
      </c>
      <c r="D22">
        <v>1223.5</v>
      </c>
      <c r="E22">
        <v>1225</v>
      </c>
      <c r="F22" s="11">
        <v>1235.6500000000001</v>
      </c>
      <c r="G22" s="11">
        <v>1236.8499999999999</v>
      </c>
      <c r="H22" s="11">
        <v>1225.04</v>
      </c>
      <c r="I22" s="11">
        <v>1231.54</v>
      </c>
      <c r="J22" s="167">
        <v>210.77</v>
      </c>
      <c r="K22" s="167">
        <v>115.988</v>
      </c>
      <c r="L22" s="167">
        <v>2</v>
      </c>
      <c r="M22">
        <f t="shared" si="15"/>
        <v>8.2999999999999545</v>
      </c>
      <c r="N22">
        <f t="shared" si="16"/>
        <v>11.809999999999945</v>
      </c>
      <c r="O22">
        <f t="shared" si="17"/>
        <v>-4.1100000000001273</v>
      </c>
      <c r="P22">
        <f t="shared" si="18"/>
        <v>-3.5099999999999909</v>
      </c>
      <c r="Q22">
        <f t="shared" ref="Q22:Q25" si="20">I22-E22</f>
        <v>6.5399999999999636</v>
      </c>
    </row>
    <row r="23" spans="1:17" x14ac:dyDescent="0.35">
      <c r="A23" s="19">
        <v>44749</v>
      </c>
      <c r="B23">
        <v>1215.7</v>
      </c>
      <c r="C23">
        <v>1226.2</v>
      </c>
      <c r="D23">
        <v>1213</v>
      </c>
      <c r="E23">
        <v>1225</v>
      </c>
      <c r="F23" s="11">
        <v>1212.3599999999999</v>
      </c>
      <c r="G23" s="11">
        <v>1229.23</v>
      </c>
      <c r="H23" s="11">
        <v>1209.97</v>
      </c>
      <c r="I23" s="11">
        <v>1229.23</v>
      </c>
      <c r="J23" s="167">
        <v>319.33600000000001</v>
      </c>
      <c r="K23" s="167">
        <v>98.638999999999996</v>
      </c>
      <c r="L23">
        <v>-4.2</v>
      </c>
      <c r="M23">
        <f t="shared" si="15"/>
        <v>13.200000000000045</v>
      </c>
      <c r="N23">
        <f t="shared" si="16"/>
        <v>19.259999999999991</v>
      </c>
      <c r="O23">
        <f t="shared" si="17"/>
        <v>16.870000000000118</v>
      </c>
      <c r="P23">
        <f t="shared" si="18"/>
        <v>-6.0599999999999454</v>
      </c>
      <c r="Q23">
        <f t="shared" si="20"/>
        <v>4.2300000000000182</v>
      </c>
    </row>
    <row r="24" spans="1:17" x14ac:dyDescent="0.35">
      <c r="A24" s="19">
        <v>44748</v>
      </c>
      <c r="B24">
        <v>1234.8</v>
      </c>
      <c r="C24">
        <v>1234.8</v>
      </c>
      <c r="D24">
        <v>1213.4000000000001</v>
      </c>
      <c r="E24">
        <v>1218</v>
      </c>
      <c r="F24" s="11">
        <v>1241.19</v>
      </c>
      <c r="G24" s="11">
        <v>1241.19</v>
      </c>
      <c r="H24" s="11">
        <v>1211.94</v>
      </c>
      <c r="I24" s="11">
        <v>1211.94</v>
      </c>
      <c r="J24" s="167">
        <v>399.286</v>
      </c>
      <c r="K24" s="167">
        <v>131.18</v>
      </c>
      <c r="L24">
        <v>-2</v>
      </c>
      <c r="M24">
        <f t="shared" si="15"/>
        <v>21.399999999999864</v>
      </c>
      <c r="N24">
        <f t="shared" si="16"/>
        <v>29.25</v>
      </c>
      <c r="O24">
        <f t="shared" si="17"/>
        <v>-29.25</v>
      </c>
      <c r="P24">
        <f t="shared" si="18"/>
        <v>-7.8500000000001364</v>
      </c>
      <c r="Q24">
        <f t="shared" si="20"/>
        <v>-6.0599999999999454</v>
      </c>
    </row>
    <row r="25" spans="1:17" x14ac:dyDescent="0.35">
      <c r="A25" s="19">
        <v>44747</v>
      </c>
      <c r="B25">
        <v>1248.3</v>
      </c>
      <c r="C25">
        <v>1251.9000000000001</v>
      </c>
      <c r="D25">
        <v>1234</v>
      </c>
      <c r="E25">
        <v>1234.9000000000001</v>
      </c>
      <c r="F25" s="11">
        <v>1252.48</v>
      </c>
      <c r="G25" s="11">
        <v>1256.47</v>
      </c>
      <c r="H25" s="11">
        <v>1239.8</v>
      </c>
      <c r="I25" s="11">
        <v>1242.05</v>
      </c>
      <c r="J25" s="167">
        <v>332.00200000000001</v>
      </c>
      <c r="K25" s="167">
        <v>162.03100000000001</v>
      </c>
      <c r="L25">
        <v>-5</v>
      </c>
      <c r="M25">
        <f t="shared" si="15"/>
        <v>17.900000000000091</v>
      </c>
      <c r="N25">
        <f t="shared" si="16"/>
        <v>16.670000000000073</v>
      </c>
      <c r="O25">
        <f t="shared" si="17"/>
        <v>-10.430000000000064</v>
      </c>
      <c r="P25">
        <f t="shared" si="18"/>
        <v>1.2300000000000182</v>
      </c>
      <c r="Q25">
        <f t="shared" si="20"/>
        <v>7.1499999999998636</v>
      </c>
    </row>
    <row r="26" spans="1:17" x14ac:dyDescent="0.35">
      <c r="A26" s="164">
        <v>44746</v>
      </c>
      <c r="B26">
        <v>1247</v>
      </c>
      <c r="C26">
        <v>1252.0999999999999</v>
      </c>
      <c r="D26">
        <v>1238.0999999999999</v>
      </c>
      <c r="E26">
        <v>1242</v>
      </c>
      <c r="F26" s="11">
        <v>1256.2</v>
      </c>
      <c r="G26" s="11">
        <v>1260.72</v>
      </c>
      <c r="H26" s="11">
        <v>1244.5</v>
      </c>
      <c r="I26" s="11">
        <v>1248.3699999999999</v>
      </c>
      <c r="J26" s="167">
        <v>245.64400000000001</v>
      </c>
      <c r="K26" s="167">
        <v>112.84</v>
      </c>
      <c r="L26">
        <v>-5</v>
      </c>
      <c r="M26">
        <f t="shared" si="15"/>
        <v>14</v>
      </c>
      <c r="N26">
        <f t="shared" si="16"/>
        <v>16.220000000000027</v>
      </c>
      <c r="O26">
        <f t="shared" si="17"/>
        <v>-7.8300000000001546</v>
      </c>
      <c r="P26">
        <f t="shared" si="18"/>
        <v>-2.2200000000000273</v>
      </c>
      <c r="Q26">
        <f>I26-E26</f>
        <v>6.3699999999998909</v>
      </c>
    </row>
    <row r="27" spans="1:17" x14ac:dyDescent="0.35">
      <c r="A27" s="19">
        <v>44743</v>
      </c>
      <c r="B27">
        <v>1241</v>
      </c>
      <c r="C27">
        <v>1243.5</v>
      </c>
      <c r="D27">
        <v>1221.5</v>
      </c>
      <c r="E27">
        <v>1242</v>
      </c>
      <c r="F27" s="11">
        <v>1247.7</v>
      </c>
      <c r="G27" s="11">
        <v>1255.67</v>
      </c>
      <c r="H27" s="11">
        <v>1225.6400000000001</v>
      </c>
      <c r="I27" s="11">
        <v>1252.24</v>
      </c>
      <c r="J27" s="167">
        <v>330.35199999999998</v>
      </c>
      <c r="K27" s="167">
        <v>118.89100000000001</v>
      </c>
      <c r="L27">
        <v>4</v>
      </c>
      <c r="M27">
        <f t="shared" si="15"/>
        <v>22</v>
      </c>
      <c r="N27">
        <f t="shared" si="16"/>
        <v>30.029999999999973</v>
      </c>
      <c r="O27">
        <f t="shared" si="17"/>
        <v>4.5399999999999636</v>
      </c>
      <c r="P27">
        <f t="shared" si="18"/>
        <v>-8.0299999999999727</v>
      </c>
      <c r="Q27">
        <f t="shared" ref="Q27:Q30" si="21">I27-E27</f>
        <v>10.240000000000009</v>
      </c>
    </row>
    <row r="28" spans="1:17" x14ac:dyDescent="0.35">
      <c r="A28" s="19">
        <v>44742</v>
      </c>
      <c r="B28">
        <v>1262</v>
      </c>
      <c r="C28">
        <v>1264.8</v>
      </c>
      <c r="D28">
        <v>1240.0999999999999</v>
      </c>
      <c r="E28">
        <v>1240.0999999999999</v>
      </c>
      <c r="F28" s="11">
        <v>1273.99</v>
      </c>
      <c r="G28" s="11">
        <v>1276.23</v>
      </c>
      <c r="H28" s="11">
        <v>1248.92</v>
      </c>
      <c r="I28" s="11">
        <v>1248.92</v>
      </c>
      <c r="J28" s="167">
        <v>256.95100000000002</v>
      </c>
      <c r="K28" s="167">
        <v>118.014</v>
      </c>
      <c r="L28">
        <v>0</v>
      </c>
      <c r="M28">
        <f t="shared" si="15"/>
        <v>24.700000000000045</v>
      </c>
      <c r="N28">
        <f t="shared" si="16"/>
        <v>27.309999999999945</v>
      </c>
      <c r="O28">
        <f t="shared" si="17"/>
        <v>-25.069999999999936</v>
      </c>
      <c r="P28">
        <f t="shared" si="18"/>
        <v>-2.6099999999999</v>
      </c>
      <c r="Q28">
        <f t="shared" si="21"/>
        <v>8.8200000000001637</v>
      </c>
    </row>
    <row r="29" spans="1:17" x14ac:dyDescent="0.35">
      <c r="A29" s="19">
        <v>44741</v>
      </c>
      <c r="B29">
        <v>1255</v>
      </c>
      <c r="C29">
        <v>1262.9000000000001</v>
      </c>
      <c r="D29">
        <v>1251.0999999999999</v>
      </c>
      <c r="E29">
        <v>1260.5</v>
      </c>
      <c r="F29" s="11">
        <v>1259.83</v>
      </c>
      <c r="G29" s="11">
        <v>1274.73</v>
      </c>
      <c r="H29" s="11">
        <v>1259.4100000000001</v>
      </c>
      <c r="I29" s="11">
        <v>1273.4000000000001</v>
      </c>
      <c r="J29" s="167">
        <v>289.58300000000003</v>
      </c>
      <c r="K29" s="167">
        <v>113.29600000000001</v>
      </c>
      <c r="L29">
        <v>0</v>
      </c>
      <c r="M29">
        <f t="shared" si="15"/>
        <v>11.800000000000182</v>
      </c>
      <c r="N29">
        <f t="shared" si="16"/>
        <v>15.319999999999936</v>
      </c>
      <c r="O29">
        <f t="shared" si="17"/>
        <v>13.570000000000164</v>
      </c>
      <c r="P29">
        <f t="shared" si="18"/>
        <v>-3.5199999999997544</v>
      </c>
      <c r="Q29">
        <f t="shared" si="21"/>
        <v>12.900000000000091</v>
      </c>
    </row>
    <row r="30" spans="1:17" x14ac:dyDescent="0.35">
      <c r="A30" s="19">
        <v>44740</v>
      </c>
      <c r="B30">
        <v>1246</v>
      </c>
      <c r="C30">
        <v>1266.5</v>
      </c>
      <c r="D30">
        <v>1242.7</v>
      </c>
      <c r="E30">
        <v>1261</v>
      </c>
      <c r="F30" s="11">
        <v>1254.3499999999999</v>
      </c>
      <c r="G30" s="11">
        <v>1276.21</v>
      </c>
      <c r="H30" s="11">
        <v>1249.57</v>
      </c>
      <c r="I30" s="11">
        <v>1273.4100000000001</v>
      </c>
      <c r="J30" s="167">
        <v>258.19400000000002</v>
      </c>
      <c r="K30" s="167">
        <v>151.571</v>
      </c>
      <c r="L30">
        <v>0</v>
      </c>
      <c r="M30">
        <f t="shared" si="15"/>
        <v>23.799999999999955</v>
      </c>
      <c r="N30">
        <f t="shared" si="16"/>
        <v>26.6400000000001</v>
      </c>
      <c r="O30">
        <f t="shared" si="17"/>
        <v>19.060000000000173</v>
      </c>
      <c r="P30">
        <f t="shared" si="18"/>
        <v>-2.8400000000001455</v>
      </c>
      <c r="Q30">
        <f t="shared" si="21"/>
        <v>12.410000000000082</v>
      </c>
    </row>
    <row r="31" spans="1:17" x14ac:dyDescent="0.35">
      <c r="A31" s="164">
        <v>44739</v>
      </c>
      <c r="B31">
        <v>1236</v>
      </c>
      <c r="C31">
        <v>1247.9000000000001</v>
      </c>
      <c r="D31">
        <v>1234</v>
      </c>
      <c r="E31">
        <v>1247.9000000000001</v>
      </c>
      <c r="F31" s="11">
        <v>1238.23</v>
      </c>
      <c r="G31" s="11">
        <v>1256.67</v>
      </c>
      <c r="H31" s="11">
        <v>1237.79</v>
      </c>
      <c r="I31" s="11">
        <v>1256.67</v>
      </c>
      <c r="J31" s="167">
        <v>218.952</v>
      </c>
      <c r="K31" s="167">
        <v>110.59699999999999</v>
      </c>
      <c r="L31">
        <v>13</v>
      </c>
      <c r="M31">
        <f t="shared" si="15"/>
        <v>13.900000000000091</v>
      </c>
      <c r="N31">
        <f t="shared" si="16"/>
        <v>18.880000000000109</v>
      </c>
      <c r="O31">
        <f t="shared" si="17"/>
        <v>18.440000000000055</v>
      </c>
      <c r="P31">
        <f t="shared" si="18"/>
        <v>-4.9800000000000182</v>
      </c>
      <c r="Q31">
        <f>I31-E31</f>
        <v>8.7699999999999818</v>
      </c>
    </row>
    <row r="32" spans="1:17" x14ac:dyDescent="0.35">
      <c r="A32" s="19">
        <v>44736</v>
      </c>
      <c r="B32">
        <v>1236</v>
      </c>
      <c r="C32">
        <v>1237.9000000000001</v>
      </c>
      <c r="D32">
        <v>1226</v>
      </c>
      <c r="E32">
        <v>1227</v>
      </c>
      <c r="F32" s="11">
        <v>1239.54</v>
      </c>
      <c r="G32" s="11">
        <v>1246.22</v>
      </c>
      <c r="H32" s="11">
        <v>1234.72</v>
      </c>
      <c r="I32" s="11">
        <v>1235.47</v>
      </c>
      <c r="J32" s="167">
        <v>243.816</v>
      </c>
      <c r="K32" s="167">
        <v>90.436999999999998</v>
      </c>
      <c r="L32">
        <v>-10</v>
      </c>
      <c r="M32">
        <f t="shared" si="15"/>
        <v>11.900000000000091</v>
      </c>
      <c r="N32">
        <f t="shared" si="16"/>
        <v>11.5</v>
      </c>
      <c r="O32">
        <f t="shared" si="17"/>
        <v>-4.0699999999999363</v>
      </c>
      <c r="P32">
        <f t="shared" si="18"/>
        <v>0.40000000000009095</v>
      </c>
      <c r="Q32">
        <f t="shared" ref="Q32:Q35" si="22">I32-E32</f>
        <v>8.4700000000000273</v>
      </c>
    </row>
    <row r="33" spans="1:17" x14ac:dyDescent="0.35">
      <c r="A33" s="19">
        <v>44735</v>
      </c>
      <c r="B33">
        <v>1222</v>
      </c>
      <c r="C33">
        <v>1230.3</v>
      </c>
      <c r="D33">
        <v>1216.3</v>
      </c>
      <c r="E33">
        <v>1227.8</v>
      </c>
      <c r="F33" s="11">
        <v>1219.67</v>
      </c>
      <c r="G33" s="11">
        <v>1240.58</v>
      </c>
      <c r="H33" s="11">
        <v>1219.08</v>
      </c>
      <c r="I33" s="11">
        <v>1240.58</v>
      </c>
      <c r="J33" s="167">
        <v>336.90800000000002</v>
      </c>
      <c r="K33" s="167">
        <v>105.24</v>
      </c>
      <c r="L33">
        <v>7</v>
      </c>
      <c r="M33">
        <f t="shared" si="15"/>
        <v>14</v>
      </c>
      <c r="N33">
        <f t="shared" si="16"/>
        <v>21.5</v>
      </c>
      <c r="O33">
        <f t="shared" si="17"/>
        <v>20.909999999999854</v>
      </c>
      <c r="P33">
        <f t="shared" si="18"/>
        <v>-7.5</v>
      </c>
      <c r="Q33">
        <f t="shared" si="22"/>
        <v>12.779999999999973</v>
      </c>
    </row>
    <row r="34" spans="1:17" x14ac:dyDescent="0.35">
      <c r="A34" s="19">
        <v>44734</v>
      </c>
      <c r="B34">
        <v>1233.7</v>
      </c>
      <c r="C34">
        <v>1240.9000000000001</v>
      </c>
      <c r="D34">
        <v>1216</v>
      </c>
      <c r="E34">
        <v>1216</v>
      </c>
      <c r="F34" s="11">
        <v>1233.28</v>
      </c>
      <c r="G34" s="11">
        <v>1242.06</v>
      </c>
      <c r="H34" s="11">
        <v>1222.8599999999999</v>
      </c>
      <c r="I34" s="11">
        <v>1227.18</v>
      </c>
      <c r="J34" s="167">
        <v>404.68</v>
      </c>
      <c r="K34" s="167">
        <v>142.69499999999999</v>
      </c>
      <c r="L34">
        <v>22</v>
      </c>
      <c r="M34">
        <f t="shared" si="15"/>
        <v>24.900000000000091</v>
      </c>
      <c r="N34">
        <f t="shared" si="16"/>
        <v>19.200000000000045</v>
      </c>
      <c r="O34">
        <f t="shared" si="17"/>
        <v>-6.0999999999999091</v>
      </c>
      <c r="P34">
        <f t="shared" si="18"/>
        <v>5.7000000000000455</v>
      </c>
      <c r="Q34">
        <f t="shared" si="22"/>
        <v>11.180000000000064</v>
      </c>
    </row>
    <row r="35" spans="1:17" x14ac:dyDescent="0.35">
      <c r="A35" s="19">
        <v>44733</v>
      </c>
      <c r="B35">
        <v>1216.8</v>
      </c>
      <c r="C35">
        <v>1240</v>
      </c>
      <c r="D35">
        <v>1210.5</v>
      </c>
      <c r="E35">
        <v>1228</v>
      </c>
      <c r="F35" s="11">
        <v>1220.76</v>
      </c>
      <c r="G35" s="11">
        <v>1240.8</v>
      </c>
      <c r="H35" s="11">
        <v>1212.69</v>
      </c>
      <c r="I35" s="11">
        <v>1224.54</v>
      </c>
      <c r="J35" s="167">
        <v>504.51600000000002</v>
      </c>
      <c r="K35" s="167">
        <v>172.80199999999999</v>
      </c>
      <c r="L35">
        <v>5</v>
      </c>
      <c r="M35">
        <f t="shared" si="15"/>
        <v>29.5</v>
      </c>
      <c r="N35">
        <f t="shared" si="16"/>
        <v>28.1099999999999</v>
      </c>
      <c r="O35">
        <f t="shared" si="17"/>
        <v>3.7799999999999727</v>
      </c>
      <c r="P35">
        <f t="shared" si="18"/>
        <v>1.3900000000001</v>
      </c>
      <c r="Q35">
        <f t="shared" si="22"/>
        <v>-3.4600000000000364</v>
      </c>
    </row>
    <row r="36" spans="1:17" x14ac:dyDescent="0.35">
      <c r="A36" s="164">
        <v>44732</v>
      </c>
      <c r="B36">
        <v>1244.8</v>
      </c>
      <c r="C36">
        <v>1249.4000000000001</v>
      </c>
      <c r="D36">
        <v>1212</v>
      </c>
      <c r="E36">
        <v>1212</v>
      </c>
      <c r="F36" s="11">
        <v>1258.3</v>
      </c>
      <c r="G36" s="11">
        <v>1262.83</v>
      </c>
      <c r="H36" s="11">
        <v>1223.03</v>
      </c>
      <c r="I36" s="11">
        <v>1225.56</v>
      </c>
      <c r="J36" s="167">
        <v>405.214</v>
      </c>
      <c r="K36" s="167">
        <v>168.768</v>
      </c>
      <c r="L36">
        <v>7</v>
      </c>
      <c r="M36">
        <f t="shared" si="15"/>
        <v>37.400000000000091</v>
      </c>
      <c r="N36">
        <f t="shared" si="16"/>
        <v>39.799999999999955</v>
      </c>
      <c r="O36">
        <f t="shared" si="17"/>
        <v>-32.740000000000009</v>
      </c>
      <c r="P36">
        <f t="shared" si="18"/>
        <v>-2.3999999999998636</v>
      </c>
      <c r="Q36">
        <f>I36-E36</f>
        <v>13.559999999999945</v>
      </c>
    </row>
    <row r="37" spans="1:17" x14ac:dyDescent="0.35">
      <c r="A37" s="19">
        <v>44729</v>
      </c>
      <c r="B37">
        <v>1247.5</v>
      </c>
      <c r="C37">
        <v>1249</v>
      </c>
      <c r="D37">
        <v>1215.2</v>
      </c>
      <c r="E37">
        <v>1245.2</v>
      </c>
      <c r="F37" s="11">
        <v>1254.05</v>
      </c>
      <c r="G37" s="11">
        <v>1259.3900000000001</v>
      </c>
      <c r="H37" s="11">
        <v>1229.74</v>
      </c>
      <c r="I37" s="11">
        <v>1258.03</v>
      </c>
      <c r="J37" s="167">
        <v>455.23399999999998</v>
      </c>
      <c r="K37" s="167">
        <v>187.3</v>
      </c>
      <c r="L37">
        <v>1</v>
      </c>
      <c r="M37">
        <f t="shared" si="15"/>
        <v>33.799999999999955</v>
      </c>
      <c r="N37">
        <f t="shared" si="16"/>
        <v>29.650000000000091</v>
      </c>
      <c r="O37">
        <f t="shared" si="17"/>
        <v>3.9800000000000182</v>
      </c>
      <c r="P37">
        <f t="shared" si="18"/>
        <v>4.1499999999998636</v>
      </c>
      <c r="Q37">
        <f t="shared" ref="Q37:Q40" si="23">I37-E37</f>
        <v>12.829999999999927</v>
      </c>
    </row>
    <row r="38" spans="1:17" x14ac:dyDescent="0.35">
      <c r="A38" s="159">
        <v>44728</v>
      </c>
      <c r="B38">
        <v>1261</v>
      </c>
      <c r="C38">
        <v>1286.5</v>
      </c>
      <c r="D38">
        <v>1260.7</v>
      </c>
      <c r="E38">
        <v>1286</v>
      </c>
      <c r="F38" s="11">
        <v>1266.8699999999999</v>
      </c>
      <c r="G38" s="11">
        <v>1292.02</v>
      </c>
      <c r="H38" s="11">
        <v>1263.56</v>
      </c>
      <c r="I38" s="11">
        <v>1280.3699999999999</v>
      </c>
      <c r="J38" s="167">
        <v>284.86799999999999</v>
      </c>
      <c r="K38" s="167">
        <v>156.45500000000001</v>
      </c>
      <c r="L38">
        <v>-4</v>
      </c>
      <c r="M38">
        <f t="shared" si="15"/>
        <v>25.799999999999955</v>
      </c>
      <c r="N38">
        <f t="shared" si="16"/>
        <v>28.460000000000036</v>
      </c>
      <c r="O38">
        <f t="shared" si="17"/>
        <v>13.5</v>
      </c>
      <c r="P38">
        <f t="shared" si="18"/>
        <v>-2.6600000000000819</v>
      </c>
      <c r="Q38">
        <f t="shared" si="23"/>
        <v>-5.6300000000001091</v>
      </c>
    </row>
    <row r="39" spans="1:17" x14ac:dyDescent="0.35">
      <c r="A39" s="19">
        <v>44727</v>
      </c>
      <c r="B39">
        <v>1268</v>
      </c>
      <c r="C39">
        <v>1270.5</v>
      </c>
      <c r="D39">
        <v>1235.3</v>
      </c>
      <c r="E39">
        <v>1251.3</v>
      </c>
      <c r="F39" s="11">
        <v>1263.96</v>
      </c>
      <c r="G39" s="11">
        <v>1268.33</v>
      </c>
      <c r="H39" s="11">
        <v>1231.1199999999999</v>
      </c>
      <c r="I39" s="11">
        <v>1253.0899999999999</v>
      </c>
      <c r="J39" s="167">
        <v>356.99299999999999</v>
      </c>
      <c r="K39" s="167">
        <v>167.43100000000001</v>
      </c>
      <c r="L39">
        <v>4</v>
      </c>
      <c r="M39">
        <f t="shared" si="15"/>
        <v>35.200000000000045</v>
      </c>
      <c r="N39">
        <f t="shared" si="16"/>
        <v>37.210000000000036</v>
      </c>
      <c r="O39">
        <f t="shared" si="17"/>
        <v>-10.870000000000118</v>
      </c>
      <c r="P39">
        <f t="shared" si="18"/>
        <v>-2.0099999999999909</v>
      </c>
      <c r="Q39">
        <f t="shared" si="23"/>
        <v>1.7899999999999636</v>
      </c>
    </row>
    <row r="40" spans="1:17" x14ac:dyDescent="0.35">
      <c r="A40" s="19">
        <v>44726</v>
      </c>
      <c r="B40">
        <v>1254.8</v>
      </c>
      <c r="C40">
        <v>1272.5</v>
      </c>
      <c r="D40">
        <v>1250</v>
      </c>
      <c r="E40">
        <v>1268.3</v>
      </c>
      <c r="F40" s="11">
        <v>1247.3900000000001</v>
      </c>
      <c r="G40" s="11">
        <v>1271.28</v>
      </c>
      <c r="H40" s="11">
        <v>1245.26</v>
      </c>
      <c r="I40" s="11">
        <v>1261.1600000000001</v>
      </c>
      <c r="J40" s="167">
        <v>353.74700000000001</v>
      </c>
      <c r="K40" s="167">
        <v>145.64099999999999</v>
      </c>
      <c r="L40">
        <v>-1</v>
      </c>
      <c r="M40">
        <f t="shared" si="15"/>
        <v>22.5</v>
      </c>
      <c r="N40">
        <f t="shared" si="16"/>
        <v>26.019999999999982</v>
      </c>
      <c r="O40">
        <f t="shared" si="17"/>
        <v>13.769999999999982</v>
      </c>
      <c r="P40">
        <f t="shared" si="18"/>
        <v>-3.5199999999999818</v>
      </c>
      <c r="Q40">
        <f t="shared" si="23"/>
        <v>-7.1399999999998727</v>
      </c>
    </row>
    <row r="41" spans="1:17" x14ac:dyDescent="0.35">
      <c r="A41" s="164">
        <v>44725</v>
      </c>
      <c r="B41">
        <v>1295.26</v>
      </c>
      <c r="C41">
        <v>1300.45</v>
      </c>
      <c r="D41">
        <v>1260.8499999999999</v>
      </c>
      <c r="E41">
        <v>1260.8499999999999</v>
      </c>
      <c r="F41" s="11">
        <v>1284</v>
      </c>
      <c r="G41" s="11">
        <v>1289.9000000000001</v>
      </c>
      <c r="H41" s="11">
        <v>1257.4000000000001</v>
      </c>
      <c r="I41" s="11">
        <v>1260.2</v>
      </c>
      <c r="J41" s="167">
        <v>332.82900000000001</v>
      </c>
      <c r="K41" s="167">
        <v>199.02</v>
      </c>
      <c r="L41">
        <f>7270/1000</f>
        <v>7.27</v>
      </c>
      <c r="M41">
        <f t="shared" si="15"/>
        <v>39.600000000000136</v>
      </c>
      <c r="N41">
        <f t="shared" si="16"/>
        <v>32.5</v>
      </c>
      <c r="O41">
        <f t="shared" si="17"/>
        <v>-23.799999999999955</v>
      </c>
      <c r="P41">
        <f t="shared" si="18"/>
        <v>7.1000000000001364</v>
      </c>
      <c r="Q41">
        <f>I41-E41</f>
        <v>-0.64999999999986358</v>
      </c>
    </row>
    <row r="42" spans="1:17" x14ac:dyDescent="0.35">
      <c r="A42" s="19">
        <v>44722</v>
      </c>
      <c r="B42">
        <v>1328</v>
      </c>
      <c r="C42">
        <v>1333.8</v>
      </c>
      <c r="D42">
        <v>1311.1</v>
      </c>
      <c r="E42">
        <v>1311.1</v>
      </c>
      <c r="F42" s="11">
        <v>1332.93</v>
      </c>
      <c r="G42" s="11">
        <v>1344.85</v>
      </c>
      <c r="H42" s="11">
        <v>1325.69</v>
      </c>
      <c r="I42" s="11">
        <v>1325.69</v>
      </c>
      <c r="J42" s="167">
        <v>232.69300000000001</v>
      </c>
      <c r="K42" s="167">
        <v>136.58500000000001</v>
      </c>
      <c r="L42">
        <v>0</v>
      </c>
      <c r="M42">
        <f t="shared" si="15"/>
        <v>22.700000000000045</v>
      </c>
      <c r="N42">
        <f t="shared" si="16"/>
        <v>19.159999999999854</v>
      </c>
      <c r="O42">
        <f t="shared" si="17"/>
        <v>-7.2400000000000091</v>
      </c>
      <c r="P42">
        <f t="shared" si="18"/>
        <v>3.540000000000191</v>
      </c>
      <c r="Q42">
        <f t="shared" ref="Q42:Q45" si="24">I42-E42</f>
        <v>14.590000000000146</v>
      </c>
    </row>
    <row r="43" spans="1:17" x14ac:dyDescent="0.35">
      <c r="A43" s="19">
        <v>44721</v>
      </c>
      <c r="B43">
        <v>1332.4</v>
      </c>
      <c r="C43">
        <v>1339</v>
      </c>
      <c r="D43">
        <v>1327</v>
      </c>
      <c r="E43">
        <v>1335.3</v>
      </c>
      <c r="F43" s="11">
        <v>1344.56</v>
      </c>
      <c r="G43" s="11">
        <v>1346.13</v>
      </c>
      <c r="H43" s="11">
        <v>1335.28</v>
      </c>
      <c r="I43" s="11">
        <v>1342.92</v>
      </c>
      <c r="J43" s="167">
        <v>264.55900000000003</v>
      </c>
      <c r="K43" s="167">
        <v>126.6</v>
      </c>
      <c r="L43">
        <f>1852/500</f>
        <v>3.7040000000000002</v>
      </c>
      <c r="M43">
        <f t="shared" si="15"/>
        <v>12</v>
      </c>
      <c r="N43">
        <f t="shared" si="16"/>
        <v>10.850000000000136</v>
      </c>
      <c r="O43">
        <f t="shared" si="17"/>
        <v>-1.6399999999998727</v>
      </c>
      <c r="P43">
        <f t="shared" si="18"/>
        <v>1.1499999999998636</v>
      </c>
      <c r="Q43">
        <f t="shared" si="24"/>
        <v>7.6200000000001182</v>
      </c>
    </row>
    <row r="44" spans="1:17" x14ac:dyDescent="0.35">
      <c r="A44" s="19">
        <v>44720</v>
      </c>
      <c r="B44">
        <v>1321</v>
      </c>
      <c r="C44">
        <v>1342</v>
      </c>
      <c r="D44">
        <v>1319.8</v>
      </c>
      <c r="E44">
        <v>1333</v>
      </c>
      <c r="F44" s="11">
        <v>1328.95</v>
      </c>
      <c r="G44" s="11">
        <v>1348.4</v>
      </c>
      <c r="H44" s="11">
        <v>1325.65</v>
      </c>
      <c r="I44" s="11">
        <v>1342.03</v>
      </c>
      <c r="J44" s="167">
        <v>267.43</v>
      </c>
      <c r="K44" s="167">
        <v>163.072</v>
      </c>
      <c r="L44">
        <f>1123/500</f>
        <v>2.246</v>
      </c>
      <c r="M44">
        <f t="shared" si="15"/>
        <v>22.200000000000045</v>
      </c>
      <c r="N44">
        <f t="shared" si="16"/>
        <v>22.75</v>
      </c>
      <c r="O44">
        <f t="shared" si="17"/>
        <v>13.079999999999927</v>
      </c>
      <c r="P44">
        <f t="shared" si="18"/>
        <v>-0.54999999999995453</v>
      </c>
      <c r="Q44">
        <f t="shared" si="24"/>
        <v>9.0299999999999727</v>
      </c>
    </row>
    <row r="45" spans="1:17" x14ac:dyDescent="0.35">
      <c r="A45" s="19">
        <v>44719</v>
      </c>
      <c r="B45">
        <v>1315</v>
      </c>
      <c r="C45">
        <v>1315.5</v>
      </c>
      <c r="D45">
        <v>1293.3</v>
      </c>
      <c r="E45">
        <v>1315</v>
      </c>
      <c r="F45" s="11">
        <v>1323.19</v>
      </c>
      <c r="G45" s="11">
        <v>1324.27</v>
      </c>
      <c r="H45" s="11">
        <v>1297.98</v>
      </c>
      <c r="I45" s="11">
        <v>1324.37</v>
      </c>
      <c r="J45" s="167">
        <v>278.66399999999999</v>
      </c>
      <c r="K45" s="167">
        <v>153.98099999999999</v>
      </c>
      <c r="L45">
        <v>0</v>
      </c>
      <c r="M45">
        <f t="shared" si="15"/>
        <v>22.200000000000045</v>
      </c>
      <c r="N45">
        <f t="shared" si="16"/>
        <v>26.289999999999964</v>
      </c>
      <c r="O45">
        <f t="shared" si="17"/>
        <v>1.1799999999998363</v>
      </c>
      <c r="P45">
        <f t="shared" si="18"/>
        <v>-4.0899999999999181</v>
      </c>
      <c r="Q45">
        <f t="shared" si="24"/>
        <v>9.3699999999998909</v>
      </c>
    </row>
    <row r="46" spans="1:17" x14ac:dyDescent="0.35">
      <c r="A46" s="164">
        <v>44718</v>
      </c>
      <c r="B46">
        <v>1320.7</v>
      </c>
      <c r="C46">
        <v>1332</v>
      </c>
      <c r="D46">
        <v>1315</v>
      </c>
      <c r="E46">
        <v>1315</v>
      </c>
      <c r="F46" s="11">
        <v>1328.73</v>
      </c>
      <c r="G46" s="11">
        <v>1336.96</v>
      </c>
      <c r="H46" s="11">
        <v>1320.97</v>
      </c>
      <c r="I46" s="11">
        <v>1327.04</v>
      </c>
      <c r="J46" s="167">
        <v>224.785</v>
      </c>
      <c r="K46" s="167">
        <v>132.834</v>
      </c>
      <c r="L46">
        <f>1097/500</f>
        <v>2.194</v>
      </c>
      <c r="M46">
        <f t="shared" si="15"/>
        <v>17</v>
      </c>
      <c r="N46">
        <f t="shared" si="16"/>
        <v>15.990000000000009</v>
      </c>
      <c r="O46">
        <f t="shared" si="17"/>
        <v>-1.6900000000000546</v>
      </c>
      <c r="P46">
        <f t="shared" si="18"/>
        <v>1.0099999999999909</v>
      </c>
      <c r="Q46">
        <f>I46-E46</f>
        <v>12.039999999999964</v>
      </c>
    </row>
    <row r="47" spans="1:17" x14ac:dyDescent="0.35">
      <c r="A47" s="19">
        <v>44715</v>
      </c>
      <c r="B47">
        <v>1318</v>
      </c>
      <c r="C47">
        <v>1323.9</v>
      </c>
      <c r="D47">
        <v>1305.5999999999999</v>
      </c>
      <c r="E47">
        <v>1318.5</v>
      </c>
      <c r="F47" s="11">
        <v>1323.09</v>
      </c>
      <c r="G47" s="11">
        <v>1329.9</v>
      </c>
      <c r="H47" s="11">
        <v>1313.4</v>
      </c>
      <c r="I47" s="11">
        <v>1327.4</v>
      </c>
      <c r="J47" s="167">
        <v>233.505</v>
      </c>
      <c r="K47" s="167">
        <v>100.18</v>
      </c>
      <c r="L47">
        <f>997.3/500</f>
        <v>1.9945999999999999</v>
      </c>
      <c r="M47">
        <f t="shared" si="15"/>
        <v>18.300000000000182</v>
      </c>
      <c r="N47">
        <f t="shared" si="16"/>
        <v>16.5</v>
      </c>
      <c r="O47">
        <f t="shared" si="17"/>
        <v>4.3100000000001728</v>
      </c>
      <c r="P47">
        <f t="shared" si="18"/>
        <v>1.8000000000001819</v>
      </c>
      <c r="Q47">
        <f t="shared" ref="Q47:Q50" si="25">I47-E47</f>
        <v>8.9000000000000909</v>
      </c>
    </row>
    <row r="48" spans="1:17" x14ac:dyDescent="0.35">
      <c r="A48" s="19">
        <v>44714</v>
      </c>
      <c r="B48">
        <v>1311</v>
      </c>
      <c r="C48">
        <v>1330</v>
      </c>
      <c r="D48">
        <v>1311</v>
      </c>
      <c r="E48">
        <v>1315</v>
      </c>
      <c r="F48" s="11">
        <v>1339.12</v>
      </c>
      <c r="G48" s="11">
        <v>1342.47</v>
      </c>
      <c r="H48" s="11">
        <v>1319.85</v>
      </c>
      <c r="I48" s="11">
        <v>1325.49</v>
      </c>
      <c r="J48" s="167">
        <v>253.048</v>
      </c>
      <c r="K48" s="167">
        <v>133.90299999999999</v>
      </c>
      <c r="L48">
        <f>2043.5/500</f>
        <v>4.0869999999999997</v>
      </c>
      <c r="M48">
        <f t="shared" si="15"/>
        <v>19</v>
      </c>
      <c r="N48">
        <f t="shared" si="16"/>
        <v>22.620000000000118</v>
      </c>
      <c r="O48">
        <f t="shared" si="17"/>
        <v>-13.629999999999882</v>
      </c>
      <c r="P48">
        <f t="shared" si="18"/>
        <v>-3.6200000000001182</v>
      </c>
      <c r="Q48">
        <f t="shared" si="25"/>
        <v>10.490000000000009</v>
      </c>
    </row>
    <row r="49" spans="1:17" x14ac:dyDescent="0.35">
      <c r="A49" s="19">
        <v>44713</v>
      </c>
      <c r="B49">
        <v>1318.5</v>
      </c>
      <c r="C49">
        <v>1337.5</v>
      </c>
      <c r="D49">
        <v>1316</v>
      </c>
      <c r="E49">
        <v>1326</v>
      </c>
      <c r="F49" s="11">
        <v>1329.02</v>
      </c>
      <c r="G49" s="11">
        <v>1341.47</v>
      </c>
      <c r="H49" s="11">
        <v>1323.07</v>
      </c>
      <c r="I49" s="11">
        <v>1335.49</v>
      </c>
      <c r="J49" s="167">
        <v>325.93599999999998</v>
      </c>
      <c r="K49" s="167">
        <v>127.58199999999999</v>
      </c>
      <c r="L49">
        <f>2996.5/500</f>
        <v>5.9930000000000003</v>
      </c>
      <c r="M49">
        <f t="shared" ref="M49:M84" si="26">C49-D49</f>
        <v>21.5</v>
      </c>
      <c r="N49">
        <f t="shared" ref="N49:N84" si="27">G49-H49</f>
        <v>18.400000000000091</v>
      </c>
      <c r="O49">
        <f t="shared" ref="O49:O84" si="28">I49-F49</f>
        <v>6.4700000000000273</v>
      </c>
      <c r="P49">
        <f t="shared" ref="P49:P70" si="29">M49-N49</f>
        <v>3.0999999999999091</v>
      </c>
      <c r="Q49">
        <f t="shared" si="25"/>
        <v>9.4900000000000091</v>
      </c>
    </row>
    <row r="50" spans="1:17" x14ac:dyDescent="0.35">
      <c r="A50" s="19">
        <v>44712</v>
      </c>
      <c r="B50">
        <v>1326.2</v>
      </c>
      <c r="C50">
        <v>1326.8</v>
      </c>
      <c r="D50">
        <v>1310.5</v>
      </c>
      <c r="E50">
        <v>1320.5</v>
      </c>
      <c r="F50" s="11">
        <v>1342.8</v>
      </c>
      <c r="G50" s="11">
        <v>1342.8</v>
      </c>
      <c r="H50" s="11">
        <v>1324.46</v>
      </c>
      <c r="I50" s="11">
        <v>1332.59</v>
      </c>
      <c r="J50" s="167">
        <v>224.97800000000001</v>
      </c>
      <c r="K50" s="167">
        <v>127.916</v>
      </c>
      <c r="M50">
        <f t="shared" si="26"/>
        <v>16.299999999999955</v>
      </c>
      <c r="N50">
        <f t="shared" si="27"/>
        <v>18.339999999999918</v>
      </c>
      <c r="O50">
        <f t="shared" si="28"/>
        <v>-10.210000000000036</v>
      </c>
      <c r="P50">
        <f t="shared" si="29"/>
        <v>-2.0399999999999636</v>
      </c>
      <c r="Q50">
        <f t="shared" si="25"/>
        <v>12.089999999999918</v>
      </c>
    </row>
    <row r="51" spans="1:17" x14ac:dyDescent="0.35">
      <c r="A51" s="164">
        <v>44711</v>
      </c>
      <c r="B51">
        <v>1329.7</v>
      </c>
      <c r="C51">
        <v>1331</v>
      </c>
      <c r="D51">
        <v>1319.6</v>
      </c>
      <c r="E51">
        <v>1325.6</v>
      </c>
      <c r="F51" s="11">
        <v>1337.39</v>
      </c>
      <c r="G51" s="11">
        <v>1342.87</v>
      </c>
      <c r="H51" s="11">
        <v>1329.38</v>
      </c>
      <c r="I51" s="11">
        <v>1342.87</v>
      </c>
      <c r="J51" s="167">
        <v>204.05</v>
      </c>
      <c r="K51" s="167">
        <v>121.53100000000001</v>
      </c>
      <c r="L51">
        <f>-18064/2000*4</f>
        <v>-36.128</v>
      </c>
      <c r="M51">
        <f t="shared" si="26"/>
        <v>11.400000000000091</v>
      </c>
      <c r="N51">
        <f t="shared" si="27"/>
        <v>13.489999999999782</v>
      </c>
      <c r="O51">
        <f t="shared" si="28"/>
        <v>5.4799999999997908</v>
      </c>
      <c r="P51">
        <f t="shared" si="29"/>
        <v>-2.0899999999996908</v>
      </c>
      <c r="Q51">
        <f>I51-E51</f>
        <v>17.269999999999982</v>
      </c>
    </row>
    <row r="52" spans="1:17" x14ac:dyDescent="0.35">
      <c r="A52" s="19">
        <v>44708</v>
      </c>
      <c r="B52">
        <v>1306.0999999999999</v>
      </c>
      <c r="C52">
        <v>1328.8</v>
      </c>
      <c r="D52">
        <v>1305.0999999999999</v>
      </c>
      <c r="E52">
        <v>1322.5</v>
      </c>
      <c r="F52" s="11">
        <v>1311.78</v>
      </c>
      <c r="G52" s="11">
        <v>1336.99</v>
      </c>
      <c r="H52" s="11">
        <v>1310.6400000000001</v>
      </c>
      <c r="I52" s="11">
        <v>1335.68</v>
      </c>
      <c r="J52" s="167">
        <v>255.624</v>
      </c>
      <c r="K52" s="167">
        <v>139.40600000000001</v>
      </c>
      <c r="L52">
        <f>2093/500</f>
        <v>4.1859999999999999</v>
      </c>
      <c r="M52">
        <f t="shared" si="26"/>
        <v>23.700000000000045</v>
      </c>
      <c r="N52">
        <f t="shared" si="27"/>
        <v>26.349999999999909</v>
      </c>
      <c r="O52">
        <f t="shared" si="28"/>
        <v>23.900000000000091</v>
      </c>
      <c r="P52">
        <f t="shared" si="29"/>
        <v>-2.6499999999998636</v>
      </c>
      <c r="Q52">
        <f>I52-E52</f>
        <v>13.180000000000064</v>
      </c>
    </row>
    <row r="53" spans="1:17" x14ac:dyDescent="0.35">
      <c r="A53" s="19">
        <v>44707</v>
      </c>
      <c r="B53">
        <v>1302</v>
      </c>
      <c r="C53">
        <v>1310.5</v>
      </c>
      <c r="D53">
        <v>1292.0999999999999</v>
      </c>
      <c r="E53">
        <v>1300.9000000000001</v>
      </c>
      <c r="F53" s="11">
        <v>1312.56</v>
      </c>
      <c r="G53" s="11">
        <v>1319.21</v>
      </c>
      <c r="H53" s="11">
        <v>1304.5899999999999</v>
      </c>
      <c r="I53" s="11">
        <v>1309.5</v>
      </c>
      <c r="J53" s="167">
        <v>279.32499999999999</v>
      </c>
      <c r="K53" s="167">
        <v>127.93</v>
      </c>
      <c r="L53">
        <f>2494/500</f>
        <v>4.9880000000000004</v>
      </c>
      <c r="M53">
        <f t="shared" si="26"/>
        <v>18.400000000000091</v>
      </c>
      <c r="N53">
        <f t="shared" si="27"/>
        <v>14.620000000000118</v>
      </c>
      <c r="O53">
        <f t="shared" si="28"/>
        <v>-3.0599999999999454</v>
      </c>
      <c r="P53">
        <f t="shared" si="29"/>
        <v>3.7799999999999727</v>
      </c>
      <c r="Q53">
        <f t="shared" ref="Q53:Q75" si="30">I53-E53</f>
        <v>8.5999999999999091</v>
      </c>
    </row>
    <row r="54" spans="1:17" x14ac:dyDescent="0.35">
      <c r="A54" s="19">
        <v>44706</v>
      </c>
      <c r="B54">
        <v>1275</v>
      </c>
      <c r="C54">
        <v>1306</v>
      </c>
      <c r="D54">
        <v>1268.5</v>
      </c>
      <c r="E54">
        <v>1299.3</v>
      </c>
      <c r="F54" s="11">
        <v>1277.54</v>
      </c>
      <c r="G54" s="11">
        <v>1311.32</v>
      </c>
      <c r="H54" s="11">
        <v>1273.29</v>
      </c>
      <c r="I54" s="11">
        <v>1310.7</v>
      </c>
      <c r="J54" s="167">
        <v>318.72399999999999</v>
      </c>
      <c r="K54" s="167">
        <v>172.69800000000001</v>
      </c>
      <c r="L54">
        <f>2897/5/100</f>
        <v>5.7939999999999996</v>
      </c>
      <c r="M54">
        <f t="shared" si="26"/>
        <v>37.5</v>
      </c>
      <c r="N54">
        <f t="shared" si="27"/>
        <v>38.029999999999973</v>
      </c>
      <c r="O54">
        <f t="shared" si="28"/>
        <v>33.160000000000082</v>
      </c>
      <c r="P54">
        <f t="shared" si="29"/>
        <v>-0.52999999999997272</v>
      </c>
      <c r="Q54">
        <f t="shared" si="30"/>
        <v>11.400000000000091</v>
      </c>
    </row>
    <row r="55" spans="1:17" x14ac:dyDescent="0.35">
      <c r="A55" s="19">
        <v>44705</v>
      </c>
      <c r="B55">
        <v>1253</v>
      </c>
      <c r="C55">
        <v>1271.0999999999999</v>
      </c>
      <c r="D55">
        <v>1234</v>
      </c>
      <c r="E55">
        <v>1267</v>
      </c>
      <c r="F55" s="11">
        <v>1255.77</v>
      </c>
      <c r="G55" s="11">
        <v>1272.71</v>
      </c>
      <c r="H55" s="11">
        <v>1242.3599999999999</v>
      </c>
      <c r="I55" s="11">
        <v>1272.71</v>
      </c>
      <c r="J55" s="167">
        <v>389.65800000000002</v>
      </c>
      <c r="K55" s="167">
        <v>146.36600000000001</v>
      </c>
      <c r="M55">
        <f t="shared" si="26"/>
        <v>37.099999999999909</v>
      </c>
      <c r="N55">
        <f t="shared" si="27"/>
        <v>30.350000000000136</v>
      </c>
      <c r="O55">
        <f t="shared" si="28"/>
        <v>16.940000000000055</v>
      </c>
      <c r="P55">
        <f t="shared" si="29"/>
        <v>6.7499999999997726</v>
      </c>
      <c r="Q55">
        <f t="shared" si="30"/>
        <v>5.7100000000000364</v>
      </c>
    </row>
    <row r="56" spans="1:17" x14ac:dyDescent="0.35">
      <c r="A56" s="164">
        <v>44704</v>
      </c>
      <c r="B56">
        <v>1289</v>
      </c>
      <c r="C56">
        <v>1289</v>
      </c>
      <c r="D56">
        <v>1238.0999999999999</v>
      </c>
      <c r="E56">
        <v>1253.0999999999999</v>
      </c>
      <c r="F56" s="11">
        <v>1287.49</v>
      </c>
      <c r="G56" s="11">
        <v>1287.6500000000001</v>
      </c>
      <c r="H56" s="11">
        <v>1245.4100000000001</v>
      </c>
      <c r="I56" s="11">
        <v>1255.3499999999999</v>
      </c>
      <c r="J56" s="167">
        <v>324.733</v>
      </c>
      <c r="K56" s="167">
        <v>139.33099999999999</v>
      </c>
      <c r="M56">
        <f t="shared" si="26"/>
        <v>50.900000000000091</v>
      </c>
      <c r="N56">
        <f t="shared" si="27"/>
        <v>42.240000000000009</v>
      </c>
      <c r="O56">
        <f t="shared" si="28"/>
        <v>-32.1400000000001</v>
      </c>
      <c r="P56">
        <f t="shared" si="29"/>
        <v>8.6600000000000819</v>
      </c>
      <c r="Q56">
        <f t="shared" si="30"/>
        <v>2.25</v>
      </c>
    </row>
    <row r="57" spans="1:17" x14ac:dyDescent="0.35">
      <c r="A57" s="19">
        <v>44701</v>
      </c>
      <c r="B57">
        <v>1283</v>
      </c>
      <c r="C57">
        <v>1299.2</v>
      </c>
      <c r="D57">
        <v>1259.8</v>
      </c>
      <c r="E57">
        <v>1276.8</v>
      </c>
      <c r="F57" s="11">
        <v>1284.8900000000001</v>
      </c>
      <c r="G57" s="11">
        <v>1296</v>
      </c>
      <c r="H57" s="11">
        <v>1273.4000000000001</v>
      </c>
      <c r="I57" s="11">
        <v>1282.51</v>
      </c>
      <c r="J57" s="167">
        <v>317.06799999999998</v>
      </c>
      <c r="K57" s="167">
        <v>110.1</v>
      </c>
      <c r="M57">
        <f t="shared" si="26"/>
        <v>39.400000000000091</v>
      </c>
      <c r="N57">
        <f t="shared" si="27"/>
        <v>22.599999999999909</v>
      </c>
      <c r="O57">
        <f t="shared" si="28"/>
        <v>-2.3800000000001091</v>
      </c>
      <c r="P57">
        <f t="shared" si="29"/>
        <v>16.800000000000182</v>
      </c>
      <c r="Q57">
        <f t="shared" si="30"/>
        <v>5.7100000000000364</v>
      </c>
    </row>
    <row r="58" spans="1:17" x14ac:dyDescent="0.35">
      <c r="A58" s="19">
        <v>44700</v>
      </c>
      <c r="B58">
        <v>1255</v>
      </c>
      <c r="C58">
        <v>1285.2</v>
      </c>
      <c r="D58">
        <v>1253</v>
      </c>
      <c r="E58">
        <v>1274.5</v>
      </c>
      <c r="F58" s="11">
        <v>1259.5899999999999</v>
      </c>
      <c r="G58" s="11">
        <v>1291.49</v>
      </c>
      <c r="H58" s="11">
        <v>1255.6300000000001</v>
      </c>
      <c r="I58" s="11">
        <v>1283.55</v>
      </c>
      <c r="K58" s="167">
        <v>130.077</v>
      </c>
      <c r="M58">
        <f t="shared" si="26"/>
        <v>32.200000000000045</v>
      </c>
      <c r="N58">
        <f t="shared" si="27"/>
        <v>35.8599999999999</v>
      </c>
      <c r="O58">
        <f t="shared" si="28"/>
        <v>23.960000000000036</v>
      </c>
      <c r="P58">
        <f t="shared" si="29"/>
        <v>-3.6599999999998545</v>
      </c>
      <c r="Q58">
        <f t="shared" si="30"/>
        <v>9.0499999999999545</v>
      </c>
    </row>
    <row r="59" spans="1:17" x14ac:dyDescent="0.35">
      <c r="A59" s="19">
        <v>44699</v>
      </c>
      <c r="B59">
        <v>1275</v>
      </c>
      <c r="C59">
        <v>1303.9000000000001</v>
      </c>
      <c r="D59">
        <v>1268</v>
      </c>
      <c r="E59">
        <v>1281.5</v>
      </c>
      <c r="F59" s="11">
        <v>1289.5</v>
      </c>
      <c r="G59" s="11">
        <v>1298.69</v>
      </c>
      <c r="H59" s="11">
        <v>1268.1300000000001</v>
      </c>
      <c r="I59" s="11">
        <v>1286.4100000000001</v>
      </c>
      <c r="K59" s="167">
        <v>159.93799999999999</v>
      </c>
      <c r="M59">
        <f t="shared" si="26"/>
        <v>35.900000000000091</v>
      </c>
      <c r="N59">
        <f t="shared" si="27"/>
        <v>30.559999999999945</v>
      </c>
      <c r="O59">
        <f t="shared" si="28"/>
        <v>-3.0899999999999181</v>
      </c>
      <c r="P59">
        <f t="shared" si="29"/>
        <v>5.3400000000001455</v>
      </c>
      <c r="Q59">
        <f t="shared" si="30"/>
        <v>4.9100000000000819</v>
      </c>
    </row>
    <row r="60" spans="1:17" x14ac:dyDescent="0.35">
      <c r="A60" s="19">
        <v>44698</v>
      </c>
      <c r="B60">
        <v>1226</v>
      </c>
      <c r="C60">
        <v>1282</v>
      </c>
      <c r="D60">
        <v>1206.3</v>
      </c>
      <c r="E60">
        <v>1281.8</v>
      </c>
      <c r="F60" s="11">
        <v>1211.8800000000001</v>
      </c>
      <c r="G60" s="11">
        <v>1279.55</v>
      </c>
      <c r="H60" s="11">
        <v>1203.51</v>
      </c>
      <c r="I60" s="11">
        <v>1279.55</v>
      </c>
      <c r="K60" s="167">
        <v>161.81700000000001</v>
      </c>
      <c r="M60">
        <f t="shared" si="26"/>
        <v>75.700000000000045</v>
      </c>
      <c r="N60">
        <f t="shared" si="27"/>
        <v>76.039999999999964</v>
      </c>
      <c r="O60">
        <f t="shared" si="28"/>
        <v>67.669999999999845</v>
      </c>
      <c r="P60">
        <f t="shared" si="29"/>
        <v>-0.33999999999991815</v>
      </c>
      <c r="Q60">
        <f t="shared" si="30"/>
        <v>-2.25</v>
      </c>
    </row>
    <row r="61" spans="1:17" x14ac:dyDescent="0.35">
      <c r="A61" s="164">
        <v>44697</v>
      </c>
      <c r="B61">
        <v>1240</v>
      </c>
      <c r="C61">
        <v>1261.9000000000001</v>
      </c>
      <c r="D61">
        <v>1212</v>
      </c>
      <c r="E61">
        <v>1212</v>
      </c>
      <c r="F61" s="11">
        <v>1254.8800000000001</v>
      </c>
      <c r="G61" s="11">
        <v>1258.25</v>
      </c>
      <c r="H61" s="11">
        <v>1214.29</v>
      </c>
      <c r="I61" s="11">
        <v>1215.08</v>
      </c>
      <c r="K61" s="167">
        <v>172.77</v>
      </c>
      <c r="M61">
        <f t="shared" si="26"/>
        <v>49.900000000000091</v>
      </c>
      <c r="N61">
        <f t="shared" si="27"/>
        <v>43.960000000000036</v>
      </c>
      <c r="O61">
        <f t="shared" si="28"/>
        <v>-39.800000000000182</v>
      </c>
      <c r="P61">
        <f t="shared" si="29"/>
        <v>5.9400000000000546</v>
      </c>
      <c r="Q61">
        <f t="shared" si="30"/>
        <v>3.0799999999999272</v>
      </c>
    </row>
    <row r="62" spans="1:17" x14ac:dyDescent="0.35">
      <c r="A62" s="19">
        <v>44694</v>
      </c>
      <c r="B62">
        <v>1272</v>
      </c>
      <c r="C62">
        <v>1288.0999999999999</v>
      </c>
      <c r="D62">
        <v>1214.7</v>
      </c>
      <c r="E62">
        <v>1225</v>
      </c>
      <c r="F62" s="11">
        <v>1281.28</v>
      </c>
      <c r="G62" s="11">
        <v>1284.94</v>
      </c>
      <c r="H62" s="11">
        <v>1219.52</v>
      </c>
      <c r="I62" s="11">
        <v>1223.76</v>
      </c>
      <c r="K62" s="167">
        <v>237.55500000000001</v>
      </c>
      <c r="M62">
        <f t="shared" si="26"/>
        <v>73.399999999999864</v>
      </c>
      <c r="N62">
        <f t="shared" si="27"/>
        <v>65.420000000000073</v>
      </c>
      <c r="O62">
        <f t="shared" si="28"/>
        <v>-57.519999999999982</v>
      </c>
      <c r="P62">
        <f t="shared" si="29"/>
        <v>7.9799999999997908</v>
      </c>
      <c r="Q62">
        <f t="shared" si="30"/>
        <v>-1.2400000000000091</v>
      </c>
    </row>
    <row r="63" spans="1:17" x14ac:dyDescent="0.35">
      <c r="A63" s="19">
        <v>44693</v>
      </c>
      <c r="B63">
        <v>1334</v>
      </c>
      <c r="C63">
        <v>1334</v>
      </c>
      <c r="D63">
        <v>1262</v>
      </c>
      <c r="E63">
        <v>1270</v>
      </c>
      <c r="F63" s="11">
        <v>1337.01</v>
      </c>
      <c r="G63" s="11">
        <v>1339.25</v>
      </c>
      <c r="H63" s="11">
        <v>1279.48</v>
      </c>
      <c r="I63" s="11">
        <v>1279.76</v>
      </c>
      <c r="K63" s="167">
        <v>163.22399999999999</v>
      </c>
      <c r="M63">
        <f t="shared" si="26"/>
        <v>72</v>
      </c>
      <c r="N63">
        <f t="shared" si="27"/>
        <v>59.769999999999982</v>
      </c>
      <c r="O63">
        <f t="shared" si="28"/>
        <v>-57.25</v>
      </c>
      <c r="P63">
        <f t="shared" si="29"/>
        <v>12.230000000000018</v>
      </c>
      <c r="Q63">
        <f t="shared" si="30"/>
        <v>9.7599999999999909</v>
      </c>
    </row>
    <row r="64" spans="1:17" x14ac:dyDescent="0.35">
      <c r="A64" s="19">
        <v>44692</v>
      </c>
      <c r="B64">
        <v>1335</v>
      </c>
      <c r="C64">
        <v>1349</v>
      </c>
      <c r="D64">
        <v>1318</v>
      </c>
      <c r="E64">
        <v>1337</v>
      </c>
      <c r="F64" s="11">
        <v>1344.14</v>
      </c>
      <c r="G64" s="11">
        <v>1355.11</v>
      </c>
      <c r="H64" s="11">
        <v>1324.2</v>
      </c>
      <c r="I64" s="11">
        <v>1349.82</v>
      </c>
      <c r="K64" s="167">
        <v>94.774000000000001</v>
      </c>
      <c r="M64">
        <f t="shared" si="26"/>
        <v>31</v>
      </c>
      <c r="N64">
        <f t="shared" si="27"/>
        <v>30.909999999999854</v>
      </c>
      <c r="O64">
        <f t="shared" si="28"/>
        <v>5.6799999999998363</v>
      </c>
      <c r="P64">
        <f t="shared" si="29"/>
        <v>9.0000000000145519E-2</v>
      </c>
      <c r="Q64">
        <f t="shared" si="30"/>
        <v>12.819999999999936</v>
      </c>
    </row>
    <row r="65" spans="1:17" x14ac:dyDescent="0.35">
      <c r="A65" s="19">
        <v>44691</v>
      </c>
      <c r="B65">
        <v>1299.8</v>
      </c>
      <c r="C65">
        <v>1340.9</v>
      </c>
      <c r="D65">
        <v>1291.0999999999999</v>
      </c>
      <c r="E65">
        <v>1335</v>
      </c>
      <c r="F65" s="11">
        <v>1312.1</v>
      </c>
      <c r="G65" s="11">
        <v>1345.46</v>
      </c>
      <c r="H65" s="11">
        <v>1285.67</v>
      </c>
      <c r="I65" s="11">
        <v>1345.46</v>
      </c>
      <c r="K65" s="167">
        <v>157.23400000000001</v>
      </c>
      <c r="M65">
        <f t="shared" si="26"/>
        <v>49.800000000000182</v>
      </c>
      <c r="N65">
        <f t="shared" si="27"/>
        <v>59.789999999999964</v>
      </c>
      <c r="O65">
        <f t="shared" si="28"/>
        <v>33.360000000000127</v>
      </c>
      <c r="P65">
        <f t="shared" si="29"/>
        <v>-9.9899999999997817</v>
      </c>
      <c r="Q65">
        <f t="shared" si="30"/>
        <v>10.460000000000036</v>
      </c>
    </row>
    <row r="66" spans="1:17" x14ac:dyDescent="0.35">
      <c r="A66" s="164">
        <v>44690</v>
      </c>
      <c r="B66">
        <v>1353.7</v>
      </c>
      <c r="C66">
        <v>1355.8</v>
      </c>
      <c r="D66">
        <v>1300</v>
      </c>
      <c r="E66">
        <v>1308.0999999999999</v>
      </c>
      <c r="F66" s="11">
        <v>1358.56</v>
      </c>
      <c r="G66" s="11">
        <v>1360.64</v>
      </c>
      <c r="H66" s="11">
        <v>1308.3399999999999</v>
      </c>
      <c r="I66" s="11">
        <v>1314.04</v>
      </c>
      <c r="K66" s="167">
        <v>200.87899999999999</v>
      </c>
      <c r="M66">
        <f t="shared" si="26"/>
        <v>55.799999999999955</v>
      </c>
      <c r="N66">
        <f t="shared" si="27"/>
        <v>52.300000000000182</v>
      </c>
      <c r="O66">
        <f t="shared" si="28"/>
        <v>-44.519999999999982</v>
      </c>
      <c r="P66">
        <f t="shared" si="29"/>
        <v>3.4999999999997726</v>
      </c>
      <c r="Q66">
        <f t="shared" si="30"/>
        <v>5.9400000000000546</v>
      </c>
    </row>
    <row r="67" spans="1:17" x14ac:dyDescent="0.35">
      <c r="A67" s="19">
        <v>44687</v>
      </c>
      <c r="B67">
        <v>1382</v>
      </c>
      <c r="C67">
        <v>1396.3</v>
      </c>
      <c r="D67">
        <v>1358.8</v>
      </c>
      <c r="E67">
        <v>1362</v>
      </c>
      <c r="F67" s="11">
        <v>1399.54</v>
      </c>
      <c r="G67" s="11">
        <v>1399.54</v>
      </c>
      <c r="H67" s="11">
        <v>1371</v>
      </c>
      <c r="I67" s="11">
        <v>1373.21</v>
      </c>
      <c r="K67" s="167">
        <v>129.90700000000001</v>
      </c>
      <c r="M67">
        <f t="shared" si="26"/>
        <v>37.5</v>
      </c>
      <c r="N67">
        <f t="shared" si="27"/>
        <v>28.539999999999964</v>
      </c>
      <c r="O67">
        <f t="shared" si="28"/>
        <v>-26.329999999999927</v>
      </c>
      <c r="P67">
        <f t="shared" si="29"/>
        <v>8.9600000000000364</v>
      </c>
      <c r="Q67">
        <f t="shared" si="30"/>
        <v>11.210000000000036</v>
      </c>
    </row>
    <row r="68" spans="1:17" x14ac:dyDescent="0.35">
      <c r="A68" s="19">
        <v>44686</v>
      </c>
      <c r="B68">
        <v>1392</v>
      </c>
      <c r="C68">
        <v>1403.6</v>
      </c>
      <c r="D68">
        <v>1372.6</v>
      </c>
      <c r="E68">
        <v>1402.5</v>
      </c>
      <c r="F68" s="11">
        <v>1402.6</v>
      </c>
      <c r="G68" s="11">
        <v>1405.43</v>
      </c>
      <c r="H68" s="11">
        <v>1373.42</v>
      </c>
      <c r="I68" s="11">
        <v>1404.88</v>
      </c>
      <c r="K68" s="167">
        <v>122.134</v>
      </c>
      <c r="M68">
        <f t="shared" si="26"/>
        <v>31</v>
      </c>
      <c r="N68">
        <f t="shared" si="27"/>
        <v>32.009999999999991</v>
      </c>
      <c r="O68">
        <f t="shared" si="28"/>
        <v>2.2800000000002001</v>
      </c>
      <c r="P68">
        <f t="shared" si="29"/>
        <v>-1.0099999999999909</v>
      </c>
      <c r="Q68">
        <f t="shared" si="30"/>
        <v>2.3800000000001091</v>
      </c>
    </row>
    <row r="69" spans="1:17" x14ac:dyDescent="0.35">
      <c r="A69" s="164">
        <v>44685</v>
      </c>
      <c r="B69">
        <v>1408.3</v>
      </c>
      <c r="C69">
        <v>1409.9</v>
      </c>
      <c r="D69">
        <v>1383</v>
      </c>
      <c r="E69">
        <v>1383</v>
      </c>
      <c r="F69" s="11">
        <v>1415.43</v>
      </c>
      <c r="G69" s="11">
        <v>1415.45</v>
      </c>
      <c r="H69" s="11">
        <v>1389.59</v>
      </c>
      <c r="I69" s="11">
        <v>1389.59</v>
      </c>
      <c r="K69" s="167">
        <v>114.19</v>
      </c>
      <c r="M69">
        <f t="shared" si="26"/>
        <v>26.900000000000091</v>
      </c>
      <c r="N69">
        <f t="shared" si="27"/>
        <v>25.860000000000127</v>
      </c>
      <c r="O69">
        <f t="shared" si="28"/>
        <v>-25.840000000000146</v>
      </c>
      <c r="P69">
        <f t="shared" si="29"/>
        <v>1.0399999999999636</v>
      </c>
      <c r="Q69">
        <f t="shared" si="30"/>
        <v>6.5899999999999181</v>
      </c>
    </row>
    <row r="70" spans="1:17" x14ac:dyDescent="0.35">
      <c r="A70" s="19">
        <v>44680</v>
      </c>
      <c r="B70">
        <v>1395</v>
      </c>
      <c r="C70">
        <v>1421.6</v>
      </c>
      <c r="D70">
        <v>1389.6</v>
      </c>
      <c r="E70">
        <v>1409</v>
      </c>
      <c r="F70" s="11">
        <v>1398.27</v>
      </c>
      <c r="G70" s="11">
        <v>1417.31</v>
      </c>
      <c r="H70" s="11">
        <v>1394.17</v>
      </c>
      <c r="I70" s="11">
        <v>1417.31</v>
      </c>
      <c r="K70" s="167">
        <v>128.035</v>
      </c>
      <c r="M70">
        <f t="shared" si="26"/>
        <v>32</v>
      </c>
      <c r="N70">
        <f t="shared" si="27"/>
        <v>23.139999999999873</v>
      </c>
      <c r="O70">
        <f t="shared" si="28"/>
        <v>19.039999999999964</v>
      </c>
      <c r="P70">
        <f t="shared" si="29"/>
        <v>8.8600000000001273</v>
      </c>
      <c r="Q70">
        <f t="shared" si="30"/>
        <v>8.3099999999999454</v>
      </c>
    </row>
    <row r="71" spans="1:17" x14ac:dyDescent="0.35">
      <c r="A71" s="19">
        <v>44679</v>
      </c>
      <c r="B71">
        <v>1399.7</v>
      </c>
      <c r="C71">
        <v>1406.7</v>
      </c>
      <c r="D71">
        <v>1388</v>
      </c>
      <c r="E71">
        <v>1392</v>
      </c>
      <c r="F71" s="11">
        <v>1400.6</v>
      </c>
      <c r="G71" s="11">
        <v>1407.82</v>
      </c>
      <c r="H71" s="11">
        <v>1392.24</v>
      </c>
      <c r="I71" s="11">
        <v>1400.88</v>
      </c>
      <c r="K71" s="167">
        <v>91.674999999999997</v>
      </c>
      <c r="M71">
        <f t="shared" si="26"/>
        <v>18.700000000000045</v>
      </c>
      <c r="N71">
        <f t="shared" si="27"/>
        <v>15.579999999999927</v>
      </c>
      <c r="O71">
        <f t="shared" si="28"/>
        <v>0.28000000000020009</v>
      </c>
      <c r="P71">
        <f t="shared" ref="P71:P75" si="31">M71-N71</f>
        <v>3.1200000000001182</v>
      </c>
      <c r="Q71">
        <f t="shared" si="30"/>
        <v>8.8800000000001091</v>
      </c>
    </row>
    <row r="72" spans="1:17" x14ac:dyDescent="0.35">
      <c r="A72" s="19">
        <v>44678</v>
      </c>
      <c r="B72">
        <v>1379</v>
      </c>
      <c r="C72">
        <v>1406</v>
      </c>
      <c r="D72">
        <v>1358.1</v>
      </c>
      <c r="E72">
        <v>1401</v>
      </c>
      <c r="F72" s="11">
        <v>1394.85</v>
      </c>
      <c r="G72" s="11">
        <v>1407.7</v>
      </c>
      <c r="H72" s="11">
        <v>1362.87</v>
      </c>
      <c r="I72" s="11">
        <v>1402.03</v>
      </c>
      <c r="K72" s="167">
        <v>108.117</v>
      </c>
      <c r="M72">
        <f t="shared" si="26"/>
        <v>47.900000000000091</v>
      </c>
      <c r="N72">
        <f t="shared" si="27"/>
        <v>44.830000000000155</v>
      </c>
      <c r="O72">
        <f t="shared" si="28"/>
        <v>7.1800000000000637</v>
      </c>
      <c r="P72">
        <f t="shared" si="31"/>
        <v>3.0699999999999363</v>
      </c>
      <c r="Q72">
        <f t="shared" si="30"/>
        <v>1.0299999999999727</v>
      </c>
    </row>
    <row r="73" spans="1:17" x14ac:dyDescent="0.35">
      <c r="A73" s="19">
        <v>44677</v>
      </c>
      <c r="B73">
        <v>1356.1</v>
      </c>
      <c r="C73">
        <v>1393.2</v>
      </c>
      <c r="D73">
        <v>1327.1</v>
      </c>
      <c r="E73">
        <v>1391</v>
      </c>
      <c r="F73" s="11">
        <v>1347.83</v>
      </c>
      <c r="G73" s="11">
        <v>1397.43</v>
      </c>
      <c r="H73" s="11">
        <v>1318.5</v>
      </c>
      <c r="I73" s="11">
        <v>1396.9</v>
      </c>
      <c r="K73" s="167">
        <v>181.77699999999999</v>
      </c>
      <c r="M73">
        <f t="shared" si="26"/>
        <v>66.100000000000136</v>
      </c>
      <c r="N73">
        <f t="shared" si="27"/>
        <v>78.930000000000064</v>
      </c>
      <c r="O73">
        <f t="shared" si="28"/>
        <v>49.070000000000164</v>
      </c>
      <c r="P73">
        <f t="shared" si="31"/>
        <v>-12.829999999999927</v>
      </c>
      <c r="Q73">
        <f t="shared" si="30"/>
        <v>5.9000000000000909</v>
      </c>
    </row>
    <row r="74" spans="1:17" x14ac:dyDescent="0.35">
      <c r="A74" s="164">
        <v>44676</v>
      </c>
      <c r="B74">
        <v>1442.9</v>
      </c>
      <c r="C74">
        <v>1445.6</v>
      </c>
      <c r="D74">
        <v>1345.3</v>
      </c>
      <c r="E74">
        <v>1353.1</v>
      </c>
      <c r="F74" s="11">
        <v>1444.79</v>
      </c>
      <c r="G74" s="11">
        <v>1445.62</v>
      </c>
      <c r="H74" s="11">
        <v>1356.36</v>
      </c>
      <c r="I74" s="11">
        <v>1366.39</v>
      </c>
      <c r="K74" s="167">
        <v>202.42599999999999</v>
      </c>
      <c r="M74">
        <f t="shared" si="26"/>
        <v>100.29999999999995</v>
      </c>
      <c r="N74">
        <f t="shared" si="27"/>
        <v>89.259999999999991</v>
      </c>
      <c r="O74">
        <f t="shared" si="28"/>
        <v>-78.399999999999864</v>
      </c>
      <c r="P74">
        <f t="shared" si="31"/>
        <v>11.039999999999964</v>
      </c>
      <c r="Q74">
        <f t="shared" si="30"/>
        <v>13.290000000000191</v>
      </c>
    </row>
    <row r="75" spans="1:17" x14ac:dyDescent="0.35">
      <c r="A75" s="19">
        <v>44673</v>
      </c>
      <c r="B75">
        <v>1442.3</v>
      </c>
      <c r="C75">
        <v>1459.8</v>
      </c>
      <c r="D75">
        <v>1434.7</v>
      </c>
      <c r="E75">
        <v>1445</v>
      </c>
      <c r="F75" s="11">
        <v>1439.32</v>
      </c>
      <c r="G75" s="11">
        <v>1455.15</v>
      </c>
      <c r="H75" s="11">
        <v>1419.05</v>
      </c>
      <c r="I75" s="11">
        <v>1444.32</v>
      </c>
      <c r="K75" s="167">
        <v>150.755</v>
      </c>
      <c r="M75">
        <f t="shared" si="26"/>
        <v>25.099999999999909</v>
      </c>
      <c r="N75">
        <f t="shared" si="27"/>
        <v>36.100000000000136</v>
      </c>
      <c r="O75">
        <f t="shared" si="28"/>
        <v>5</v>
      </c>
      <c r="P75">
        <f t="shared" si="31"/>
        <v>-11.000000000000227</v>
      </c>
      <c r="Q75">
        <f t="shared" si="30"/>
        <v>-0.68000000000006366</v>
      </c>
    </row>
    <row r="76" spans="1:17" x14ac:dyDescent="0.35">
      <c r="A76" s="19">
        <v>44672</v>
      </c>
      <c r="F76" s="11">
        <v>1434.77</v>
      </c>
      <c r="G76" s="11">
        <v>1452.41</v>
      </c>
      <c r="H76" s="11">
        <v>1422.7</v>
      </c>
      <c r="I76" s="11">
        <v>1426.87</v>
      </c>
      <c r="K76" s="167">
        <v>172.35900000000001</v>
      </c>
      <c r="M76">
        <f t="shared" si="26"/>
        <v>0</v>
      </c>
      <c r="N76">
        <f t="shared" si="27"/>
        <v>29.710000000000036</v>
      </c>
      <c r="O76">
        <f t="shared" si="28"/>
        <v>-7.9000000000000909</v>
      </c>
    </row>
    <row r="77" spans="1:17" x14ac:dyDescent="0.35">
      <c r="A77" s="19">
        <v>44671</v>
      </c>
      <c r="F77" s="11">
        <v>1440.9</v>
      </c>
      <c r="G77" s="11">
        <v>1453.81</v>
      </c>
      <c r="H77" s="11">
        <v>1434.87</v>
      </c>
      <c r="I77" s="11">
        <v>1435.5</v>
      </c>
      <c r="K77" s="167">
        <v>150.22200000000001</v>
      </c>
      <c r="M77">
        <f t="shared" si="26"/>
        <v>0</v>
      </c>
      <c r="N77">
        <f t="shared" si="27"/>
        <v>18.940000000000055</v>
      </c>
      <c r="O77">
        <f t="shared" si="28"/>
        <v>-5.4000000000000909</v>
      </c>
    </row>
    <row r="78" spans="1:17" x14ac:dyDescent="0.35">
      <c r="A78" s="19">
        <v>44670</v>
      </c>
      <c r="F78" s="11">
        <v>1471.63</v>
      </c>
      <c r="G78" s="11">
        <v>1478.5</v>
      </c>
      <c r="H78" s="11">
        <v>1440.61</v>
      </c>
      <c r="I78" s="11">
        <v>1440.61</v>
      </c>
      <c r="K78" s="167">
        <v>156.62</v>
      </c>
      <c r="M78">
        <f t="shared" si="26"/>
        <v>0</v>
      </c>
      <c r="N78">
        <f t="shared" si="27"/>
        <v>37.8900000000001</v>
      </c>
      <c r="O78">
        <f t="shared" si="28"/>
        <v>-31.020000000000209</v>
      </c>
    </row>
    <row r="79" spans="1:17" x14ac:dyDescent="0.35">
      <c r="A79" s="164">
        <v>44669</v>
      </c>
      <c r="F79" s="11">
        <v>1493.17</v>
      </c>
      <c r="G79" s="11">
        <v>1493.24</v>
      </c>
      <c r="H79" s="11">
        <v>1466.73</v>
      </c>
      <c r="I79" s="11">
        <v>1468.25</v>
      </c>
      <c r="K79" s="167">
        <v>194.44200000000001</v>
      </c>
      <c r="M79">
        <f t="shared" si="26"/>
        <v>0</v>
      </c>
      <c r="N79">
        <f t="shared" si="27"/>
        <v>26.509999999999991</v>
      </c>
      <c r="O79">
        <f t="shared" si="28"/>
        <v>-24.920000000000073</v>
      </c>
    </row>
    <row r="80" spans="1:17" x14ac:dyDescent="0.35">
      <c r="A80" s="19">
        <v>44666</v>
      </c>
      <c r="F80" s="11">
        <v>1514.89</v>
      </c>
      <c r="G80" s="11">
        <v>1518.85</v>
      </c>
      <c r="H80" s="11">
        <v>1491.26</v>
      </c>
      <c r="I80" s="11">
        <v>1493.74</v>
      </c>
      <c r="K80" s="167">
        <v>181.76499999999999</v>
      </c>
      <c r="M80">
        <f t="shared" si="26"/>
        <v>0</v>
      </c>
      <c r="N80">
        <f t="shared" si="27"/>
        <v>27.589999999999918</v>
      </c>
      <c r="O80">
        <f t="shared" si="28"/>
        <v>-21.150000000000091</v>
      </c>
    </row>
    <row r="81" spans="1:15" x14ac:dyDescent="0.35">
      <c r="A81" s="19">
        <v>44665</v>
      </c>
      <c r="F81" s="11">
        <v>1526.49</v>
      </c>
      <c r="G81" s="11">
        <v>1534.28</v>
      </c>
      <c r="H81" s="11">
        <v>1517.07</v>
      </c>
      <c r="I81" s="11">
        <v>1518.01</v>
      </c>
      <c r="K81" s="167">
        <v>119.60899999999999</v>
      </c>
      <c r="M81">
        <f t="shared" si="26"/>
        <v>0</v>
      </c>
      <c r="N81">
        <f t="shared" si="27"/>
        <v>17.210000000000036</v>
      </c>
      <c r="O81">
        <f t="shared" si="28"/>
        <v>-8.4800000000000182</v>
      </c>
    </row>
    <row r="82" spans="1:15" x14ac:dyDescent="0.35">
      <c r="A82" s="19">
        <v>44664</v>
      </c>
      <c r="F82" s="11">
        <v>1512.37</v>
      </c>
      <c r="G82" s="11">
        <v>1526.44</v>
      </c>
      <c r="H82" s="11">
        <v>1506.45</v>
      </c>
      <c r="I82" s="11">
        <v>1525.39</v>
      </c>
      <c r="K82" s="167">
        <v>143.87200000000001</v>
      </c>
      <c r="M82">
        <f t="shared" si="26"/>
        <v>0</v>
      </c>
      <c r="N82">
        <f t="shared" si="27"/>
        <v>19.990000000000009</v>
      </c>
      <c r="O82">
        <f t="shared" si="28"/>
        <v>13.020000000000209</v>
      </c>
    </row>
    <row r="83" spans="1:15" x14ac:dyDescent="0.35">
      <c r="A83" s="19">
        <v>44663</v>
      </c>
      <c r="F83" s="11">
        <v>1530.3</v>
      </c>
      <c r="G83" s="11">
        <v>1532.03</v>
      </c>
      <c r="H83" s="11">
        <v>1506.41</v>
      </c>
      <c r="I83" s="11">
        <v>1507.2</v>
      </c>
      <c r="K83" s="167">
        <v>152.482</v>
      </c>
      <c r="M83">
        <f t="shared" si="26"/>
        <v>0</v>
      </c>
      <c r="N83">
        <f t="shared" si="27"/>
        <v>25.619999999999891</v>
      </c>
      <c r="O83">
        <f t="shared" si="28"/>
        <v>-23.099999999999909</v>
      </c>
    </row>
    <row r="84" spans="1:15" x14ac:dyDescent="0.35">
      <c r="A84" s="164">
        <v>44659</v>
      </c>
      <c r="F84" s="11">
        <v>1541.78</v>
      </c>
      <c r="G84" s="11">
        <v>1547.6</v>
      </c>
      <c r="H84" s="11">
        <v>1524.31</v>
      </c>
      <c r="I84" s="11">
        <v>1524.31</v>
      </c>
      <c r="K84" s="167">
        <v>156.33600000000001</v>
      </c>
      <c r="M84">
        <f t="shared" si="26"/>
        <v>0</v>
      </c>
      <c r="N84">
        <f t="shared" si="27"/>
        <v>23.289999999999964</v>
      </c>
      <c r="O84">
        <f t="shared" si="28"/>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2022-07-21T16:13:22Z</dcterms:modified>
</cp:coreProperties>
</file>