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upiter\"/>
    </mc:Choice>
  </mc:AlternateContent>
  <bookViews>
    <workbookView xWindow="-120" yWindow="-120" windowWidth="20640" windowHeight="11160" tabRatio="893" activeTab="8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736" i="1" l="1"/>
  <c r="L5733" i="1"/>
  <c r="L5732" i="1"/>
  <c r="L5730" i="1"/>
  <c r="L5729" i="1"/>
  <c r="L5728" i="1"/>
  <c r="L5726" i="1"/>
  <c r="L5725" i="1"/>
  <c r="L5721" i="1"/>
  <c r="L5718" i="1"/>
  <c r="L5710" i="1"/>
  <c r="L5709" i="1"/>
  <c r="L5708" i="1"/>
  <c r="L5707" i="1"/>
  <c r="L5706" i="1"/>
  <c r="L5703" i="1"/>
  <c r="L5702" i="1"/>
  <c r="L5701" i="1"/>
  <c r="L5696" i="1"/>
  <c r="L5689" i="1"/>
  <c r="L5688" i="1"/>
  <c r="L5687" i="1"/>
  <c r="L5686" i="1"/>
  <c r="L5685" i="1"/>
  <c r="L5683" i="1"/>
  <c r="L5682" i="1"/>
  <c r="L5680" i="1"/>
  <c r="L5678" i="1"/>
  <c r="L5677" i="1"/>
  <c r="L5676" i="1"/>
  <c r="L5674" i="1"/>
  <c r="L5651" i="1"/>
  <c r="L5649" i="1"/>
  <c r="L5648" i="1"/>
  <c r="L5645" i="1"/>
  <c r="L5644" i="1"/>
  <c r="L5638" i="1"/>
  <c r="L5636" i="1"/>
  <c r="L5628" i="1"/>
  <c r="J5619" i="1"/>
  <c r="J5736" i="1"/>
  <c r="J5733" i="1"/>
  <c r="L5727" i="1"/>
  <c r="J5727" i="1"/>
  <c r="J5730" i="1"/>
  <c r="J5729" i="1"/>
  <c r="J5728" i="1"/>
  <c r="J5726" i="1"/>
  <c r="J5725" i="1"/>
  <c r="J5724" i="1"/>
  <c r="J5722" i="1"/>
  <c r="J5721" i="1"/>
  <c r="H4329" i="7"/>
  <c r="H4328" i="7"/>
  <c r="G4328" i="7"/>
  <c r="L5720" i="1"/>
  <c r="H4327" i="7"/>
  <c r="L5719" i="1"/>
  <c r="J5719" i="1"/>
  <c r="J5718" i="1"/>
  <c r="L5712" i="1"/>
  <c r="J5712" i="1"/>
  <c r="J5710" i="1"/>
  <c r="J5709" i="1"/>
  <c r="J5708" i="1"/>
  <c r="J5707" i="1"/>
  <c r="J5706" i="1"/>
  <c r="J5703" i="1"/>
  <c r="J5702" i="1"/>
  <c r="J5701" i="1"/>
  <c r="J5697" i="1"/>
  <c r="J5700" i="1"/>
  <c r="J5696" i="1"/>
  <c r="J5689" i="1"/>
  <c r="J5688" i="1"/>
  <c r="J5687" i="1"/>
  <c r="J5686" i="1"/>
  <c r="J5685" i="1"/>
  <c r="J5683" i="1"/>
  <c r="J5682" i="1"/>
  <c r="J5680" i="1"/>
  <c r="J5678" i="1"/>
  <c r="J5677" i="1"/>
  <c r="J5676" i="1"/>
  <c r="J5674" i="1"/>
  <c r="J5666" i="1"/>
  <c r="J5665" i="1"/>
  <c r="J5663" i="1"/>
  <c r="J5651" i="1"/>
  <c r="J5649" i="1"/>
  <c r="J5648" i="1"/>
  <c r="J5645" i="1"/>
  <c r="J5644" i="1"/>
  <c r="J5638" i="1"/>
  <c r="J5636" i="1"/>
  <c r="J5629" i="1"/>
  <c r="J5628" i="1"/>
  <c r="J5627" i="1"/>
  <c r="J5623" i="1"/>
  <c r="H4309" i="7" l="1"/>
  <c r="H4310" i="7"/>
  <c r="H4311" i="7"/>
  <c r="H4312" i="7"/>
  <c r="H4313" i="7"/>
  <c r="H4314" i="7"/>
  <c r="H4315" i="7"/>
  <c r="H4316" i="7"/>
  <c r="H4317" i="7"/>
  <c r="H4318" i="7"/>
  <c r="H4319" i="7"/>
  <c r="G4320" i="7"/>
  <c r="H4320" i="7"/>
  <c r="G4321" i="7"/>
  <c r="H4321" i="7"/>
  <c r="H4322" i="7"/>
  <c r="G4323" i="7"/>
  <c r="H4323" i="7"/>
  <c r="G4324" i="7"/>
  <c r="H4324" i="7"/>
  <c r="H4325" i="7"/>
  <c r="G4326" i="7"/>
  <c r="H4326" i="7"/>
  <c r="F5638" i="1"/>
  <c r="G5638" i="1"/>
  <c r="F5708" i="1"/>
  <c r="G5708" i="1"/>
  <c r="F5695" i="1"/>
  <c r="G4319" i="7" s="1"/>
  <c r="G5695" i="1"/>
  <c r="F5644" i="1"/>
  <c r="G4315" i="7" s="1"/>
  <c r="G5644" i="1"/>
  <c r="F5645" i="1"/>
  <c r="G5645" i="1"/>
  <c r="F5725" i="1"/>
  <c r="G5725" i="1"/>
  <c r="F5726" i="1"/>
  <c r="G4316" i="7" s="1"/>
  <c r="G5726" i="1"/>
  <c r="F5730" i="1"/>
  <c r="G5730" i="1"/>
  <c r="L5717" i="1"/>
  <c r="J5705" i="1"/>
  <c r="L5716" i="1"/>
  <c r="J5716" i="1"/>
  <c r="L5715" i="1"/>
  <c r="J5715" i="1"/>
  <c r="L5711" i="1"/>
  <c r="J5711" i="1"/>
  <c r="L5704" i="1"/>
  <c r="J5704" i="1"/>
  <c r="J5692" i="1"/>
  <c r="L5632" i="1"/>
  <c r="J5632" i="1"/>
  <c r="L5699" i="1"/>
  <c r="J5699" i="1"/>
  <c r="J5684" i="1"/>
  <c r="J5675" i="1"/>
  <c r="L5690" i="1"/>
  <c r="J5690" i="1"/>
  <c r="J5679" i="1"/>
  <c r="J5660" i="1"/>
  <c r="J5643" i="1"/>
  <c r="J5714" i="1"/>
  <c r="J5713" i="1"/>
  <c r="J5630" i="1"/>
  <c r="J5625" i="1"/>
  <c r="G4296" i="7"/>
  <c r="H4296" i="7"/>
  <c r="G4297" i="7"/>
  <c r="H4297" i="7"/>
  <c r="H4298" i="7"/>
  <c r="G4299" i="7"/>
  <c r="H4299" i="7"/>
  <c r="H4300" i="7"/>
  <c r="H4301" i="7"/>
  <c r="G4302" i="7"/>
  <c r="H4302" i="7"/>
  <c r="G4303" i="7"/>
  <c r="H4303" i="7"/>
  <c r="G4304" i="7"/>
  <c r="H4304" i="7"/>
  <c r="G4305" i="7"/>
  <c r="H4305" i="7"/>
  <c r="G4306" i="7"/>
  <c r="H4306" i="7"/>
  <c r="H4307" i="7"/>
  <c r="H4308" i="7"/>
  <c r="H4295" i="7"/>
  <c r="H4294" i="7"/>
  <c r="F5666" i="1"/>
  <c r="G5666" i="1"/>
  <c r="F5674" i="1"/>
  <c r="G5674" i="1"/>
  <c r="F5660" i="1"/>
  <c r="G5660" i="1"/>
  <c r="F5718" i="1"/>
  <c r="G5718" i="1"/>
  <c r="F5648" i="1"/>
  <c r="G4307" i="7" s="1"/>
  <c r="G5648" i="1"/>
  <c r="F5687" i="1"/>
  <c r="G4308" i="7" s="1"/>
  <c r="G5687" i="1"/>
  <c r="F5629" i="1"/>
  <c r="G4301" i="7" s="1"/>
  <c r="G5629" i="1"/>
  <c r="F5685" i="1"/>
  <c r="G4310" i="7" s="1"/>
  <c r="G5685" i="1"/>
  <c r="F5686" i="1"/>
  <c r="G4311" i="7" s="1"/>
  <c r="G5686" i="1"/>
  <c r="F5688" i="1"/>
  <c r="G5688" i="1"/>
  <c r="F5729" i="1"/>
  <c r="G4309" i="7" s="1"/>
  <c r="G5729" i="1"/>
  <c r="F5727" i="1"/>
  <c r="G5727" i="1"/>
  <c r="F5619" i="1"/>
  <c r="G5619" i="1"/>
  <c r="F5712" i="1"/>
  <c r="G5712" i="1"/>
  <c r="F5722" i="1"/>
  <c r="G5722" i="1"/>
  <c r="F5719" i="1"/>
  <c r="G5719" i="1"/>
  <c r="F5627" i="1"/>
  <c r="F5628" i="1"/>
  <c r="F5651" i="1"/>
  <c r="F5677" i="1"/>
  <c r="F5689" i="1"/>
  <c r="G4314" i="7" s="1"/>
  <c r="F5697" i="1"/>
  <c r="F5704" i="1"/>
  <c r="F5711" i="1"/>
  <c r="F5728" i="1"/>
  <c r="F5710" i="1"/>
  <c r="G4325" i="7" s="1"/>
  <c r="F5696" i="1"/>
  <c r="G4248" i="7" s="1"/>
  <c r="F5701" i="1"/>
  <c r="F5702" i="1"/>
  <c r="G4288" i="7" s="1"/>
  <c r="F5734" i="1"/>
  <c r="G4327" i="7" s="1"/>
  <c r="F5720" i="1"/>
  <c r="G4329" i="7" s="1"/>
  <c r="F5732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627" i="1"/>
  <c r="G5628" i="1"/>
  <c r="G5651" i="1"/>
  <c r="G5677" i="1"/>
  <c r="G5689" i="1"/>
  <c r="G5697" i="1"/>
  <c r="G5704" i="1"/>
  <c r="G5711" i="1"/>
  <c r="G5728" i="1"/>
  <c r="G5710" i="1"/>
  <c r="G5696" i="1"/>
  <c r="G5701" i="1"/>
  <c r="G5702" i="1"/>
  <c r="G5734" i="1"/>
  <c r="G5720" i="1"/>
  <c r="G5732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735" i="1"/>
  <c r="L5659" i="1"/>
  <c r="J5659" i="1"/>
  <c r="J5717" i="1"/>
  <c r="L5658" i="1"/>
  <c r="J5658" i="1"/>
  <c r="L5705" i="1"/>
  <c r="J5694" i="1"/>
  <c r="J5635" i="1"/>
  <c r="L5698" i="1"/>
  <c r="J5698" i="1"/>
  <c r="H4293" i="7"/>
  <c r="J5693" i="1"/>
  <c r="L5637" i="1"/>
  <c r="J5637" i="1"/>
  <c r="L5673" i="1"/>
  <c r="J5673" i="1"/>
  <c r="L5634" i="1"/>
  <c r="J5634" i="1"/>
  <c r="L5692" i="1"/>
  <c r="J5664" i="1"/>
  <c r="J5662" i="1"/>
  <c r="J5661" i="1"/>
  <c r="L5675" i="1"/>
  <c r="M5647" i="1"/>
  <c r="J5657" i="1"/>
  <c r="J5647" i="1"/>
  <c r="J5654" i="1"/>
  <c r="J5653" i="1"/>
  <c r="N5682" i="1"/>
  <c r="M5682" i="1"/>
  <c r="M5680" i="1"/>
  <c r="M5639" i="1"/>
  <c r="J5639" i="1"/>
  <c r="J5672" i="1"/>
  <c r="M5676" i="1"/>
  <c r="J5668" i="1"/>
  <c r="J5667" i="1"/>
  <c r="M5643" i="1"/>
  <c r="J5631" i="1"/>
  <c r="J5646" i="1"/>
  <c r="M5714" i="1"/>
  <c r="M5630" i="1"/>
  <c r="M5691" i="1"/>
  <c r="N5636" i="1"/>
  <c r="J5626" i="1"/>
  <c r="J5691" i="1"/>
  <c r="J5624" i="1"/>
  <c r="J5621" i="1"/>
  <c r="J5633" i="1"/>
  <c r="L5735" i="1"/>
  <c r="J5671" i="1"/>
  <c r="J5670" i="1"/>
  <c r="L5664" i="1"/>
  <c r="L5662" i="1"/>
  <c r="L5661" i="1"/>
  <c r="J5652" i="1"/>
  <c r="J5669" i="1"/>
  <c r="L5647" i="1"/>
  <c r="L5654" i="1"/>
  <c r="L5653" i="1"/>
  <c r="L5639" i="1"/>
  <c r="L5668" i="1"/>
  <c r="L5665" i="1"/>
  <c r="L5681" i="1"/>
  <c r="L5684" i="1"/>
  <c r="J5642" i="1"/>
  <c r="H4292" i="7"/>
  <c r="G4284" i="7"/>
  <c r="H4284" i="7"/>
  <c r="G4285" i="7"/>
  <c r="H4285" i="7"/>
  <c r="G4286" i="7"/>
  <c r="H4286" i="7"/>
  <c r="G4287" i="7"/>
  <c r="H4287" i="7"/>
  <c r="H4288" i="7"/>
  <c r="G4289" i="7"/>
  <c r="H4289" i="7"/>
  <c r="G4290" i="7"/>
  <c r="H4290" i="7"/>
  <c r="G4291" i="7"/>
  <c r="H4291" i="7"/>
  <c r="L5694" i="1"/>
  <c r="L5635" i="1"/>
  <c r="L5669" i="1"/>
  <c r="L5670" i="1"/>
  <c r="L5700" i="1"/>
  <c r="L5652" i="1"/>
  <c r="J5655" i="1"/>
  <c r="L5657" i="1"/>
  <c r="J5641" i="1"/>
  <c r="L5642" i="1"/>
  <c r="L5672" i="1"/>
  <c r="L5667" i="1"/>
  <c r="L5621" i="1"/>
  <c r="L5643" i="1"/>
  <c r="L5631" i="1"/>
  <c r="L5714" i="1"/>
  <c r="L5713" i="1"/>
  <c r="L5630" i="1"/>
  <c r="L5626" i="1"/>
  <c r="L5691" i="1"/>
  <c r="L5625" i="1"/>
  <c r="L5624" i="1"/>
  <c r="J5620" i="1"/>
  <c r="L5633" i="1"/>
  <c r="J5656" i="1"/>
  <c r="L5655" i="1"/>
  <c r="J5650" i="1"/>
  <c r="L5640" i="1"/>
  <c r="M5672" i="1"/>
  <c r="M5646" i="1"/>
  <c r="M5713" i="1"/>
  <c r="N5691" i="1"/>
  <c r="J5622" i="1"/>
  <c r="L5620" i="1"/>
  <c r="G4280" i="7"/>
  <c r="H4280" i="7"/>
  <c r="H4281" i="7"/>
  <c r="H4282" i="7"/>
  <c r="G4283" i="7"/>
  <c r="H4283" i="7"/>
  <c r="H4276" i="7"/>
  <c r="H4277" i="7"/>
  <c r="G4278" i="7"/>
  <c r="H4278" i="7"/>
  <c r="G4279" i="7"/>
  <c r="H4279" i="7"/>
  <c r="H4275" i="7"/>
  <c r="H4274" i="7"/>
  <c r="H4273" i="7"/>
  <c r="L5573" i="1"/>
  <c r="J5573" i="1"/>
  <c r="L5572" i="1"/>
  <c r="J5572" i="1"/>
  <c r="L5607" i="1"/>
  <c r="J5607" i="1"/>
  <c r="L5606" i="1"/>
  <c r="J5606" i="1"/>
  <c r="L5605" i="1"/>
  <c r="J5605" i="1"/>
  <c r="L5571" i="1"/>
  <c r="J5571" i="1"/>
  <c r="L5604" i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2" i="7"/>
  <c r="L5615" i="1"/>
  <c r="J5615" i="1"/>
  <c r="J5591" i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L5521" i="1"/>
  <c r="J5521" i="1"/>
  <c r="L5612" i="1"/>
  <c r="L5538" i="1"/>
  <c r="J5538" i="1"/>
  <c r="M5600" i="1"/>
  <c r="L5600" i="1"/>
  <c r="F5600" i="1" s="1"/>
  <c r="J5600" i="1"/>
  <c r="L5611" i="1"/>
  <c r="L5570" i="1"/>
  <c r="J5570" i="1"/>
  <c r="L5610" i="1"/>
  <c r="J5610" i="1"/>
  <c r="J5568" i="1"/>
  <c r="L5599" i="1"/>
  <c r="F5599" i="1" s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L5598" i="1"/>
  <c r="J5598" i="1"/>
  <c r="L5550" i="1"/>
  <c r="J5550" i="1"/>
  <c r="L5597" i="1"/>
  <c r="J5597" i="1"/>
  <c r="L5596" i="1"/>
  <c r="F5596" i="1" s="1"/>
  <c r="J5596" i="1"/>
  <c r="L5497" i="1"/>
  <c r="J5497" i="1"/>
  <c r="L5592" i="1"/>
  <c r="F5592" i="1" s="1"/>
  <c r="J5592" i="1"/>
  <c r="L5586" i="1"/>
  <c r="J5586" i="1"/>
  <c r="L5585" i="1"/>
  <c r="J5585" i="1"/>
  <c r="M5590" i="1"/>
  <c r="L5590" i="1"/>
  <c r="J5590" i="1"/>
  <c r="F5590" i="1" s="1"/>
  <c r="M5589" i="1"/>
  <c r="L5589" i="1"/>
  <c r="J5589" i="1"/>
  <c r="L5526" i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271" i="7"/>
  <c r="G4271" i="7"/>
  <c r="H4270" i="7"/>
  <c r="H4269" i="7"/>
  <c r="H4268" i="7"/>
  <c r="H4267" i="7"/>
  <c r="H4266" i="7"/>
  <c r="H4265" i="7"/>
  <c r="H4264" i="7"/>
  <c r="H4263" i="7"/>
  <c r="H4262" i="7"/>
  <c r="H4261" i="7"/>
  <c r="H4251" i="7"/>
  <c r="H4252" i="7"/>
  <c r="H4253" i="7"/>
  <c r="H4254" i="7"/>
  <c r="H4255" i="7"/>
  <c r="H4256" i="7"/>
  <c r="H4257" i="7"/>
  <c r="H4258" i="7"/>
  <c r="G4259" i="7"/>
  <c r="H4259" i="7"/>
  <c r="H4260" i="7"/>
  <c r="G5596" i="1"/>
  <c r="F5597" i="1"/>
  <c r="G5597" i="1"/>
  <c r="F5598" i="1"/>
  <c r="G5598" i="1"/>
  <c r="F5591" i="1"/>
  <c r="G5591" i="1"/>
  <c r="G5601" i="1"/>
  <c r="F5602" i="1"/>
  <c r="G5602" i="1"/>
  <c r="G5592" i="1"/>
  <c r="G5599" i="1"/>
  <c r="G5600" i="1"/>
  <c r="F5605" i="1"/>
  <c r="G5605" i="1"/>
  <c r="F5607" i="1"/>
  <c r="G5607" i="1"/>
  <c r="F5568" i="1"/>
  <c r="G5568" i="1"/>
  <c r="G5590" i="1"/>
  <c r="F5603" i="1"/>
  <c r="G5603" i="1"/>
  <c r="F5604" i="1"/>
  <c r="G5604" i="1"/>
  <c r="F5606" i="1"/>
  <c r="G5606" i="1"/>
  <c r="L5518" i="1"/>
  <c r="L5558" i="1"/>
  <c r="L5583" i="1"/>
  <c r="L5557" i="1"/>
  <c r="L5582" i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L5546" i="1"/>
  <c r="J5546" i="1"/>
  <c r="M5550" i="1"/>
  <c r="G5550" i="1" s="1"/>
  <c r="M5542" i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167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05" i="7"/>
  <c r="H4106" i="7"/>
  <c r="G4107" i="7"/>
  <c r="H4107" i="7"/>
  <c r="H3774" i="7"/>
  <c r="H3775" i="7"/>
  <c r="G3776" i="7"/>
  <c r="H3776" i="7"/>
  <c r="G3777" i="7"/>
  <c r="H3777" i="7"/>
  <c r="H3982" i="7"/>
  <c r="G4101" i="7"/>
  <c r="H4101" i="7"/>
  <c r="H4102" i="7"/>
  <c r="G4103" i="7"/>
  <c r="H4103" i="7"/>
  <c r="H4104" i="7"/>
  <c r="G5481" i="1"/>
  <c r="G5473" i="1"/>
  <c r="F5550" i="1"/>
  <c r="F5584" i="1"/>
  <c r="G5584" i="1"/>
  <c r="G5595" i="1"/>
  <c r="L5569" i="1"/>
  <c r="H3857" i="7"/>
  <c r="L5551" i="1"/>
  <c r="J5551" i="1"/>
  <c r="F5551" i="1" s="1"/>
  <c r="J5558" i="1"/>
  <c r="F5558" i="1" s="1"/>
  <c r="L5562" i="1"/>
  <c r="L5560" i="1"/>
  <c r="J5560" i="1"/>
  <c r="L5559" i="1"/>
  <c r="J5559" i="1"/>
  <c r="L5545" i="1"/>
  <c r="J5545" i="1"/>
  <c r="L5554" i="1"/>
  <c r="F5554" i="1" s="1"/>
  <c r="L5552" i="1"/>
  <c r="F5552" i="1" s="1"/>
  <c r="G4185" i="7" s="1"/>
  <c r="L5543" i="1"/>
  <c r="J5543" i="1"/>
  <c r="L5544" i="1"/>
  <c r="J5544" i="1"/>
  <c r="J5529" i="1"/>
  <c r="J5524" i="1"/>
  <c r="N5556" i="1"/>
  <c r="L5530" i="1"/>
  <c r="F5530" i="1" s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0" i="7"/>
  <c r="H3709" i="7"/>
  <c r="H4100" i="7"/>
  <c r="H4099" i="7"/>
  <c r="H4098" i="7"/>
  <c r="H4097" i="7"/>
  <c r="H4051" i="7"/>
  <c r="H4050" i="7"/>
  <c r="H4049" i="7"/>
  <c r="H4048" i="7"/>
  <c r="F5570" i="1"/>
  <c r="G5570" i="1"/>
  <c r="F5526" i="1"/>
  <c r="G5526" i="1"/>
  <c r="F5587" i="1"/>
  <c r="G3709" i="7" s="1"/>
  <c r="G5587" i="1"/>
  <c r="F5555" i="1"/>
  <c r="G5555" i="1"/>
  <c r="G5530" i="1"/>
  <c r="F5557" i="1"/>
  <c r="G4048" i="7" s="1"/>
  <c r="G5557" i="1"/>
  <c r="G5558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J5519" i="1"/>
  <c r="J5433" i="1"/>
  <c r="J5430" i="1"/>
  <c r="J5319" i="1"/>
  <c r="H3948" i="7"/>
  <c r="H3949" i="7"/>
  <c r="H3994" i="7"/>
  <c r="H3841" i="7"/>
  <c r="H3842" i="7"/>
  <c r="G3843" i="7"/>
  <c r="H3843" i="7"/>
  <c r="G3856" i="7"/>
  <c r="H3856" i="7"/>
  <c r="H4193" i="7"/>
  <c r="H4194" i="7"/>
  <c r="H4195" i="7"/>
  <c r="H4196" i="7"/>
  <c r="H4171" i="7"/>
  <c r="H4185" i="7"/>
  <c r="F5541" i="1"/>
  <c r="G5541" i="1"/>
  <c r="F5542" i="1"/>
  <c r="G5542" i="1"/>
  <c r="F5546" i="1"/>
  <c r="G5546" i="1"/>
  <c r="F5547" i="1"/>
  <c r="G5547" i="1"/>
  <c r="F5560" i="1"/>
  <c r="G5560" i="1"/>
  <c r="F5582" i="1"/>
  <c r="G5582" i="1"/>
  <c r="F5583" i="1"/>
  <c r="G5583" i="1"/>
  <c r="F5569" i="1"/>
  <c r="G5569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F5464" i="1" s="1"/>
  <c r="J5460" i="1"/>
  <c r="J5456" i="1"/>
  <c r="J5436" i="1"/>
  <c r="J5405" i="1"/>
  <c r="J5438" i="1"/>
  <c r="H3575" i="7"/>
  <c r="H4169" i="7"/>
  <c r="H4168" i="7"/>
  <c r="L5512" i="1"/>
  <c r="L5507" i="1"/>
  <c r="J5493" i="1"/>
  <c r="J5508" i="1"/>
  <c r="J5494" i="1"/>
  <c r="L5489" i="1"/>
  <c r="J5469" i="1"/>
  <c r="L5487" i="1"/>
  <c r="L5463" i="1"/>
  <c r="L5461" i="1"/>
  <c r="H4250" i="7"/>
  <c r="G4250" i="7"/>
  <c r="H4249" i="7"/>
  <c r="G4249" i="7"/>
  <c r="H4248" i="7"/>
  <c r="H4247" i="7"/>
  <c r="G4247" i="7"/>
  <c r="H4246" i="7"/>
  <c r="G4246" i="7"/>
  <c r="H4245" i="7"/>
  <c r="G4245" i="7"/>
  <c r="H4244" i="7"/>
  <c r="G4244" i="7"/>
  <c r="F4244" i="7"/>
  <c r="H4243" i="7"/>
  <c r="F4243" i="7"/>
  <c r="H4242" i="7"/>
  <c r="F4242" i="7"/>
  <c r="H4241" i="7"/>
  <c r="G4241" i="7"/>
  <c r="F4241" i="7"/>
  <c r="H4240" i="7"/>
  <c r="H4239" i="7"/>
  <c r="F4239" i="7"/>
  <c r="H4238" i="7"/>
  <c r="F4238" i="7"/>
  <c r="H4237" i="7"/>
  <c r="F4237" i="7"/>
  <c r="H4236" i="7"/>
  <c r="F4236" i="7"/>
  <c r="H4235" i="7"/>
  <c r="H4234" i="7"/>
  <c r="F4234" i="7"/>
  <c r="H4233" i="7"/>
  <c r="F4233" i="7"/>
  <c r="H4232" i="7"/>
  <c r="F4232" i="7"/>
  <c r="H4231" i="7"/>
  <c r="F4231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005" i="7"/>
  <c r="J5382" i="1"/>
  <c r="H4192" i="7"/>
  <c r="H4191" i="7"/>
  <c r="L5493" i="1"/>
  <c r="J5472" i="1"/>
  <c r="L5471" i="1"/>
  <c r="J5471" i="1"/>
  <c r="L5469" i="1"/>
  <c r="P5504" i="1"/>
  <c r="O5504" i="1"/>
  <c r="O5487" i="1"/>
  <c r="F5463" i="1"/>
  <c r="J5451" i="1"/>
  <c r="O5448" i="1"/>
  <c r="L5443" i="1"/>
  <c r="O5464" i="1"/>
  <c r="G5464" i="1" s="1"/>
  <c r="O5460" i="1"/>
  <c r="O5470" i="1"/>
  <c r="J5415" i="1"/>
  <c r="L5426" i="1"/>
  <c r="O5413" i="1"/>
  <c r="L5413" i="1"/>
  <c r="L5404" i="1"/>
  <c r="O5430" i="1"/>
  <c r="H3796" i="7"/>
  <c r="H3797" i="7"/>
  <c r="H3798" i="7"/>
  <c r="H3799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F5456" i="1" s="1"/>
  <c r="O5415" i="1"/>
  <c r="G5415" i="1" s="1"/>
  <c r="L5415" i="1"/>
  <c r="J5387" i="1"/>
  <c r="F5387" i="1" s="1"/>
  <c r="G3810" i="7" s="1"/>
  <c r="H4096" i="7"/>
  <c r="H4094" i="7"/>
  <c r="H4093" i="7"/>
  <c r="H4092" i="7"/>
  <c r="P5398" i="1"/>
  <c r="O5398" i="1"/>
  <c r="L5398" i="1"/>
  <c r="J5398" i="1"/>
  <c r="H3810" i="7"/>
  <c r="H3808" i="7"/>
  <c r="H3807" i="7"/>
  <c r="H3800" i="7"/>
  <c r="H4018" i="7"/>
  <c r="H4019" i="7"/>
  <c r="G4020" i="7"/>
  <c r="H4020" i="7"/>
  <c r="G4021" i="7"/>
  <c r="H4021" i="7"/>
  <c r="H4143" i="7"/>
  <c r="H4142" i="7"/>
  <c r="H4141" i="7"/>
  <c r="H4140" i="7"/>
  <c r="F5508" i="1"/>
  <c r="G5508" i="1"/>
  <c r="F5509" i="1"/>
  <c r="G5509" i="1"/>
  <c r="G5480" i="1"/>
  <c r="F5510" i="1"/>
  <c r="G5510" i="1"/>
  <c r="G5387" i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170" i="7"/>
  <c r="H4174" i="7"/>
  <c r="H3964" i="7"/>
  <c r="H1380" i="7"/>
  <c r="H1381" i="7"/>
  <c r="H1426" i="7"/>
  <c r="H1427" i="7"/>
  <c r="H3737" i="7"/>
  <c r="H3738" i="7"/>
  <c r="H3764" i="7"/>
  <c r="H3765" i="7"/>
  <c r="H4159" i="7"/>
  <c r="H4158" i="7"/>
  <c r="G5413" i="1"/>
  <c r="F5503" i="1"/>
  <c r="G5503" i="1"/>
  <c r="F5504" i="1"/>
  <c r="F5415" i="1"/>
  <c r="G1380" i="7" s="1"/>
  <c r="G5456" i="1"/>
  <c r="F5460" i="1"/>
  <c r="G5460" i="1"/>
  <c r="F5467" i="1"/>
  <c r="G5467" i="1"/>
  <c r="F5453" i="1"/>
  <c r="G5453" i="1"/>
  <c r="F5319" i="1"/>
  <c r="G4174" i="7" s="1"/>
  <c r="G5319" i="1"/>
  <c r="H3943" i="7"/>
  <c r="G3943" i="7"/>
  <c r="H3936" i="7"/>
  <c r="G3936" i="7"/>
  <c r="L5465" i="1"/>
  <c r="L5414" i="1"/>
  <c r="L5411" i="1"/>
  <c r="L5462" i="1"/>
  <c r="H4081" i="7"/>
  <c r="L5450" i="1"/>
  <c r="L5429" i="1"/>
  <c r="L5388" i="1"/>
  <c r="L5280" i="1"/>
  <c r="L5077" i="1"/>
  <c r="L5446" i="1"/>
  <c r="L5444" i="1"/>
  <c r="L5410" i="1"/>
  <c r="F5410" i="1" s="1"/>
  <c r="L5408" i="1"/>
  <c r="L5399" i="1"/>
  <c r="L5289" i="1"/>
  <c r="L5390" i="1"/>
  <c r="L5389" i="1"/>
  <c r="L5435" i="1"/>
  <c r="L5417" i="1"/>
  <c r="J5465" i="1"/>
  <c r="J5477" i="1"/>
  <c r="J5414" i="1"/>
  <c r="J5411" i="1"/>
  <c r="J5462" i="1"/>
  <c r="J5425" i="1"/>
  <c r="J5402" i="1"/>
  <c r="J5450" i="1"/>
  <c r="J5429" i="1"/>
  <c r="J5280" i="1"/>
  <c r="J5446" i="1"/>
  <c r="J5410" i="1"/>
  <c r="J5408" i="1"/>
  <c r="J5442" i="1"/>
  <c r="J5289" i="1"/>
  <c r="J5390" i="1"/>
  <c r="J5389" i="1"/>
  <c r="J5386" i="1"/>
  <c r="J5381" i="1"/>
  <c r="J5445" i="1"/>
  <c r="J5432" i="1"/>
  <c r="H3735" i="7"/>
  <c r="H3953" i="7"/>
  <c r="H3952" i="7"/>
  <c r="G3952" i="7"/>
  <c r="H4086" i="7"/>
  <c r="H3951" i="7"/>
  <c r="J5416" i="1"/>
  <c r="F5416" i="1" s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3574" i="7"/>
  <c r="H3568" i="7"/>
  <c r="H3567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087" i="7"/>
  <c r="H3674" i="7"/>
  <c r="J5419" i="1"/>
  <c r="J5418" i="1"/>
  <c r="J5384" i="1"/>
  <c r="H3981" i="7"/>
  <c r="H3976" i="7"/>
  <c r="J5296" i="1"/>
  <c r="J5431" i="1"/>
  <c r="F5431" i="1" s="1"/>
  <c r="L5428" i="1"/>
  <c r="L5384" i="1"/>
  <c r="L5407" i="1"/>
  <c r="H3698" i="7"/>
  <c r="H3697" i="7"/>
  <c r="L5383" i="1"/>
  <c r="J5374" i="1"/>
  <c r="L5442" i="1"/>
  <c r="L5369" i="1"/>
  <c r="J5369" i="1"/>
  <c r="L5373" i="1"/>
  <c r="L5441" i="1"/>
  <c r="L5334" i="1"/>
  <c r="L5072" i="1"/>
  <c r="H4129" i="7"/>
  <c r="H4130" i="7"/>
  <c r="H3603" i="7"/>
  <c r="H4132" i="7"/>
  <c r="H4133" i="7"/>
  <c r="G4134" i="7"/>
  <c r="H4134" i="7"/>
  <c r="H4135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992" i="7"/>
  <c r="H4206" i="7"/>
  <c r="H4205" i="7"/>
  <c r="H4204" i="7"/>
  <c r="H4203" i="7"/>
  <c r="F4206" i="7"/>
  <c r="F4205" i="7"/>
  <c r="F4204" i="7"/>
  <c r="F4203" i="7"/>
  <c r="H4058" i="7"/>
  <c r="H4057" i="7"/>
  <c r="H4056" i="7"/>
  <c r="H4055" i="7"/>
  <c r="H4120" i="7"/>
  <c r="H4047" i="7"/>
  <c r="H4042" i="7"/>
  <c r="H4041" i="7"/>
  <c r="H4040" i="7"/>
  <c r="G4040" i="7"/>
  <c r="H4115" i="7"/>
  <c r="H4114" i="7"/>
  <c r="H4113" i="7"/>
  <c r="H4112" i="7"/>
  <c r="H4010" i="7"/>
  <c r="H4011" i="7"/>
  <c r="H4012" i="7"/>
  <c r="H4017" i="7"/>
  <c r="H1294" i="7"/>
  <c r="H1308" i="7"/>
  <c r="H1357" i="7"/>
  <c r="H1358" i="7"/>
  <c r="G3611" i="7"/>
  <c r="H3611" i="7"/>
  <c r="G3612" i="7"/>
  <c r="H3612" i="7"/>
  <c r="G3625" i="7"/>
  <c r="H3625" i="7"/>
  <c r="H3626" i="7"/>
  <c r="F5459" i="1"/>
  <c r="G5459" i="1"/>
  <c r="F5407" i="1"/>
  <c r="G5407" i="1"/>
  <c r="F5411" i="1"/>
  <c r="G5411" i="1"/>
  <c r="G5401" i="1"/>
  <c r="F5475" i="1"/>
  <c r="G5475" i="1"/>
  <c r="F5476" i="1"/>
  <c r="G5476" i="1"/>
  <c r="G5477" i="1"/>
  <c r="F5488" i="1"/>
  <c r="G4114" i="7" s="1"/>
  <c r="G5488" i="1"/>
  <c r="G5431" i="1"/>
  <c r="F5474" i="1"/>
  <c r="G5474" i="1"/>
  <c r="G5280" i="1"/>
  <c r="F5444" i="1"/>
  <c r="G5444" i="1"/>
  <c r="F5446" i="1"/>
  <c r="G5446" i="1"/>
  <c r="F5331" i="1"/>
  <c r="G3626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3" i="7"/>
  <c r="H3734" i="7"/>
  <c r="H3713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151" i="7"/>
  <c r="L5297" i="1"/>
  <c r="O5428" i="1"/>
  <c r="O5365" i="1"/>
  <c r="M5365" i="1"/>
  <c r="J5354" i="1"/>
  <c r="J5372" i="1"/>
  <c r="P5356" i="1"/>
  <c r="O5356" i="1"/>
  <c r="G4318" i="7" l="1"/>
  <c r="G4322" i="7"/>
  <c r="G4300" i="7"/>
  <c r="G4312" i="7"/>
  <c r="G4313" i="7"/>
  <c r="F5477" i="1"/>
  <c r="F5077" i="1"/>
  <c r="G1358" i="7" s="1"/>
  <c r="F5473" i="1"/>
  <c r="G3775" i="7" s="1"/>
  <c r="F5556" i="1"/>
  <c r="F5413" i="1"/>
  <c r="G3765" i="7" s="1"/>
  <c r="G5504" i="1"/>
  <c r="F5493" i="1"/>
  <c r="G3796" i="7" s="1"/>
  <c r="F5601" i="1"/>
  <c r="F5480" i="1"/>
  <c r="F5280" i="1"/>
  <c r="G1357" i="7" s="1"/>
  <c r="F5595" i="1"/>
  <c r="G4106" i="7" s="1"/>
  <c r="F5481" i="1"/>
  <c r="G3774" i="7" s="1"/>
  <c r="G4097" i="7"/>
  <c r="F5408" i="1"/>
  <c r="G5556" i="1"/>
  <c r="G4049" i="7"/>
  <c r="G5408" i="1"/>
  <c r="G4170" i="7"/>
  <c r="G4194" i="7"/>
  <c r="G3994" i="7"/>
  <c r="G4191" i="7"/>
  <c r="G4142" i="7"/>
  <c r="F5422" i="1"/>
  <c r="F5385" i="1"/>
  <c r="G3713" i="7" s="1"/>
  <c r="H4095" i="7"/>
  <c r="J5325" i="1"/>
  <c r="J5276" i="1"/>
  <c r="J5346" i="1"/>
  <c r="H4091" i="7"/>
  <c r="H4090" i="7"/>
  <c r="H4089" i="7"/>
  <c r="H4088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3" i="7"/>
  <c r="H4064" i="7"/>
  <c r="H4065" i="7"/>
  <c r="H4066" i="7"/>
  <c r="H4077" i="7"/>
  <c r="H4078" i="7"/>
  <c r="H3578" i="7"/>
  <c r="H3580" i="7"/>
  <c r="H3581" i="7"/>
  <c r="H3584" i="7"/>
  <c r="H4080" i="7"/>
  <c r="H4079" i="7"/>
  <c r="F5332" i="1"/>
  <c r="G3578" i="7" s="1"/>
  <c r="G5332" i="1"/>
  <c r="F5409" i="1"/>
  <c r="G5409" i="1"/>
  <c r="F5361" i="1"/>
  <c r="G4130" i="7" s="1"/>
  <c r="G5361" i="1"/>
  <c r="F5368" i="1"/>
  <c r="G4129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7" i="7"/>
  <c r="H3975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085" i="7"/>
  <c r="H4084" i="7"/>
  <c r="H4062" i="7"/>
  <c r="G4062" i="7"/>
  <c r="G4078" i="7" l="1"/>
  <c r="H4073" i="7"/>
  <c r="H4072" i="7"/>
  <c r="H3875" i="7"/>
  <c r="H3874" i="7"/>
  <c r="H3859" i="7"/>
  <c r="H3858" i="7"/>
  <c r="H4046" i="7"/>
  <c r="H4045" i="7"/>
  <c r="H4044" i="7"/>
  <c r="H4043" i="7"/>
  <c r="F5429" i="1"/>
  <c r="G4158" i="7" s="1"/>
  <c r="G5429" i="1"/>
  <c r="F5354" i="1"/>
  <c r="G3858" i="7" s="1"/>
  <c r="G5354" i="1"/>
  <c r="F5313" i="1"/>
  <c r="G3874" i="7" s="1"/>
  <c r="G5313" i="1"/>
  <c r="F5392" i="1"/>
  <c r="G5392" i="1"/>
  <c r="F5394" i="1"/>
  <c r="G5394" i="1"/>
  <c r="F5395" i="1"/>
  <c r="G4045" i="7" s="1"/>
  <c r="G5395" i="1"/>
  <c r="F5396" i="1"/>
  <c r="G5396" i="1"/>
  <c r="L5353" i="1"/>
  <c r="L5345" i="1"/>
  <c r="L5343" i="1"/>
  <c r="L5342" i="1"/>
  <c r="L5418" i="1"/>
  <c r="L5326" i="1"/>
  <c r="L5320" i="1"/>
  <c r="H3954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00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44" i="7"/>
  <c r="H4139" i="7"/>
  <c r="H4138" i="7"/>
  <c r="H4137" i="7"/>
  <c r="K4045" i="7"/>
  <c r="K4046" i="7"/>
  <c r="K3858" i="7"/>
  <c r="K3874" i="7"/>
  <c r="K4062" i="7"/>
  <c r="K4078" i="7"/>
  <c r="K3578" i="7"/>
  <c r="K3713" i="7"/>
  <c r="K3611" i="7"/>
  <c r="K3612" i="7"/>
  <c r="K3625" i="7"/>
  <c r="K3626" i="7"/>
  <c r="K1357" i="7"/>
  <c r="K1358" i="7"/>
  <c r="K4112" i="7"/>
  <c r="K4113" i="7"/>
  <c r="K4114" i="7"/>
  <c r="K4115" i="7"/>
  <c r="K4040" i="7"/>
  <c r="K4120" i="7"/>
  <c r="K4129" i="7"/>
  <c r="K4130" i="7"/>
  <c r="K4134" i="7"/>
  <c r="K3952" i="7"/>
  <c r="K3936" i="7"/>
  <c r="K3943" i="7"/>
  <c r="K3765" i="7"/>
  <c r="K4158" i="7"/>
  <c r="K1380" i="7"/>
  <c r="K3964" i="7"/>
  <c r="K4174" i="7"/>
  <c r="K4170" i="7"/>
  <c r="K4141" i="7"/>
  <c r="K4142" i="7"/>
  <c r="K4143" i="7"/>
  <c r="K4020" i="7"/>
  <c r="K4021" i="7"/>
  <c r="K3808" i="7"/>
  <c r="K3810" i="7"/>
  <c r="K3796" i="7"/>
  <c r="K3673" i="7"/>
  <c r="K4191" i="7"/>
  <c r="K4241" i="7"/>
  <c r="K4244" i="7"/>
  <c r="K4245" i="7"/>
  <c r="K4246" i="7"/>
  <c r="K4247" i="7"/>
  <c r="K4248" i="7"/>
  <c r="K4249" i="7"/>
  <c r="K4250" i="7"/>
  <c r="K3994" i="7"/>
  <c r="K3843" i="7"/>
  <c r="K3856" i="7"/>
  <c r="K4194" i="7"/>
  <c r="K4185" i="7"/>
  <c r="K4048" i="7"/>
  <c r="K4049" i="7"/>
  <c r="K4097" i="7"/>
  <c r="K3709" i="7"/>
  <c r="K4106" i="7"/>
  <c r="K4107" i="7"/>
  <c r="K3774" i="7"/>
  <c r="K3775" i="7"/>
  <c r="K3776" i="7"/>
  <c r="K3777" i="7"/>
  <c r="K4101" i="7"/>
  <c r="K4103" i="7"/>
  <c r="K4259" i="7"/>
  <c r="K4271" i="7"/>
  <c r="K4278" i="7"/>
  <c r="K4279" i="7"/>
  <c r="K4280" i="7"/>
  <c r="K4283" i="7"/>
  <c r="K4284" i="7"/>
  <c r="K4285" i="7"/>
  <c r="K4286" i="7"/>
  <c r="K4287" i="7"/>
  <c r="K4288" i="7"/>
  <c r="K4289" i="7"/>
  <c r="K4290" i="7"/>
  <c r="K4291" i="7"/>
  <c r="K4295" i="7"/>
  <c r="K4296" i="7"/>
  <c r="K4297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H1281" i="7"/>
  <c r="H1003" i="7"/>
  <c r="H1002" i="7"/>
  <c r="H1001" i="7"/>
  <c r="H3714" i="7"/>
  <c r="G3715" i="7"/>
  <c r="H3715" i="7"/>
  <c r="H3716" i="7"/>
  <c r="H3717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89" i="7"/>
  <c r="H3988" i="7"/>
  <c r="H3987" i="7"/>
  <c r="H3986" i="7"/>
  <c r="H3974" i="7"/>
  <c r="H3973" i="7"/>
  <c r="H3972" i="7"/>
  <c r="H3971" i="7"/>
  <c r="G5223" i="1"/>
  <c r="G5226" i="1"/>
  <c r="F5269" i="1"/>
  <c r="F5338" i="1"/>
  <c r="F5321" i="1"/>
  <c r="F5285" i="1"/>
  <c r="F5375" i="1"/>
  <c r="F5355" i="1"/>
  <c r="F5356" i="1"/>
  <c r="F5295" i="1"/>
  <c r="G4138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3" i="7" s="1"/>
  <c r="F5304" i="1"/>
  <c r="G4079" i="7" s="1"/>
  <c r="F5326" i="1"/>
  <c r="F5342" i="1"/>
  <c r="F5363" i="1"/>
  <c r="G3677" i="7" s="1"/>
  <c r="F5284" i="1"/>
  <c r="G1283" i="7" s="1"/>
  <c r="F5486" i="1"/>
  <c r="G4000" i="7" s="1"/>
  <c r="F5320" i="1"/>
  <c r="G3954" i="7" s="1"/>
  <c r="F5351" i="1"/>
  <c r="F5310" i="1"/>
  <c r="F5428" i="1"/>
  <c r="G4159" i="7" s="1"/>
  <c r="F5276" i="1"/>
  <c r="G1292" i="7" s="1"/>
  <c r="F5325" i="1"/>
  <c r="F5372" i="1"/>
  <c r="G4137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5" i="7" s="1"/>
  <c r="F5378" i="1"/>
  <c r="G3974" i="7" s="1"/>
  <c r="F5455" i="1"/>
  <c r="F5347" i="1"/>
  <c r="G3682" i="7" s="1"/>
  <c r="F5366" i="1"/>
  <c r="F5379" i="1"/>
  <c r="F5290" i="1"/>
  <c r="G1293" i="7" s="1"/>
  <c r="F5442" i="1"/>
  <c r="G4095" i="7" s="1"/>
  <c r="F5412" i="1"/>
  <c r="G4144" i="7" s="1"/>
  <c r="F5362" i="1"/>
  <c r="G3859" i="7" s="1"/>
  <c r="F5393" i="1"/>
  <c r="G4043" i="7" s="1"/>
  <c r="F5406" i="1"/>
  <c r="F5369" i="1"/>
  <c r="F5358" i="1"/>
  <c r="F5370" i="1"/>
  <c r="G4090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39" i="7" s="1"/>
  <c r="F5388" i="1"/>
  <c r="G3580" i="7" s="1"/>
  <c r="F5425" i="1"/>
  <c r="F5532" i="1"/>
  <c r="F5471" i="1"/>
  <c r="F5348" i="1"/>
  <c r="F5414" i="1"/>
  <c r="G3686" i="7" s="1"/>
  <c r="F5386" i="1"/>
  <c r="G3603" i="7" s="1"/>
  <c r="F5296" i="1"/>
  <c r="G4132" i="7" s="1"/>
  <c r="F5421" i="1"/>
  <c r="G4135" i="7" s="1"/>
  <c r="F5383" i="1"/>
  <c r="G3698" i="7" s="1"/>
  <c r="F5417" i="1"/>
  <c r="G4133" i="7" s="1"/>
  <c r="F5449" i="1"/>
  <c r="F5498" i="1"/>
  <c r="F5502" i="1"/>
  <c r="F5505" i="1"/>
  <c r="G4087" i="7" s="1"/>
  <c r="F5424" i="1"/>
  <c r="G3674" i="7" s="1"/>
  <c r="F5381" i="1"/>
  <c r="F5435" i="1"/>
  <c r="F5360" i="1"/>
  <c r="F5399" i="1"/>
  <c r="G3697" i="7" s="1"/>
  <c r="F5524" i="1"/>
  <c r="G3568" i="7" s="1"/>
  <c r="F5494" i="1"/>
  <c r="F5389" i="1"/>
  <c r="F5390" i="1"/>
  <c r="F5402" i="1"/>
  <c r="G3951" i="7" s="1"/>
  <c r="F5501" i="1"/>
  <c r="F5496" i="1"/>
  <c r="F5506" i="1"/>
  <c r="F5469" i="1"/>
  <c r="G4081" i="7" s="1"/>
  <c r="F5447" i="1"/>
  <c r="G3764" i="7" s="1"/>
  <c r="F5466" i="1"/>
  <c r="G3953" i="7" s="1"/>
  <c r="F5398" i="1"/>
  <c r="G3581" i="7" s="1"/>
  <c r="F5426" i="1"/>
  <c r="F5443" i="1"/>
  <c r="G4010" i="7" s="1"/>
  <c r="F5457" i="1"/>
  <c r="F5448" i="1"/>
  <c r="F5451" i="1"/>
  <c r="F5400" i="1"/>
  <c r="G3584" i="7" s="1"/>
  <c r="F5487" i="1"/>
  <c r="F5497" i="1"/>
  <c r="F5472" i="1"/>
  <c r="F5566" i="1"/>
  <c r="G4086" i="7" s="1"/>
  <c r="F5559" i="1"/>
  <c r="F5423" i="1"/>
  <c r="G3676" i="7" s="1"/>
  <c r="F5507" i="1"/>
  <c r="F5470" i="1"/>
  <c r="F5438" i="1"/>
  <c r="G3807" i="7" s="1"/>
  <c r="G4113" i="7"/>
  <c r="G4112" i="7"/>
  <c r="G4115" i="7"/>
  <c r="F5405" i="1"/>
  <c r="G4096" i="7" s="1"/>
  <c r="F5404" i="1"/>
  <c r="G3800" i="7" s="1"/>
  <c r="F5574" i="1"/>
  <c r="F5512" i="1"/>
  <c r="F5513" i="1"/>
  <c r="F5430" i="1"/>
  <c r="G3672" i="7" s="1"/>
  <c r="F5382" i="1"/>
  <c r="F5468" i="1"/>
  <c r="G1427" i="7" s="1"/>
  <c r="F5461" i="1"/>
  <c r="G1294" i="7" s="1"/>
  <c r="F5482" i="1"/>
  <c r="F5489" i="1"/>
  <c r="F5534" i="1"/>
  <c r="F5437" i="1"/>
  <c r="G4005" i="7" s="1"/>
  <c r="F5433" i="1"/>
  <c r="F5436" i="1"/>
  <c r="F5519" i="1"/>
  <c r="F5483" i="1"/>
  <c r="G4235" i="7" s="1"/>
  <c r="F5495" i="1"/>
  <c r="G4240" i="7" s="1"/>
  <c r="F5544" i="1"/>
  <c r="F5522" i="1"/>
  <c r="G3797" i="7" s="1"/>
  <c r="F5439" i="1"/>
  <c r="G4094" i="7" s="1"/>
  <c r="F5478" i="1"/>
  <c r="F5517" i="1"/>
  <c r="F5500" i="1"/>
  <c r="F5511" i="1"/>
  <c r="F5543" i="1"/>
  <c r="F5521" i="1"/>
  <c r="F5515" i="1"/>
  <c r="G4168" i="7" s="1"/>
  <c r="F5514" i="1"/>
  <c r="F5518" i="1"/>
  <c r="F5403" i="1"/>
  <c r="G3964" i="7"/>
  <c r="G4141" i="7"/>
  <c r="G4143" i="7"/>
  <c r="F5525" i="1"/>
  <c r="F5452" i="1"/>
  <c r="G3737" i="7" s="1"/>
  <c r="F5531" i="1"/>
  <c r="G4231" i="7" s="1"/>
  <c r="F5520" i="1"/>
  <c r="F5523" i="1"/>
  <c r="F5434" i="1"/>
  <c r="F5533" i="1"/>
  <c r="F5539" i="1"/>
  <c r="G4169" i="7" s="1"/>
  <c r="F5562" i="1"/>
  <c r="G3798" i="7" s="1"/>
  <c r="F5516" i="1"/>
  <c r="F5490" i="1"/>
  <c r="G3663" i="7" s="1"/>
  <c r="F5528" i="1"/>
  <c r="F5553" i="1"/>
  <c r="G4233" i="7" s="1"/>
  <c r="F5529" i="1"/>
  <c r="F5491" i="1"/>
  <c r="G4098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3" i="7" s="1"/>
  <c r="F5579" i="1"/>
  <c r="G4193" i="7" s="1"/>
  <c r="F5580" i="1"/>
  <c r="G4196" i="7" s="1"/>
  <c r="F5537" i="1"/>
  <c r="G4050" i="7" s="1"/>
  <c r="F5564" i="1"/>
  <c r="F5565" i="1"/>
  <c r="F5577" i="1"/>
  <c r="G4167" i="7" s="1"/>
  <c r="F5567" i="1"/>
  <c r="F5581" i="1"/>
  <c r="G4195" i="7" s="1"/>
  <c r="F5571" i="1"/>
  <c r="F5573" i="1"/>
  <c r="F5440" i="1"/>
  <c r="F5575" i="1"/>
  <c r="G4273" i="7" s="1"/>
  <c r="F5576" i="1"/>
  <c r="F5578" i="1"/>
  <c r="F5585" i="1"/>
  <c r="F5586" i="1"/>
  <c r="F5588" i="1"/>
  <c r="F5561" i="1"/>
  <c r="G4051" i="7" s="1"/>
  <c r="F5594" i="1"/>
  <c r="F5589" i="1"/>
  <c r="F5608" i="1"/>
  <c r="F5609" i="1"/>
  <c r="F5610" i="1"/>
  <c r="F5611" i="1"/>
  <c r="F5639" i="1"/>
  <c r="F5612" i="1"/>
  <c r="F5613" i="1"/>
  <c r="F5614" i="1"/>
  <c r="F5615" i="1"/>
  <c r="F5616" i="1"/>
  <c r="F5617" i="1"/>
  <c r="F5618" i="1"/>
  <c r="F5679" i="1"/>
  <c r="F5723" i="1"/>
  <c r="F5731" i="1"/>
  <c r="G4317" i="7" s="1"/>
  <c r="F5665" i="1"/>
  <c r="G4275" i="7" s="1"/>
  <c r="F5641" i="1"/>
  <c r="F5681" i="1"/>
  <c r="F5700" i="1"/>
  <c r="F5703" i="1"/>
  <c r="G4105" i="7" s="1"/>
  <c r="F5633" i="1"/>
  <c r="F5630" i="1"/>
  <c r="F5663" i="1"/>
  <c r="F5640" i="1"/>
  <c r="F5652" i="1"/>
  <c r="F5655" i="1"/>
  <c r="F5664" i="1"/>
  <c r="F5676" i="1"/>
  <c r="G3982" i="7" s="1"/>
  <c r="F5656" i="1"/>
  <c r="F5634" i="1"/>
  <c r="F5637" i="1"/>
  <c r="F5694" i="1"/>
  <c r="F5705" i="1"/>
  <c r="F5733" i="1"/>
  <c r="F5736" i="1"/>
  <c r="F5624" i="1"/>
  <c r="F5622" i="1"/>
  <c r="F5626" i="1"/>
  <c r="G4276" i="7" s="1"/>
  <c r="F5646" i="1"/>
  <c r="F5631" i="1"/>
  <c r="G4282" i="7" s="1"/>
  <c r="F5642" i="1"/>
  <c r="F5713" i="1"/>
  <c r="F5714" i="1"/>
  <c r="F5643" i="1"/>
  <c r="F5667" i="1"/>
  <c r="F5668" i="1"/>
  <c r="F5672" i="1"/>
  <c r="F5653" i="1"/>
  <c r="G4263" i="7" s="1"/>
  <c r="F5657" i="1"/>
  <c r="F5684" i="1"/>
  <c r="G4260" i="7" s="1"/>
  <c r="F5650" i="1"/>
  <c r="G4258" i="7" s="1"/>
  <c r="F5715" i="1"/>
  <c r="F5716" i="1"/>
  <c r="F5658" i="1"/>
  <c r="G4262" i="7" s="1"/>
  <c r="F5717" i="1"/>
  <c r="F5659" i="1"/>
  <c r="F5620" i="1"/>
  <c r="F5691" i="1"/>
  <c r="F5654" i="1"/>
  <c r="F5647" i="1"/>
  <c r="F5675" i="1"/>
  <c r="F5661" i="1"/>
  <c r="F5632" i="1"/>
  <c r="F5673" i="1"/>
  <c r="F5670" i="1"/>
  <c r="F5669" i="1"/>
  <c r="F5635" i="1"/>
  <c r="F5625" i="1"/>
  <c r="F5699" i="1"/>
  <c r="G4257" i="7" s="1"/>
  <c r="F5692" i="1"/>
  <c r="F5621" i="1"/>
  <c r="G4243" i="7" s="1"/>
  <c r="F5682" i="1"/>
  <c r="G4238" i="7" s="1"/>
  <c r="F5683" i="1"/>
  <c r="G4237" i="7" s="1"/>
  <c r="F5662" i="1"/>
  <c r="F5680" i="1"/>
  <c r="G4011" i="7" s="1"/>
  <c r="F5671" i="1"/>
  <c r="F5735" i="1"/>
  <c r="F5690" i="1"/>
  <c r="F5623" i="1"/>
  <c r="G4242" i="7" s="1"/>
  <c r="F5636" i="1"/>
  <c r="G4277" i="7" s="1"/>
  <c r="F5649" i="1"/>
  <c r="G4281" i="7" s="1"/>
  <c r="F5678" i="1"/>
  <c r="F5706" i="1"/>
  <c r="G4088" i="7" s="1"/>
  <c r="F5707" i="1"/>
  <c r="F5709" i="1"/>
  <c r="G4047" i="7" s="1"/>
  <c r="F5693" i="1"/>
  <c r="F5721" i="1"/>
  <c r="G4292" i="7" s="1"/>
  <c r="F5698" i="1"/>
  <c r="G4293" i="7" s="1"/>
  <c r="F5724" i="1"/>
  <c r="G4298" i="7" s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38" i="7" s="1"/>
  <c r="G5286" i="1"/>
  <c r="G5287" i="1"/>
  <c r="G5288" i="1"/>
  <c r="G5299" i="1"/>
  <c r="G5301" i="1"/>
  <c r="G5291" i="1"/>
  <c r="G5322" i="1"/>
  <c r="G5300" i="1"/>
  <c r="G5335" i="1"/>
  <c r="G5312" i="1"/>
  <c r="G5450" i="1"/>
  <c r="K4151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79" i="7" s="1"/>
  <c r="G5326" i="1"/>
  <c r="G5342" i="1"/>
  <c r="G5363" i="1"/>
  <c r="K3677" i="7" s="1"/>
  <c r="G5284" i="1"/>
  <c r="K1283" i="7" s="1"/>
  <c r="G5486" i="1"/>
  <c r="K4000" i="7" s="1"/>
  <c r="G5320" i="1"/>
  <c r="K3954" i="7" s="1"/>
  <c r="G5351" i="1"/>
  <c r="G5310" i="1"/>
  <c r="G5428" i="1"/>
  <c r="K4159" i="7" s="1"/>
  <c r="G5276" i="1"/>
  <c r="K1292" i="7" s="1"/>
  <c r="G5325" i="1"/>
  <c r="G5372" i="1"/>
  <c r="K4137" i="7" s="1"/>
  <c r="G5270" i="1"/>
  <c r="G5273" i="1"/>
  <c r="G5297" i="1"/>
  <c r="G5364" i="1"/>
  <c r="G5341" i="1"/>
  <c r="G5367" i="1"/>
  <c r="G5465" i="1"/>
  <c r="G5380" i="1"/>
  <c r="G5462" i="1"/>
  <c r="K4063" i="7" s="1"/>
  <c r="G5445" i="1"/>
  <c r="G5072" i="1"/>
  <c r="G5376" i="1"/>
  <c r="G5373" i="1"/>
  <c r="G5294" i="1"/>
  <c r="G5365" i="1"/>
  <c r="K3875" i="7" s="1"/>
  <c r="G5378" i="1"/>
  <c r="G5455" i="1"/>
  <c r="G5347" i="1"/>
  <c r="K3682" i="7" s="1"/>
  <c r="G5366" i="1"/>
  <c r="K4089" i="7" s="1"/>
  <c r="G5379" i="1"/>
  <c r="G5290" i="1"/>
  <c r="K1293" i="7" s="1"/>
  <c r="G5442" i="1"/>
  <c r="K4095" i="7" s="1"/>
  <c r="G5412" i="1"/>
  <c r="K4144" i="7" s="1"/>
  <c r="G5362" i="1"/>
  <c r="K3859" i="7" s="1"/>
  <c r="G5393" i="1"/>
  <c r="K4043" i="7" s="1"/>
  <c r="G5406" i="1"/>
  <c r="G5369" i="1"/>
  <c r="G5358" i="1"/>
  <c r="G5370" i="1"/>
  <c r="K4090" i="7" s="1"/>
  <c r="G5292" i="1"/>
  <c r="G5350" i="1"/>
  <c r="G5499" i="1"/>
  <c r="K4206" i="7" s="1"/>
  <c r="G5419" i="1"/>
  <c r="G5397" i="1"/>
  <c r="K4044" i="7" s="1"/>
  <c r="G5458" i="1"/>
  <c r="G5334" i="1"/>
  <c r="G5441" i="1"/>
  <c r="G5289" i="1"/>
  <c r="K1282" i="7" s="1"/>
  <c r="G5374" i="1"/>
  <c r="G5384" i="1"/>
  <c r="K4139" i="7" s="1"/>
  <c r="G5388" i="1"/>
  <c r="K3580" i="7" s="1"/>
  <c r="G5425" i="1"/>
  <c r="G5532" i="1"/>
  <c r="G5471" i="1"/>
  <c r="G5348" i="1"/>
  <c r="G5414" i="1"/>
  <c r="K3686" i="7" s="1"/>
  <c r="G5386" i="1"/>
  <c r="K3603" i="7" s="1"/>
  <c r="G5296" i="1"/>
  <c r="K4132" i="7" s="1"/>
  <c r="G5421" i="1"/>
  <c r="K4135" i="7" s="1"/>
  <c r="G5383" i="1"/>
  <c r="K3698" i="7" s="1"/>
  <c r="G5417" i="1"/>
  <c r="K4133" i="7" s="1"/>
  <c r="G5449" i="1"/>
  <c r="G5498" i="1"/>
  <c r="K3976" i="7" s="1"/>
  <c r="G5502" i="1"/>
  <c r="G5505" i="1"/>
  <c r="K4087" i="7" s="1"/>
  <c r="G5424" i="1"/>
  <c r="K3674" i="7" s="1"/>
  <c r="G5381" i="1"/>
  <c r="G5435" i="1"/>
  <c r="G5360" i="1"/>
  <c r="G5399" i="1"/>
  <c r="K3697" i="7" s="1"/>
  <c r="G5524" i="1"/>
  <c r="K3568" i="7" s="1"/>
  <c r="G5494" i="1"/>
  <c r="G5389" i="1"/>
  <c r="G5390" i="1"/>
  <c r="G5402" i="1"/>
  <c r="K3951" i="7" s="1"/>
  <c r="G5501" i="1"/>
  <c r="K3735" i="7" s="1"/>
  <c r="G5496" i="1"/>
  <c r="G5506" i="1"/>
  <c r="G5469" i="1"/>
  <c r="K4081" i="7" s="1"/>
  <c r="G5447" i="1"/>
  <c r="K3764" i="7" s="1"/>
  <c r="G5466" i="1"/>
  <c r="K3953" i="7" s="1"/>
  <c r="G5398" i="1"/>
  <c r="K3581" i="7" s="1"/>
  <c r="G5426" i="1"/>
  <c r="G5443" i="1"/>
  <c r="K4010" i="7" s="1"/>
  <c r="G5457" i="1"/>
  <c r="G5448" i="1"/>
  <c r="G5451" i="1"/>
  <c r="G5400" i="1"/>
  <c r="K3584" i="7" s="1"/>
  <c r="G5487" i="1"/>
  <c r="G5497" i="1"/>
  <c r="K3981" i="7" s="1"/>
  <c r="G5472" i="1"/>
  <c r="K4065" i="7" s="1"/>
  <c r="G5566" i="1"/>
  <c r="K4086" i="7" s="1"/>
  <c r="G5559" i="1"/>
  <c r="G5423" i="1"/>
  <c r="K3676" i="7" s="1"/>
  <c r="G5507" i="1"/>
  <c r="G5470" i="1"/>
  <c r="K4019" i="7" s="1"/>
  <c r="G5438" i="1"/>
  <c r="K3807" i="7" s="1"/>
  <c r="G5405" i="1"/>
  <c r="K4096" i="7" s="1"/>
  <c r="G5404" i="1"/>
  <c r="K3800" i="7" s="1"/>
  <c r="G5574" i="1"/>
  <c r="G5512" i="1"/>
  <c r="K4140" i="7" s="1"/>
  <c r="G5513" i="1"/>
  <c r="G5430" i="1"/>
  <c r="K3672" i="7" s="1"/>
  <c r="G5382" i="1"/>
  <c r="G5468" i="1"/>
  <c r="K1427" i="7" s="1"/>
  <c r="G5461" i="1"/>
  <c r="K1294" i="7" s="1"/>
  <c r="G5482" i="1"/>
  <c r="G5489" i="1"/>
  <c r="K4064" i="7" s="1"/>
  <c r="G5534" i="1"/>
  <c r="G5437" i="1"/>
  <c r="K4005" i="7" s="1"/>
  <c r="G5433" i="1"/>
  <c r="G5436" i="1"/>
  <c r="G5519" i="1"/>
  <c r="K4056" i="7" s="1"/>
  <c r="G5483" i="1"/>
  <c r="K4235" i="7" s="1"/>
  <c r="G5495" i="1"/>
  <c r="K4240" i="7" s="1"/>
  <c r="G5544" i="1"/>
  <c r="G5522" i="1"/>
  <c r="K3797" i="7" s="1"/>
  <c r="G5439" i="1"/>
  <c r="K4094" i="7" s="1"/>
  <c r="G5478" i="1"/>
  <c r="G5517" i="1"/>
  <c r="G5500" i="1"/>
  <c r="G5511" i="1"/>
  <c r="G5543" i="1"/>
  <c r="K4066" i="7" s="1"/>
  <c r="G5521" i="1"/>
  <c r="G5515" i="1"/>
  <c r="K4168" i="7" s="1"/>
  <c r="G5514" i="1"/>
  <c r="G5518" i="1"/>
  <c r="G5403" i="1"/>
  <c r="G5525" i="1"/>
  <c r="G5452" i="1"/>
  <c r="K3737" i="7" s="1"/>
  <c r="G5531" i="1"/>
  <c r="K4231" i="7" s="1"/>
  <c r="G5520" i="1"/>
  <c r="G5523" i="1"/>
  <c r="K4205" i="7" s="1"/>
  <c r="G5434" i="1"/>
  <c r="K3733" i="7" s="1"/>
  <c r="G5533" i="1"/>
  <c r="G5539" i="1"/>
  <c r="K4169" i="7" s="1"/>
  <c r="G5562" i="1"/>
  <c r="K3798" i="7" s="1"/>
  <c r="G5516" i="1"/>
  <c r="G5490" i="1"/>
  <c r="K3663" i="7" s="1"/>
  <c r="G5528" i="1"/>
  <c r="G5553" i="1"/>
  <c r="K4233" i="7" s="1"/>
  <c r="G5529" i="1"/>
  <c r="G5491" i="1"/>
  <c r="K4098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3" i="7" s="1"/>
  <c r="G5579" i="1"/>
  <c r="K4193" i="7" s="1"/>
  <c r="G5580" i="1"/>
  <c r="K4196" i="7" s="1"/>
  <c r="G5537" i="1"/>
  <c r="K4050" i="7" s="1"/>
  <c r="G5564" i="1"/>
  <c r="G5565" i="1"/>
  <c r="G5577" i="1"/>
  <c r="K4167" i="7" s="1"/>
  <c r="G5567" i="1"/>
  <c r="G5581" i="1"/>
  <c r="K4195" i="7" s="1"/>
  <c r="G5571" i="1"/>
  <c r="G5573" i="1"/>
  <c r="G5440" i="1"/>
  <c r="G5575" i="1"/>
  <c r="K4273" i="7" s="1"/>
  <c r="G5576" i="1"/>
  <c r="G5578" i="1"/>
  <c r="K4092" i="7" s="1"/>
  <c r="G5585" i="1"/>
  <c r="G5586" i="1"/>
  <c r="G5588" i="1"/>
  <c r="G5561" i="1"/>
  <c r="K4051" i="7" s="1"/>
  <c r="G5594" i="1"/>
  <c r="G5589" i="1"/>
  <c r="G5608" i="1"/>
  <c r="G5609" i="1"/>
  <c r="G5610" i="1"/>
  <c r="G5611" i="1"/>
  <c r="G5639" i="1"/>
  <c r="G5612" i="1"/>
  <c r="G5613" i="1"/>
  <c r="G5614" i="1"/>
  <c r="G5615" i="1"/>
  <c r="G5616" i="1"/>
  <c r="G5617" i="1"/>
  <c r="G5618" i="1"/>
  <c r="G5679" i="1"/>
  <c r="G5723" i="1"/>
  <c r="G5731" i="1"/>
  <c r="K4317" i="7" s="1"/>
  <c r="G5665" i="1"/>
  <c r="K4275" i="7" s="1"/>
  <c r="G5641" i="1"/>
  <c r="G5681" i="1"/>
  <c r="G5700" i="1"/>
  <c r="G5703" i="1"/>
  <c r="K4105" i="7" s="1"/>
  <c r="G5633" i="1"/>
  <c r="G5630" i="1"/>
  <c r="G5663" i="1"/>
  <c r="K4294" i="7" s="1"/>
  <c r="G5640" i="1"/>
  <c r="G5652" i="1"/>
  <c r="G5655" i="1"/>
  <c r="G5664" i="1"/>
  <c r="G5676" i="1"/>
  <c r="K3982" i="7" s="1"/>
  <c r="G5656" i="1"/>
  <c r="G5634" i="1"/>
  <c r="G5637" i="1"/>
  <c r="G5694" i="1"/>
  <c r="G5705" i="1"/>
  <c r="G5733" i="1"/>
  <c r="G5736" i="1"/>
  <c r="G5624" i="1"/>
  <c r="G5622" i="1"/>
  <c r="G5626" i="1"/>
  <c r="K4276" i="7" s="1"/>
  <c r="G5646" i="1"/>
  <c r="G5631" i="1"/>
  <c r="K4282" i="7" s="1"/>
  <c r="G5642" i="1"/>
  <c r="G5713" i="1"/>
  <c r="G5714" i="1"/>
  <c r="G5643" i="1"/>
  <c r="G5667" i="1"/>
  <c r="G5668" i="1"/>
  <c r="G5672" i="1"/>
  <c r="G5653" i="1"/>
  <c r="K4263" i="7" s="1"/>
  <c r="G5657" i="1"/>
  <c r="G5684" i="1"/>
  <c r="K4260" i="7" s="1"/>
  <c r="G5650" i="1"/>
  <c r="K4258" i="7" s="1"/>
  <c r="G5715" i="1"/>
  <c r="G5716" i="1"/>
  <c r="K4267" i="7" s="1"/>
  <c r="G5658" i="1"/>
  <c r="K4262" i="7" s="1"/>
  <c r="G5717" i="1"/>
  <c r="G5659" i="1"/>
  <c r="G5620" i="1"/>
  <c r="G5691" i="1"/>
  <c r="G5654" i="1"/>
  <c r="G5647" i="1"/>
  <c r="G5675" i="1"/>
  <c r="G5661" i="1"/>
  <c r="G5632" i="1"/>
  <c r="G5673" i="1"/>
  <c r="G5670" i="1"/>
  <c r="G5669" i="1"/>
  <c r="G5635" i="1"/>
  <c r="G5625" i="1"/>
  <c r="G5699" i="1"/>
  <c r="K4257" i="7" s="1"/>
  <c r="G5692" i="1"/>
  <c r="K4102" i="7" s="1"/>
  <c r="G5621" i="1"/>
  <c r="K4243" i="7" s="1"/>
  <c r="G5682" i="1"/>
  <c r="K4238" i="7" s="1"/>
  <c r="G5683" i="1"/>
  <c r="K4237" i="7" s="1"/>
  <c r="G5662" i="1"/>
  <c r="G5680" i="1"/>
  <c r="K4011" i="7" s="1"/>
  <c r="G5671" i="1"/>
  <c r="G5735" i="1"/>
  <c r="G5690" i="1"/>
  <c r="G5623" i="1"/>
  <c r="K4242" i="7" s="1"/>
  <c r="G5636" i="1"/>
  <c r="K4277" i="7" s="1"/>
  <c r="G5649" i="1"/>
  <c r="K4281" i="7" s="1"/>
  <c r="G5678" i="1"/>
  <c r="G5706" i="1"/>
  <c r="K4088" i="7" s="1"/>
  <c r="G5707" i="1"/>
  <c r="G5709" i="1"/>
  <c r="K4047" i="7" s="1"/>
  <c r="G5693" i="1"/>
  <c r="G5721" i="1"/>
  <c r="K4292" i="7" s="1"/>
  <c r="G5698" i="1"/>
  <c r="K4293" i="7" s="1"/>
  <c r="G5724" i="1"/>
  <c r="K4298" i="7" s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G4102" i="7" l="1"/>
  <c r="G4267" i="7"/>
  <c r="K4017" i="7"/>
  <c r="G4017" i="7"/>
  <c r="K4265" i="7"/>
  <c r="K4272" i="7"/>
  <c r="G3575" i="7"/>
  <c r="K4234" i="7"/>
  <c r="G4234" i="7"/>
  <c r="G4012" i="7"/>
  <c r="K4012" i="7"/>
  <c r="K3842" i="7"/>
  <c r="K4269" i="7"/>
  <c r="K4268" i="7"/>
  <c r="K4239" i="7"/>
  <c r="G3567" i="7"/>
  <c r="G4104" i="7"/>
  <c r="K3575" i="7"/>
  <c r="K3662" i="7"/>
  <c r="K4104" i="7"/>
  <c r="K4018" i="7"/>
  <c r="G4268" i="7"/>
  <c r="G4239" i="7"/>
  <c r="K4261" i="7"/>
  <c r="K4274" i="7"/>
  <c r="G3842" i="7"/>
  <c r="G4274" i="7"/>
  <c r="K4203" i="7"/>
  <c r="K3799" i="7"/>
  <c r="K4171" i="7"/>
  <c r="K3710" i="7"/>
  <c r="K4100" i="7"/>
  <c r="K4266" i="7"/>
  <c r="K1426" i="7"/>
  <c r="K3841" i="7"/>
  <c r="K3567" i="7"/>
  <c r="K3948" i="7"/>
  <c r="K4236" i="7"/>
  <c r="G4265" i="7"/>
  <c r="G4261" i="7"/>
  <c r="G4272" i="7"/>
  <c r="G4232" i="7"/>
  <c r="G4270" i="7"/>
  <c r="G3799" i="7"/>
  <c r="G4205" i="7"/>
  <c r="G3948" i="7"/>
  <c r="G4236" i="7"/>
  <c r="K4085" i="7"/>
  <c r="K4091" i="7"/>
  <c r="K4264" i="7"/>
  <c r="K4099" i="7"/>
  <c r="K4041" i="7"/>
  <c r="K3949" i="7"/>
  <c r="G3710" i="7"/>
  <c r="G4100" i="7"/>
  <c r="G4266" i="7"/>
  <c r="G1426" i="7"/>
  <c r="G3841" i="7"/>
  <c r="G3981" i="7"/>
  <c r="G4171" i="7"/>
  <c r="G3949" i="7"/>
  <c r="G4269" i="7"/>
  <c r="G4085" i="7"/>
  <c r="G4091" i="7"/>
  <c r="G4264" i="7"/>
  <c r="G4099" i="7"/>
  <c r="G4041" i="7"/>
  <c r="K4232" i="7"/>
  <c r="K4270" i="7"/>
  <c r="G3662" i="7"/>
  <c r="G4092" i="7"/>
  <c r="G4203" i="7"/>
  <c r="G3975" i="7"/>
  <c r="K3975" i="7"/>
  <c r="K4256" i="7"/>
  <c r="G4018" i="7"/>
  <c r="G4255" i="7"/>
  <c r="G4019" i="7"/>
  <c r="G4256" i="7"/>
  <c r="K4255" i="7"/>
  <c r="K4084" i="7"/>
  <c r="G4084" i="7"/>
  <c r="G3857" i="7"/>
  <c r="K3857" i="7"/>
  <c r="G3738" i="7"/>
  <c r="G4066" i="7"/>
  <c r="G4064" i="7"/>
  <c r="G4065" i="7"/>
  <c r="G4063" i="7"/>
  <c r="K3738" i="7"/>
  <c r="K3574" i="7"/>
  <c r="G3574" i="7"/>
  <c r="G3733" i="7"/>
  <c r="G3735" i="7"/>
  <c r="G4056" i="7"/>
  <c r="G3808" i="7"/>
  <c r="G3988" i="7"/>
  <c r="G3673" i="7"/>
  <c r="G4140" i="7"/>
  <c r="G3986" i="7"/>
  <c r="K4077" i="7"/>
  <c r="G4077" i="7"/>
  <c r="K4042" i="7"/>
  <c r="K4192" i="7"/>
  <c r="G4042" i="7"/>
  <c r="G4192" i="7"/>
  <c r="K4055" i="7"/>
  <c r="K3977" i="7"/>
  <c r="G3977" i="7"/>
  <c r="K4057" i="7"/>
  <c r="G1308" i="7"/>
  <c r="K1308" i="7"/>
  <c r="G4057" i="7"/>
  <c r="G3734" i="7"/>
  <c r="K3734" i="7"/>
  <c r="K4058" i="7"/>
  <c r="G4055" i="7"/>
  <c r="G4058" i="7"/>
  <c r="G4120" i="7"/>
  <c r="G3976" i="7"/>
  <c r="G4046" i="7"/>
  <c r="K4073" i="7"/>
  <c r="F5226" i="1"/>
  <c r="G4072" i="7" s="1"/>
  <c r="F5260" i="1"/>
  <c r="K4204" i="7"/>
  <c r="G3716" i="7"/>
  <c r="G3714" i="7"/>
  <c r="G4204" i="7"/>
  <c r="G4206" i="7"/>
  <c r="F5222" i="1"/>
  <c r="G4151" i="7"/>
  <c r="G4044" i="7"/>
  <c r="F5303" i="1"/>
  <c r="F5189" i="1"/>
  <c r="F5020" i="1"/>
  <c r="G4089" i="7"/>
  <c r="F5315" i="1"/>
  <c r="F5223" i="1"/>
  <c r="F5277" i="1"/>
  <c r="K4072" i="7"/>
  <c r="F5278" i="1"/>
  <c r="G3717" i="7" s="1"/>
  <c r="G3989" i="7"/>
  <c r="F5300" i="1"/>
  <c r="F5322" i="1"/>
  <c r="G3987" i="7"/>
  <c r="F5212" i="1"/>
  <c r="H4186" i="7"/>
  <c r="H4172" i="7"/>
  <c r="H4030" i="7"/>
  <c r="H4029" i="7"/>
  <c r="H4028" i="7"/>
  <c r="G4028" i="7"/>
  <c r="H4027" i="7"/>
  <c r="G4027" i="7"/>
  <c r="F5264" i="1"/>
  <c r="G4029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6" i="7"/>
  <c r="H4025" i="7"/>
  <c r="G4025" i="7"/>
  <c r="H4024" i="7"/>
  <c r="H4023" i="7"/>
  <c r="G4023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26" i="7"/>
  <c r="G4128" i="7"/>
  <c r="H4128" i="7"/>
  <c r="G4131" i="7"/>
  <c r="H4131" i="7"/>
  <c r="G4136" i="7"/>
  <c r="H4136" i="7"/>
  <c r="J5225" i="1"/>
  <c r="J5220" i="1"/>
  <c r="J5211" i="1"/>
  <c r="H3995" i="7"/>
  <c r="J5199" i="1"/>
  <c r="J5203" i="1"/>
  <c r="J5198" i="1"/>
  <c r="M5170" i="1"/>
  <c r="J5150" i="1"/>
  <c r="M5139" i="1"/>
  <c r="J5109" i="1"/>
  <c r="J4995" i="1"/>
  <c r="H4230" i="7"/>
  <c r="J5258" i="1"/>
  <c r="J5206" i="1"/>
  <c r="H4016" i="7"/>
  <c r="G4016" i="7"/>
  <c r="H4015" i="7"/>
  <c r="G4015" i="7"/>
  <c r="H4014" i="7"/>
  <c r="H4013" i="7"/>
  <c r="G4013" i="7"/>
  <c r="J5196" i="1"/>
  <c r="J5195" i="1"/>
  <c r="J5194" i="1"/>
  <c r="H3523" i="7"/>
  <c r="H3524" i="7"/>
  <c r="H3525" i="7"/>
  <c r="H3996" i="7"/>
  <c r="G3997" i="7"/>
  <c r="H3997" i="7"/>
  <c r="G3474" i="7"/>
  <c r="H3474" i="7"/>
  <c r="G3475" i="7"/>
  <c r="H3475" i="7"/>
  <c r="N5209" i="1"/>
  <c r="H4083" i="7"/>
  <c r="G4083" i="7"/>
  <c r="H4082" i="7"/>
  <c r="G4082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3985" i="7"/>
  <c r="G3985" i="7"/>
  <c r="H3984" i="7"/>
  <c r="G3984" i="7"/>
  <c r="H3983" i="7"/>
  <c r="G3983" i="7"/>
  <c r="H3992" i="7"/>
  <c r="H3991" i="7"/>
  <c r="H3990" i="7"/>
  <c r="G4186" i="7" l="1"/>
  <c r="G4295" i="7"/>
  <c r="G4172" i="7"/>
  <c r="G4294" i="7"/>
  <c r="G4073" i="7"/>
  <c r="G3972" i="7"/>
  <c r="H4197" i="7"/>
  <c r="H4198" i="7"/>
  <c r="H3624" i="7"/>
  <c r="H3623" i="7"/>
  <c r="H3617" i="7"/>
  <c r="H3616" i="7"/>
  <c r="H3522" i="7"/>
  <c r="H3521" i="7"/>
  <c r="H3520" i="7"/>
  <c r="H3476" i="7"/>
  <c r="G3476" i="7"/>
  <c r="H3806" i="7"/>
  <c r="H3805" i="7"/>
  <c r="H3965" i="7"/>
  <c r="H3963" i="7"/>
  <c r="G3963" i="7"/>
  <c r="H3962" i="7"/>
  <c r="G3962" i="7"/>
  <c r="H3960" i="7"/>
  <c r="G3960" i="7"/>
  <c r="H3809" i="7"/>
  <c r="H4127" i="7"/>
  <c r="H4123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6" i="7"/>
  <c r="G3886" i="7"/>
  <c r="H3885" i="7"/>
  <c r="H3877" i="7"/>
  <c r="G3877" i="7"/>
  <c r="H3876" i="7"/>
  <c r="G3876" i="7"/>
  <c r="H3847" i="7"/>
  <c r="H3846" i="7"/>
  <c r="G3846" i="7"/>
  <c r="H3845" i="7"/>
  <c r="G3845" i="7"/>
  <c r="H3844" i="7"/>
  <c r="H3970" i="7"/>
  <c r="H3863" i="7"/>
  <c r="H3862" i="7"/>
  <c r="H3861" i="7"/>
  <c r="H3860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3" i="7" s="1"/>
  <c r="G5151" i="1"/>
  <c r="F5207" i="1"/>
  <c r="G3862" i="7" s="1"/>
  <c r="G5207" i="1"/>
  <c r="F5203" i="1"/>
  <c r="G5203" i="1"/>
  <c r="F5204" i="1"/>
  <c r="G3847" i="7" s="1"/>
  <c r="G5204" i="1"/>
  <c r="F5188" i="1"/>
  <c r="G3885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6" i="7"/>
  <c r="H3979" i="7"/>
  <c r="G3980" i="7"/>
  <c r="H3980" i="7"/>
  <c r="J5168" i="1"/>
  <c r="J5167" i="1"/>
  <c r="L5183" i="1"/>
  <c r="F5183" i="1" s="1"/>
  <c r="G3806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5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10" i="7"/>
  <c r="L4932" i="1"/>
  <c r="J4932" i="1"/>
  <c r="H3785" i="7"/>
  <c r="H3780" i="7"/>
  <c r="H3779" i="7"/>
  <c r="H3778" i="7"/>
  <c r="H4061" i="7"/>
  <c r="H4060" i="7"/>
  <c r="G4060" i="7"/>
  <c r="H4059" i="7"/>
  <c r="G4059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2" i="7"/>
  <c r="H3941" i="7"/>
  <c r="H3940" i="7"/>
  <c r="H3939" i="7"/>
  <c r="H3938" i="7"/>
  <c r="H3937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3902" i="7"/>
  <c r="H3901" i="7"/>
  <c r="H3900" i="7"/>
  <c r="H3899" i="7"/>
  <c r="G4127" i="7" l="1"/>
  <c r="G3809" i="7"/>
  <c r="F5078" i="1"/>
  <c r="G3939" i="7" s="1"/>
  <c r="F5181" i="1"/>
  <c r="G3805" i="7" s="1"/>
  <c r="H3978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1627" i="7"/>
  <c r="G2109" i="7"/>
  <c r="H2109" i="7"/>
  <c r="G2233" i="7"/>
  <c r="H2233" i="7"/>
  <c r="H2234" i="7"/>
  <c r="L5041" i="1"/>
  <c r="J5041" i="1"/>
  <c r="J5065" i="1"/>
  <c r="H3766" i="7"/>
  <c r="H3999" i="7"/>
  <c r="H3920" i="7"/>
  <c r="H3919" i="7"/>
  <c r="H3918" i="7"/>
  <c r="G3918" i="7"/>
  <c r="H3917" i="7"/>
  <c r="H3589" i="7"/>
  <c r="H3588" i="7"/>
  <c r="H3784" i="7"/>
  <c r="H3783" i="7"/>
  <c r="H3782" i="7"/>
  <c r="H3781" i="7"/>
  <c r="F5112" i="1"/>
  <c r="G3783" i="7" s="1"/>
  <c r="G5112" i="1"/>
  <c r="F5116" i="1"/>
  <c r="G3781" i="7" s="1"/>
  <c r="G5116" i="1"/>
  <c r="F5184" i="1"/>
  <c r="G3589" i="7" s="1"/>
  <c r="G5184" i="1"/>
  <c r="F5255" i="1"/>
  <c r="G5255" i="1"/>
  <c r="F5108" i="1"/>
  <c r="G3920" i="7" s="1"/>
  <c r="F5220" i="1"/>
  <c r="G3999" i="7" s="1"/>
  <c r="G5220" i="1"/>
  <c r="F5268" i="1"/>
  <c r="G3766" i="7" s="1"/>
  <c r="G5268" i="1"/>
  <c r="H3915" i="7"/>
  <c r="H3914" i="7"/>
  <c r="H3913" i="7"/>
  <c r="H3912" i="7"/>
  <c r="F5122" i="1"/>
  <c r="G3912" i="7" s="1"/>
  <c r="F5213" i="1"/>
  <c r="G5213" i="1"/>
  <c r="F5246" i="1"/>
  <c r="G5246" i="1"/>
  <c r="F5143" i="1"/>
  <c r="G3957" i="7" s="1"/>
  <c r="G5143" i="1"/>
  <c r="H3959" i="7"/>
  <c r="H3958" i="7"/>
  <c r="H3957" i="7"/>
  <c r="H3956" i="7"/>
  <c r="G3956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5" i="7" s="1"/>
  <c r="J5023" i="1"/>
  <c r="J5135" i="1"/>
  <c r="J5018" i="1"/>
  <c r="M5041" i="1"/>
  <c r="J5008" i="1"/>
  <c r="L5045" i="1"/>
  <c r="J5045" i="1"/>
  <c r="G5074" i="1"/>
  <c r="G5111" i="1"/>
  <c r="H3725" i="7"/>
  <c r="H3726" i="7"/>
  <c r="H3732" i="7"/>
  <c r="H3773" i="7"/>
  <c r="H3904" i="7"/>
  <c r="H3907" i="7"/>
  <c r="H3906" i="7"/>
  <c r="H3905" i="7"/>
  <c r="L5110" i="1"/>
  <c r="L5106" i="1"/>
  <c r="L5057" i="1"/>
  <c r="L5093" i="1"/>
  <c r="L5101" i="1"/>
  <c r="L5066" i="1"/>
  <c r="L5100" i="1"/>
  <c r="L5023" i="1"/>
  <c r="F5023" i="1" s="1"/>
  <c r="G3887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5" i="7"/>
  <c r="H3896" i="7"/>
  <c r="H3897" i="7"/>
  <c r="H3898" i="7"/>
  <c r="H3894" i="7"/>
  <c r="H3893" i="7"/>
  <c r="H3892" i="7"/>
  <c r="H3891" i="7"/>
  <c r="H3890" i="7"/>
  <c r="H3889" i="7"/>
  <c r="H3888" i="7"/>
  <c r="H3887" i="7"/>
  <c r="F5114" i="1"/>
  <c r="G3892" i="7" s="1"/>
  <c r="G5114" i="1"/>
  <c r="F5086" i="1"/>
  <c r="G3895" i="7" s="1"/>
  <c r="F5087" i="1"/>
  <c r="G3896" i="7" s="1"/>
  <c r="H3998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09" i="7"/>
  <c r="J4931" i="1"/>
  <c r="J4963" i="1"/>
  <c r="H3872" i="7"/>
  <c r="H3873" i="7"/>
  <c r="G3923" i="7"/>
  <c r="H3923" i="7"/>
  <c r="H3924" i="7"/>
  <c r="H3925" i="7"/>
  <c r="H3926" i="7"/>
  <c r="H3878" i="7"/>
  <c r="H3879" i="7"/>
  <c r="H3880" i="7"/>
  <c r="H3881" i="7"/>
  <c r="H3882" i="7"/>
  <c r="H3884" i="7"/>
  <c r="H3883" i="7"/>
  <c r="F5160" i="1"/>
  <c r="G5160" i="1"/>
  <c r="F5093" i="1"/>
  <c r="G3881" i="7" s="1"/>
  <c r="G5093" i="1"/>
  <c r="F5131" i="1"/>
  <c r="G3925" i="7" s="1"/>
  <c r="G5131" i="1"/>
  <c r="F5146" i="1"/>
  <c r="G3942" i="7" s="1"/>
  <c r="F5147" i="1"/>
  <c r="G5147" i="1"/>
  <c r="F5088" i="1"/>
  <c r="G5088" i="1"/>
  <c r="F5104" i="1"/>
  <c r="G5104" i="1"/>
  <c r="F5129" i="1"/>
  <c r="G5129" i="1"/>
  <c r="G5086" i="1" l="1"/>
  <c r="G3941" i="7"/>
  <c r="G5122" i="1"/>
  <c r="G5108" i="1"/>
  <c r="F5111" i="1"/>
  <c r="G3904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1" i="7" l="1"/>
  <c r="H3870" i="7"/>
  <c r="G3866" i="7"/>
  <c r="H3866" i="7"/>
  <c r="H3867" i="7"/>
  <c r="H3868" i="7"/>
  <c r="H3869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5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69" i="7"/>
  <c r="H4070" i="7"/>
  <c r="H4071" i="7"/>
  <c r="H4074" i="7"/>
  <c r="H4068" i="7"/>
  <c r="H4067" i="7"/>
  <c r="H1341" i="7"/>
  <c r="H1342" i="7"/>
  <c r="H1343" i="7"/>
  <c r="H1352" i="7"/>
  <c r="H3852" i="7"/>
  <c r="H3853" i="7"/>
  <c r="H3854" i="7"/>
  <c r="H3855" i="7"/>
  <c r="H3848" i="7"/>
  <c r="H3849" i="7"/>
  <c r="H3850" i="7"/>
  <c r="H3851" i="7"/>
  <c r="G5043" i="1"/>
  <c r="F4963" i="1"/>
  <c r="G3848" i="7" s="1"/>
  <c r="G4963" i="1"/>
  <c r="F5018" i="1"/>
  <c r="G3851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153" i="7"/>
  <c r="H4146" i="7"/>
  <c r="G4146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125" i="7"/>
  <c r="H4124" i="7"/>
  <c r="H4122" i="7"/>
  <c r="H4121" i="7"/>
  <c r="J4966" i="1"/>
  <c r="O4988" i="1"/>
  <c r="L4988" i="1"/>
  <c r="J4988" i="1"/>
  <c r="J5013" i="1"/>
  <c r="J4591" i="1"/>
  <c r="H1428" i="7"/>
  <c r="H1429" i="7"/>
  <c r="G1495" i="7"/>
  <c r="H1495" i="7"/>
  <c r="G1496" i="7"/>
  <c r="H1496" i="7"/>
  <c r="H3604" i="7"/>
  <c r="G3605" i="7"/>
  <c r="H3605" i="7"/>
  <c r="H3607" i="7"/>
  <c r="H3608" i="7"/>
  <c r="H3833" i="7"/>
  <c r="H3832" i="7"/>
  <c r="H3831" i="7"/>
  <c r="H3830" i="7"/>
  <c r="H3829" i="7"/>
  <c r="G3829" i="7"/>
  <c r="H3828" i="7"/>
  <c r="H3827" i="7"/>
  <c r="H3826" i="7"/>
  <c r="H3819" i="7"/>
  <c r="H3820" i="7"/>
  <c r="H3821" i="7"/>
  <c r="H3822" i="7"/>
  <c r="H3823" i="7"/>
  <c r="H3824" i="7"/>
  <c r="H3825" i="7"/>
  <c r="H3816" i="7"/>
  <c r="H3817" i="7"/>
  <c r="H3818" i="7"/>
  <c r="H3812" i="7"/>
  <c r="H3813" i="7"/>
  <c r="H3814" i="7"/>
  <c r="H3815" i="7"/>
  <c r="F4997" i="1"/>
  <c r="G3815" i="7" s="1"/>
  <c r="G4997" i="1"/>
  <c r="F5048" i="1"/>
  <c r="G3817" i="7" s="1"/>
  <c r="G5048" i="1"/>
  <c r="F5035" i="1"/>
  <c r="G3822" i="7" s="1"/>
  <c r="F5067" i="1"/>
  <c r="G3823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1" i="7" s="1"/>
  <c r="G5055" i="1"/>
  <c r="F5056" i="1"/>
  <c r="G3833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5" i="7"/>
  <c r="H3864" i="7"/>
  <c r="H3804" i="7"/>
  <c r="H3803" i="7"/>
  <c r="G3803" i="7"/>
  <c r="H3802" i="7"/>
  <c r="H3801" i="7"/>
  <c r="G3801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6" i="7"/>
  <c r="H3911" i="7"/>
  <c r="H3910" i="7"/>
  <c r="H3909" i="7"/>
  <c r="H4034" i="7"/>
  <c r="G4034" i="7"/>
  <c r="H4033" i="7"/>
  <c r="H4031" i="7"/>
  <c r="H4022" i="7"/>
  <c r="G4022" i="7"/>
  <c r="F5103" i="1"/>
  <c r="G3910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031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7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0" i="7"/>
  <c r="H3729" i="7"/>
  <c r="H3728" i="7"/>
  <c r="H3727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0" i="7"/>
  <c r="H3769" i="7"/>
  <c r="F4965" i="1"/>
  <c r="G4965" i="1"/>
  <c r="F5247" i="1"/>
  <c r="G5247" i="1"/>
  <c r="F4970" i="1"/>
  <c r="G3824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3955" i="7" s="1"/>
  <c r="H3955" i="7"/>
  <c r="J4510" i="1"/>
  <c r="J4746" i="1"/>
  <c r="F4746" i="1" s="1"/>
  <c r="H3922" i="7"/>
  <c r="J4382" i="1"/>
  <c r="O4959" i="1"/>
  <c r="M4959" i="1"/>
  <c r="M4113" i="1"/>
  <c r="L4113" i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04" i="7"/>
  <c r="G4004" i="7"/>
  <c r="H4003" i="7"/>
  <c r="G4003" i="7"/>
  <c r="H4002" i="7"/>
  <c r="G4002" i="7"/>
  <c r="H4001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150" i="7"/>
  <c r="H4148" i="7"/>
  <c r="J4274" i="1"/>
  <c r="L4805" i="1"/>
  <c r="L4339" i="1"/>
  <c r="O4128" i="1"/>
  <c r="G4128" i="1" s="1"/>
  <c r="O4509" i="1"/>
  <c r="L4129" i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1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145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0" i="7"/>
  <c r="H3946" i="7"/>
  <c r="H3720" i="7"/>
  <c r="H3719" i="7"/>
  <c r="H3718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8" i="7" s="1"/>
  <c r="F4799" i="1"/>
  <c r="F3886" i="1"/>
  <c r="F3887" i="1"/>
  <c r="F4590" i="1"/>
  <c r="F4859" i="1"/>
  <c r="F4129" i="1"/>
  <c r="F4960" i="1"/>
  <c r="F5257" i="1"/>
  <c r="G4123" i="7" s="1"/>
  <c r="F4992" i="1"/>
  <c r="F3896" i="1"/>
  <c r="F3903" i="1"/>
  <c r="F4039" i="1"/>
  <c r="F4985" i="1"/>
  <c r="F4382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13" i="1"/>
  <c r="F4182" i="1"/>
  <c r="F4905" i="1"/>
  <c r="F3796" i="1"/>
  <c r="F3817" i="1"/>
  <c r="F5017" i="1"/>
  <c r="F4971" i="1"/>
  <c r="F4656" i="1"/>
  <c r="F5053" i="1"/>
  <c r="F5208" i="1"/>
  <c r="G4001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8" i="7" s="1"/>
  <c r="F4983" i="1"/>
  <c r="F5015" i="1"/>
  <c r="G3649" i="7" s="1"/>
  <c r="F5016" i="1"/>
  <c r="G3651" i="7" s="1"/>
  <c r="F5019" i="1"/>
  <c r="G3927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6" i="7" s="1"/>
  <c r="F5013" i="1"/>
  <c r="G3561" i="7" s="1"/>
  <c r="F4978" i="1"/>
  <c r="G3727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29" i="7" s="1"/>
  <c r="F4994" i="1"/>
  <c r="G2106" i="7" s="1"/>
  <c r="F5124" i="1"/>
  <c r="F5117" i="1"/>
  <c r="G3814" i="7" s="1"/>
  <c r="F4931" i="1"/>
  <c r="G1428" i="7" s="1"/>
  <c r="F4977" i="1"/>
  <c r="G4124" i="7" s="1"/>
  <c r="F5200" i="1"/>
  <c r="F5066" i="1"/>
  <c r="F5197" i="1"/>
  <c r="F5227" i="1"/>
  <c r="F5039" i="1"/>
  <c r="G4153" i="7" s="1"/>
  <c r="F5168" i="1"/>
  <c r="F5040" i="1"/>
  <c r="G2819" i="7" s="1"/>
  <c r="F5070" i="1"/>
  <c r="G2540" i="7" s="1"/>
  <c r="F5245" i="1"/>
  <c r="F5242" i="1"/>
  <c r="F4979" i="1"/>
  <c r="G3854" i="7" s="1"/>
  <c r="F5065" i="1"/>
  <c r="G4033" i="7" s="1"/>
  <c r="F4980" i="1"/>
  <c r="G4122" i="7" s="1"/>
  <c r="F5047" i="1"/>
  <c r="F5118" i="1"/>
  <c r="F5155" i="1"/>
  <c r="F5095" i="1"/>
  <c r="F5038" i="1"/>
  <c r="G3871" i="7" s="1"/>
  <c r="F5123" i="1"/>
  <c r="G3813" i="7" s="1"/>
  <c r="F5032" i="1"/>
  <c r="G3812" i="7" s="1"/>
  <c r="F5037" i="1"/>
  <c r="F4655" i="1"/>
  <c r="G264" i="7" s="1"/>
  <c r="F4852" i="1"/>
  <c r="G265" i="7" s="1"/>
  <c r="F5080" i="1"/>
  <c r="G3818" i="7" s="1"/>
  <c r="F5106" i="1"/>
  <c r="F5127" i="1"/>
  <c r="G3867" i="7" s="1"/>
  <c r="F5159" i="1"/>
  <c r="G3884" i="7" s="1"/>
  <c r="F5133" i="1"/>
  <c r="G3849" i="7" s="1"/>
  <c r="F4976" i="1"/>
  <c r="G1429" i="7" s="1"/>
  <c r="F4932" i="1"/>
  <c r="G4209" i="7" s="1"/>
  <c r="F5045" i="1"/>
  <c r="G3853" i="7" s="1"/>
  <c r="F5008" i="1"/>
  <c r="G4125" i="7" s="1"/>
  <c r="F5121" i="1"/>
  <c r="G3730" i="7" s="1"/>
  <c r="F5046" i="1"/>
  <c r="G3852" i="7" s="1"/>
  <c r="F5057" i="1"/>
  <c r="G2541" i="7" s="1"/>
  <c r="F5266" i="1"/>
  <c r="G3998" i="7" s="1"/>
  <c r="F5135" i="1"/>
  <c r="G3888" i="7" s="1"/>
  <c r="F5100" i="1"/>
  <c r="G3821" i="7" s="1"/>
  <c r="F5076" i="1"/>
  <c r="G364" i="7" s="1"/>
  <c r="F5075" i="1"/>
  <c r="G3870" i="7" s="1"/>
  <c r="F5099" i="1"/>
  <c r="G3832" i="7" s="1"/>
  <c r="F5102" i="1"/>
  <c r="G3830" i="7" s="1"/>
  <c r="F5101" i="1"/>
  <c r="G3820" i="7" s="1"/>
  <c r="F5125" i="1"/>
  <c r="G3816" i="7" s="1"/>
  <c r="F5126" i="1"/>
  <c r="G3826" i="7" s="1"/>
  <c r="F5165" i="1"/>
  <c r="G3590" i="7" s="1"/>
  <c r="F5136" i="1"/>
  <c r="G3607" i="7" s="1"/>
  <c r="F5090" i="1"/>
  <c r="F5091" i="1"/>
  <c r="F5182" i="1"/>
  <c r="G3911" i="7" s="1"/>
  <c r="F5096" i="1"/>
  <c r="G3726" i="7" s="1"/>
  <c r="F5041" i="1"/>
  <c r="G4121" i="7" s="1"/>
  <c r="F5134" i="1"/>
  <c r="G3850" i="7" s="1"/>
  <c r="F5148" i="1"/>
  <c r="G3890" i="7" s="1"/>
  <c r="F5084" i="1"/>
  <c r="G3889" i="7" s="1"/>
  <c r="F5150" i="1"/>
  <c r="F5154" i="1"/>
  <c r="F5119" i="1"/>
  <c r="G3880" i="7" s="1"/>
  <c r="F5132" i="1"/>
  <c r="G3725" i="7" s="1"/>
  <c r="F5137" i="1"/>
  <c r="G4068" i="7" s="1"/>
  <c r="F5173" i="1"/>
  <c r="G3341" i="7" s="1"/>
  <c r="F5130" i="1"/>
  <c r="F5007" i="1"/>
  <c r="G3913" i="7" s="1"/>
  <c r="F5085" i="1"/>
  <c r="G2234" i="7" s="1"/>
  <c r="F5079" i="1"/>
  <c r="G3873" i="7" s="1"/>
  <c r="F4984" i="1"/>
  <c r="G3898" i="7" s="1"/>
  <c r="F4999" i="1"/>
  <c r="G3897" i="7" s="1"/>
  <c r="F5140" i="1"/>
  <c r="G3891" i="7" s="1"/>
  <c r="F5128" i="1"/>
  <c r="G3883" i="7" s="1"/>
  <c r="F5144" i="1"/>
  <c r="G3604" i="7" s="1"/>
  <c r="F5198" i="1"/>
  <c r="F5176" i="1"/>
  <c r="G3907" i="7" s="1"/>
  <c r="F5005" i="1"/>
  <c r="G357" i="7" s="1"/>
  <c r="F5177" i="1"/>
  <c r="G3906" i="7" s="1"/>
  <c r="F5167" i="1"/>
  <c r="G1341" i="7" s="1"/>
  <c r="F5217" i="1"/>
  <c r="F5175" i="1"/>
  <c r="G3819" i="7" s="1"/>
  <c r="F5145" i="1"/>
  <c r="F5107" i="1"/>
  <c r="G3882" i="7" s="1"/>
  <c r="F5195" i="1"/>
  <c r="G3926" i="7" s="1"/>
  <c r="F5164" i="1"/>
  <c r="G3773" i="7" s="1"/>
  <c r="F5169" i="1"/>
  <c r="G4071" i="7" s="1"/>
  <c r="F5256" i="1"/>
  <c r="G3902" i="7" s="1"/>
  <c r="F5193" i="1"/>
  <c r="G3901" i="7" s="1"/>
  <c r="F5174" i="1"/>
  <c r="G3940" i="7" s="1"/>
  <c r="F5163" i="1"/>
  <c r="G3872" i="7" s="1"/>
  <c r="F5157" i="1"/>
  <c r="G3893" i="7" s="1"/>
  <c r="F5105" i="1"/>
  <c r="G3827" i="7" s="1"/>
  <c r="F5161" i="1"/>
  <c r="G4076" i="7" s="1"/>
  <c r="F5152" i="1"/>
  <c r="G3780" i="7" s="1"/>
  <c r="F5158" i="1"/>
  <c r="G4061" i="7" s="1"/>
  <c r="F4981" i="1"/>
  <c r="G4210" i="7" s="1"/>
  <c r="F5089" i="1"/>
  <c r="G3915" i="7" s="1"/>
  <c r="F5162" i="1"/>
  <c r="G3919" i="7" s="1"/>
  <c r="F5170" i="1"/>
  <c r="G3784" i="7" s="1"/>
  <c r="F5171" i="1"/>
  <c r="G3782" i="7" s="1"/>
  <c r="F5094" i="1"/>
  <c r="G3914" i="7" s="1"/>
  <c r="F5194" i="1"/>
  <c r="F5186" i="1"/>
  <c r="G4075" i="7" s="1"/>
  <c r="F5259" i="1"/>
  <c r="G3899" i="7" s="1"/>
  <c r="F5272" i="1"/>
  <c r="G3938" i="7" s="1"/>
  <c r="F5138" i="1"/>
  <c r="G3937" i="7" s="1"/>
  <c r="F5153" i="1"/>
  <c r="G3894" i="7" s="1"/>
  <c r="F5196" i="1"/>
  <c r="G3732" i="7" s="1"/>
  <c r="F5229" i="1"/>
  <c r="G4074" i="7" s="1"/>
  <c r="F5206" i="1"/>
  <c r="G3268" i="7" s="1"/>
  <c r="F5225" i="1"/>
  <c r="G3909" i="7" s="1"/>
  <c r="F5068" i="1"/>
  <c r="G3633" i="7" s="1"/>
  <c r="F5141" i="1"/>
  <c r="G1627" i="7" s="1"/>
  <c r="F5185" i="1"/>
  <c r="F5187" i="1"/>
  <c r="F5211" i="1"/>
  <c r="G4069" i="7" s="1"/>
  <c r="F5261" i="1"/>
  <c r="G3900" i="7" s="1"/>
  <c r="F5274" i="1"/>
  <c r="G3617" i="7" s="1"/>
  <c r="F5248" i="1"/>
  <c r="G3959" i="7" s="1"/>
  <c r="F4995" i="1"/>
  <c r="G4230" i="7" s="1"/>
  <c r="F5214" i="1"/>
  <c r="G4198" i="7" s="1"/>
  <c r="F5224" i="1"/>
  <c r="G3523" i="7" s="1"/>
  <c r="F5231" i="1"/>
  <c r="F5232" i="1"/>
  <c r="G3996" i="7" s="1"/>
  <c r="F5230" i="1"/>
  <c r="G3779" i="7" s="1"/>
  <c r="F5244" i="1"/>
  <c r="G3924" i="7" s="1"/>
  <c r="F5249" i="1"/>
  <c r="F5258" i="1"/>
  <c r="F5239" i="1"/>
  <c r="F5199" i="1"/>
  <c r="F5253" i="1"/>
  <c r="F5262" i="1"/>
  <c r="F5267" i="1"/>
  <c r="G4126" i="7" s="1"/>
  <c r="F5006" i="1"/>
  <c r="F5120" i="1"/>
  <c r="F5329" i="1"/>
  <c r="G3623" i="7" s="1"/>
  <c r="F5149" i="1"/>
  <c r="G3624" i="7" s="1"/>
  <c r="F5191" i="1"/>
  <c r="G4197" i="7" s="1"/>
  <c r="F5205" i="1"/>
  <c r="G3917" i="7" s="1"/>
  <c r="F5233" i="1"/>
  <c r="F5234" i="1"/>
  <c r="F5238" i="1"/>
  <c r="G3844" i="7" s="1"/>
  <c r="F5215" i="1"/>
  <c r="G4026" i="7" s="1"/>
  <c r="F5216" i="1"/>
  <c r="G4024" i="7" s="1"/>
  <c r="F5339" i="1"/>
  <c r="F5178" i="1"/>
  <c r="F5240" i="1"/>
  <c r="G3860" i="7" s="1"/>
  <c r="F5180" i="1"/>
  <c r="G1000" i="7" s="1"/>
  <c r="F5221" i="1"/>
  <c r="G3520" i="7" s="1"/>
  <c r="F5241" i="1"/>
  <c r="G3861" i="7" s="1"/>
  <c r="F5237" i="1"/>
  <c r="F5254" i="1"/>
  <c r="G4070" i="7" s="1"/>
  <c r="F5263" i="1"/>
  <c r="G4030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1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0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152" i="7"/>
  <c r="K4754" i="1"/>
  <c r="J4230" i="1"/>
  <c r="K4037" i="1"/>
  <c r="F4037" i="1" s="1"/>
  <c r="J4036" i="1"/>
  <c r="K4237" i="1"/>
  <c r="F4237" i="1" s="1"/>
  <c r="H3921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3944" i="7"/>
  <c r="H3945" i="7"/>
  <c r="H3947" i="7"/>
  <c r="H3594" i="7"/>
  <c r="H36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7" i="7"/>
  <c r="H3761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166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995" i="7" l="1"/>
  <c r="G3965" i="7"/>
  <c r="G4080" i="7"/>
  <c r="G4014" i="7"/>
  <c r="G4987" i="1"/>
  <c r="F4477" i="1"/>
  <c r="G3991" i="7"/>
  <c r="G3990" i="7"/>
  <c r="G3865" i="7"/>
  <c r="G3992" i="7"/>
  <c r="G3524" i="7"/>
  <c r="G3525" i="7"/>
  <c r="G4067" i="7"/>
  <c r="G3785" i="7"/>
  <c r="G3778" i="7"/>
  <c r="G3978" i="7"/>
  <c r="G3979" i="7"/>
  <c r="G3864" i="7"/>
  <c r="G3828" i="7"/>
  <c r="F4540" i="1"/>
  <c r="F4095" i="1"/>
  <c r="F4016" i="1"/>
  <c r="F4476" i="1"/>
  <c r="F4287" i="1"/>
  <c r="G3700" i="7" s="1"/>
  <c r="F4358" i="1"/>
  <c r="G3868" i="7"/>
  <c r="G3958" i="7"/>
  <c r="G3869" i="7"/>
  <c r="F4804" i="1"/>
  <c r="F4484" i="1"/>
  <c r="F4038" i="1"/>
  <c r="F4238" i="1"/>
  <c r="G2528" i="7" s="1"/>
  <c r="F3892" i="1"/>
  <c r="G751" i="7" s="1"/>
  <c r="E25" i="23"/>
  <c r="F4805" i="1"/>
  <c r="G3946" i="7" s="1"/>
  <c r="F4460" i="1"/>
  <c r="G3825" i="7"/>
  <c r="F5082" i="1"/>
  <c r="F4015" i="1"/>
  <c r="G3878" i="7"/>
  <c r="G362" i="7"/>
  <c r="C25" i="23"/>
  <c r="F4107" i="1"/>
  <c r="F4541" i="1"/>
  <c r="G4959" i="1"/>
  <c r="F4850" i="1"/>
  <c r="F4750" i="1"/>
  <c r="F4753" i="1"/>
  <c r="G5035" i="1"/>
  <c r="F4094" i="1"/>
  <c r="F3891" i="1"/>
  <c r="G3922" i="7"/>
  <c r="G3345" i="7"/>
  <c r="F5063" i="1"/>
  <c r="B34" i="21"/>
  <c r="B26" i="21"/>
  <c r="F4510" i="1"/>
  <c r="C23" i="23"/>
  <c r="F3884" i="1"/>
  <c r="F4013" i="1"/>
  <c r="F5061" i="1"/>
  <c r="G3653" i="7"/>
  <c r="G3804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0" i="7"/>
  <c r="F4128" i="1"/>
  <c r="G3622" i="7" s="1"/>
  <c r="F4339" i="1"/>
  <c r="B36" i="21"/>
  <c r="B32" i="21"/>
  <c r="B25" i="21"/>
  <c r="B41" i="21"/>
  <c r="B38" i="21"/>
  <c r="G3769" i="7"/>
  <c r="F4851" i="1"/>
  <c r="G3950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150" i="7"/>
  <c r="B46" i="21"/>
  <c r="F4585" i="1"/>
  <c r="F4452" i="1"/>
  <c r="F4802" i="1"/>
  <c r="G4032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145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152" i="7" s="1"/>
  <c r="F4180" i="1"/>
  <c r="G3527" i="7" s="1"/>
  <c r="F4885" i="1"/>
  <c r="F4846" i="1"/>
  <c r="F4169" i="1"/>
  <c r="G3719" i="7" s="1"/>
  <c r="F4490" i="1"/>
  <c r="F4086" i="1"/>
  <c r="F4336" i="1"/>
  <c r="F4337" i="1"/>
  <c r="F3883" i="1"/>
  <c r="G3711" i="7" s="1"/>
  <c r="F3885" i="1"/>
  <c r="F4612" i="1"/>
  <c r="F4848" i="1"/>
  <c r="G4036" i="7" s="1"/>
  <c r="G3792" i="1"/>
  <c r="F4539" i="1"/>
  <c r="G3718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1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1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0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2" i="7"/>
  <c r="H4036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49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7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08" i="7"/>
  <c r="H4207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02" i="7"/>
  <c r="H4201" i="7"/>
  <c r="H4200" i="7"/>
  <c r="H4199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2" i="7"/>
  <c r="G3879" i="7"/>
  <c r="G3731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6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3928" i="7"/>
  <c r="H3929" i="7"/>
  <c r="H3930" i="7"/>
  <c r="H3931" i="7"/>
  <c r="H3932" i="7"/>
  <c r="H3576" i="7"/>
  <c r="H3577" i="7"/>
  <c r="H3585" i="7"/>
  <c r="H3586" i="7"/>
  <c r="H35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73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161" i="7"/>
  <c r="H4154" i="7"/>
  <c r="M3999" i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646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039" i="7"/>
  <c r="H3646" i="7"/>
  <c r="H3647" i="7"/>
  <c r="H3656" i="7"/>
  <c r="H3657" i="7"/>
  <c r="J4110" i="1"/>
  <c r="M4637" i="1"/>
  <c r="L4637" i="1"/>
  <c r="J4637" i="1"/>
  <c r="M4077" i="1"/>
  <c r="M4173" i="1"/>
  <c r="J4171" i="1"/>
  <c r="M3985" i="1"/>
  <c r="G3985" i="1" s="1"/>
  <c r="J3985" i="1"/>
  <c r="G4035" i="7"/>
  <c r="H4035" i="7"/>
  <c r="H4037" i="7"/>
  <c r="H4038" i="7"/>
  <c r="J4309" i="1"/>
  <c r="J4478" i="1"/>
  <c r="F4478" i="1" s="1"/>
  <c r="J4837" i="1"/>
  <c r="F4837" i="1" s="1"/>
  <c r="H4215" i="7"/>
  <c r="H982" i="7"/>
  <c r="H981" i="7"/>
  <c r="G981" i="7"/>
  <c r="H980" i="7"/>
  <c r="H979" i="7"/>
  <c r="G3990" i="1"/>
  <c r="G982" i="7"/>
  <c r="G3999" i="1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0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8" i="7"/>
  <c r="F4229" i="7"/>
  <c r="F4228" i="7"/>
  <c r="F4227" i="7"/>
  <c r="F4226" i="7"/>
  <c r="G2467" i="7"/>
  <c r="G381" i="7"/>
  <c r="G743" i="7"/>
  <c r="G2627" i="7"/>
  <c r="G2626" i="7"/>
  <c r="G2526" i="7"/>
  <c r="G4037" i="7"/>
  <c r="G1474" i="7"/>
  <c r="G1476" i="7"/>
  <c r="G984" i="7"/>
  <c r="G3483" i="7"/>
  <c r="G1177" i="7"/>
  <c r="G1178" i="7"/>
  <c r="G3647" i="7"/>
  <c r="G3484" i="7"/>
  <c r="G3481" i="7"/>
  <c r="G1838" i="7"/>
  <c r="G4173" i="7"/>
  <c r="G2628" i="7"/>
  <c r="G2629" i="7"/>
  <c r="G1194" i="7"/>
  <c r="G1195" i="7"/>
  <c r="G3609" i="7"/>
  <c r="G3577" i="7"/>
  <c r="G825" i="7"/>
  <c r="G3736" i="7"/>
  <c r="G1473" i="7"/>
  <c r="G3656" i="7"/>
  <c r="G1841" i="7"/>
  <c r="G1840" i="7"/>
  <c r="G2466" i="7"/>
  <c r="G1123" i="7"/>
  <c r="G1196" i="7"/>
  <c r="G4201" i="7"/>
  <c r="G3587" i="7"/>
  <c r="G1737" i="7"/>
  <c r="G3657" i="7"/>
  <c r="G4207" i="7"/>
  <c r="G2821" i="7"/>
  <c r="G3928" i="7"/>
  <c r="G3931" i="7"/>
  <c r="G3576" i="7"/>
  <c r="G3384" i="7"/>
  <c r="G4199" i="7"/>
  <c r="G3638" i="7"/>
  <c r="G4147" i="7"/>
  <c r="G3585" i="7"/>
  <c r="G3661" i="7"/>
  <c r="G3658" i="7"/>
  <c r="G4039" i="7"/>
  <c r="G3486" i="7"/>
  <c r="G2966" i="7"/>
  <c r="G3054" i="7"/>
  <c r="G4149" i="7"/>
  <c r="G688" i="7"/>
  <c r="G1752" i="7"/>
  <c r="G2820" i="7"/>
  <c r="G3755" i="7"/>
  <c r="G1738" i="7"/>
  <c r="G3413" i="7"/>
  <c r="G3640" i="7"/>
  <c r="G3645" i="7"/>
  <c r="G53" i="7"/>
  <c r="G2422" i="7"/>
  <c r="G4166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3945" i="7"/>
  <c r="G3679" i="7"/>
  <c r="G3759" i="7"/>
  <c r="G3944" i="7"/>
  <c r="G3594" i="7"/>
  <c r="G3694" i="7"/>
  <c r="G3742" i="7"/>
  <c r="G3749" i="7"/>
  <c r="G3741" i="7"/>
  <c r="G3746" i="7"/>
  <c r="G3632" i="7"/>
  <c r="G3631" i="7"/>
  <c r="G3618" i="7"/>
  <c r="G3758" i="7"/>
  <c r="G3756" i="7"/>
  <c r="G464" i="7"/>
  <c r="G3947" i="7"/>
  <c r="G3597" i="7"/>
  <c r="G3391" i="7"/>
  <c r="G3750" i="7"/>
  <c r="G3739" i="7"/>
  <c r="G3740" i="7"/>
  <c r="G3648" i="7"/>
  <c r="G3763" i="7"/>
  <c r="G3753" i="7"/>
  <c r="G3752" i="7"/>
  <c r="G3921" i="7"/>
  <c r="G3595" i="7"/>
  <c r="G4837" i="1"/>
  <c r="G4478" i="1"/>
  <c r="K2467" i="7" s="1"/>
  <c r="G4110" i="1"/>
  <c r="G4657" i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037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647" i="7" s="1"/>
  <c r="G4845" i="1"/>
  <c r="G4798" i="1"/>
  <c r="K3481" i="7" s="1"/>
  <c r="G4446" i="1"/>
  <c r="K1838" i="7" s="1"/>
  <c r="G4140" i="1"/>
  <c r="G4846" i="1"/>
  <c r="G4335" i="1"/>
  <c r="G3839" i="1"/>
  <c r="G4639" i="1"/>
  <c r="G3785" i="1"/>
  <c r="G4645" i="1"/>
  <c r="G4255" i="1"/>
  <c r="G4123" i="1"/>
  <c r="K1423" i="7" s="1"/>
  <c r="G4899" i="1"/>
  <c r="G4366" i="1"/>
  <c r="G4078" i="1"/>
  <c r="K1195" i="7" s="1"/>
  <c r="G4442" i="1"/>
  <c r="G4334" i="1"/>
  <c r="G3783" i="1"/>
  <c r="G4210" i="1"/>
  <c r="G4507" i="1"/>
  <c r="G3921" i="1"/>
  <c r="G3987" i="1"/>
  <c r="G4367" i="1"/>
  <c r="K3736" i="7" s="1"/>
  <c r="G4175" i="1"/>
  <c r="K1473" i="7" s="1"/>
  <c r="G3957" i="1"/>
  <c r="K3656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G3922" i="1"/>
  <c r="K3587" i="7" s="1"/>
  <c r="G4857" i="1"/>
  <c r="G3884" i="1"/>
  <c r="G4177" i="1"/>
  <c r="G3958" i="1"/>
  <c r="K3657" i="7" s="1"/>
  <c r="G4880" i="1"/>
  <c r="K4200" i="7" s="1"/>
  <c r="G4883" i="1"/>
  <c r="G4884" i="1"/>
  <c r="G4444" i="1"/>
  <c r="G4405" i="1"/>
  <c r="G4209" i="1"/>
  <c r="G4208" i="1"/>
  <c r="K3928" i="7" s="1"/>
  <c r="G4211" i="1"/>
  <c r="K3931" i="7" s="1"/>
  <c r="G3919" i="1"/>
  <c r="K3576" i="7" s="1"/>
  <c r="G3828" i="1"/>
  <c r="G3948" i="1"/>
  <c r="G3949" i="1"/>
  <c r="G4740" i="1"/>
  <c r="K3384" i="7" s="1"/>
  <c r="G4885" i="1"/>
  <c r="G4844" i="1"/>
  <c r="G4879" i="1"/>
  <c r="K4199" i="7" s="1"/>
  <c r="G4187" i="1"/>
  <c r="G4188" i="1"/>
  <c r="G3787" i="1"/>
  <c r="G4236" i="1"/>
  <c r="G4235" i="1"/>
  <c r="G4749" i="1"/>
  <c r="G3920" i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49" i="7" s="1"/>
  <c r="G4257" i="1"/>
  <c r="G4487" i="1"/>
  <c r="G4176" i="1"/>
  <c r="G3807" i="1"/>
  <c r="G4449" i="1"/>
  <c r="K2820" i="7" s="1"/>
  <c r="G3788" i="1"/>
  <c r="G4005" i="1"/>
  <c r="G4679" i="1"/>
  <c r="G3950" i="1"/>
  <c r="G4800" i="1"/>
  <c r="G4033" i="1"/>
  <c r="G4538" i="1"/>
  <c r="G4125" i="1"/>
  <c r="G4178" i="1"/>
  <c r="G4488" i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59" i="7" s="1"/>
  <c r="G4374" i="1"/>
  <c r="G3810" i="1"/>
  <c r="G4230" i="1"/>
  <c r="G3944" i="1"/>
  <c r="G3943" i="1"/>
  <c r="G4593" i="1"/>
  <c r="G4343" i="1"/>
  <c r="G4357" i="1"/>
  <c r="G4342" i="1"/>
  <c r="G4356" i="1"/>
  <c r="G4649" i="1"/>
  <c r="G4652" i="1"/>
  <c r="G4379" i="1"/>
  <c r="G4375" i="1"/>
  <c r="G4585" i="1"/>
  <c r="G4009" i="1"/>
  <c r="G4492" i="1"/>
  <c r="G3823" i="1"/>
  <c r="G4475" i="1"/>
  <c r="G4452" i="1"/>
  <c r="G4453" i="1"/>
  <c r="G4231" i="1"/>
  <c r="G4261" i="1"/>
  <c r="G4105" i="1"/>
  <c r="G4358" i="1"/>
  <c r="G4344" i="1"/>
  <c r="G4345" i="1"/>
  <c r="G4455" i="1"/>
  <c r="G4483" i="1"/>
  <c r="G4376" i="1"/>
  <c r="G4621" i="1"/>
  <c r="G4755" i="1"/>
  <c r="G4900" i="1"/>
  <c r="G3811" i="1"/>
  <c r="G4237" i="1"/>
  <c r="G4037" i="1"/>
  <c r="G4754" i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035" i="7"/>
  <c r="K4039" i="7"/>
  <c r="K3646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73" i="7"/>
  <c r="K2254" i="7"/>
  <c r="K1194" i="7"/>
  <c r="K1196" i="7"/>
  <c r="K3929" i="7"/>
  <c r="K3577" i="7"/>
  <c r="K3585" i="7"/>
  <c r="K824" i="7"/>
  <c r="K825" i="7"/>
  <c r="K826" i="7"/>
  <c r="K851" i="7"/>
  <c r="K53" i="7"/>
  <c r="K2529" i="7"/>
  <c r="K4201" i="7"/>
  <c r="K4202" i="7"/>
  <c r="K2423" i="7"/>
  <c r="K1736" i="7"/>
  <c r="K1737" i="7"/>
  <c r="K1738" i="7"/>
  <c r="K1752" i="7"/>
  <c r="K3055" i="7"/>
  <c r="K3115" i="7"/>
  <c r="K1735" i="7"/>
  <c r="K2815" i="7"/>
  <c r="K2816" i="7"/>
  <c r="K4207" i="7"/>
  <c r="K4208" i="7"/>
  <c r="K2821" i="7"/>
  <c r="K3638" i="7"/>
  <c r="K3661" i="7"/>
  <c r="K4147" i="7"/>
  <c r="K1295" i="7"/>
  <c r="K1305" i="7"/>
  <c r="K1307" i="7"/>
  <c r="K911" i="7"/>
  <c r="K912" i="7"/>
  <c r="K913" i="7"/>
  <c r="K914" i="7"/>
  <c r="K687" i="7"/>
  <c r="K688" i="7"/>
  <c r="K745" i="7"/>
  <c r="K3755" i="7"/>
  <c r="K3641" i="7"/>
  <c r="K3642" i="7"/>
  <c r="K3644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6" i="7"/>
  <c r="K4032" i="7"/>
  <c r="K3614" i="7"/>
  <c r="K3615" i="7"/>
  <c r="K3570" i="7"/>
  <c r="K3572" i="7"/>
  <c r="K4166" i="7"/>
  <c r="K3745" i="7"/>
  <c r="K2822" i="7"/>
  <c r="K2855" i="7"/>
  <c r="K2933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0" i="7"/>
  <c r="K3763" i="7"/>
  <c r="K3762" i="7"/>
  <c r="K3739" i="7"/>
  <c r="K3740" i="7"/>
  <c r="K3741" i="7"/>
  <c r="K3742" i="7"/>
  <c r="K3746" i="7"/>
  <c r="K3749" i="7"/>
  <c r="K3750" i="7"/>
  <c r="K3751" i="7"/>
  <c r="K3752" i="7"/>
  <c r="K3753" i="7"/>
  <c r="K3756" i="7"/>
  <c r="K3758" i="7"/>
  <c r="K3944" i="7"/>
  <c r="K3945" i="7"/>
  <c r="K3947" i="7"/>
  <c r="K3594" i="7"/>
  <c r="K36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18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1" i="7"/>
  <c r="K4152" i="7"/>
  <c r="K3718" i="7"/>
  <c r="K3719" i="7"/>
  <c r="K3720" i="7"/>
  <c r="K3946" i="7"/>
  <c r="K3950" i="7"/>
  <c r="K3635" i="7"/>
  <c r="K4145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4150" i="7"/>
  <c r="K751" i="7"/>
  <c r="K752" i="7"/>
  <c r="K815" i="7"/>
  <c r="K852" i="7"/>
  <c r="K4001" i="7"/>
  <c r="K4002" i="7"/>
  <c r="K4003" i="7"/>
  <c r="K4004" i="7"/>
  <c r="K3601" i="7"/>
  <c r="K3699" i="7"/>
  <c r="K3700" i="7"/>
  <c r="K3701" i="7"/>
  <c r="K3704" i="7"/>
  <c r="K2465" i="7"/>
  <c r="K2528" i="7"/>
  <c r="K2538" i="7"/>
  <c r="K2539" i="7"/>
  <c r="K3922" i="7"/>
  <c r="K3955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7" i="7"/>
  <c r="K3606" i="7"/>
  <c r="K3216" i="7"/>
  <c r="K3268" i="7"/>
  <c r="K3341" i="7"/>
  <c r="K3342" i="7"/>
  <c r="K2231" i="7"/>
  <c r="K2232" i="7"/>
  <c r="K2641" i="7"/>
  <c r="K2819" i="7"/>
  <c r="K3117" i="7"/>
  <c r="K3213" i="7"/>
  <c r="K4022" i="7"/>
  <c r="K4031" i="7"/>
  <c r="K4033" i="7"/>
  <c r="K4034" i="7"/>
  <c r="K3909" i="7"/>
  <c r="K3910" i="7"/>
  <c r="K3911" i="7"/>
  <c r="K3916" i="7"/>
  <c r="K264" i="7"/>
  <c r="K265" i="7"/>
  <c r="K266" i="7"/>
  <c r="K303" i="7"/>
  <c r="K3634" i="7"/>
  <c r="K466" i="7"/>
  <c r="K686" i="7"/>
  <c r="K3801" i="7"/>
  <c r="K3802" i="7"/>
  <c r="K3803" i="7"/>
  <c r="K3804" i="7"/>
  <c r="K3864" i="7"/>
  <c r="K3865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604" i="7"/>
  <c r="K3605" i="7"/>
  <c r="K3607" i="7"/>
  <c r="K3608" i="7"/>
  <c r="K1428" i="7"/>
  <c r="K1429" i="7"/>
  <c r="K1495" i="7"/>
  <c r="K1496" i="7"/>
  <c r="K4121" i="7"/>
  <c r="K4122" i="7"/>
  <c r="K4124" i="7"/>
  <c r="K4125" i="7"/>
  <c r="K4146" i="7"/>
  <c r="K4153" i="7"/>
  <c r="K3848" i="7"/>
  <c r="K3849" i="7"/>
  <c r="K3850" i="7"/>
  <c r="K3851" i="7"/>
  <c r="K3852" i="7"/>
  <c r="K3853" i="7"/>
  <c r="K3854" i="7"/>
  <c r="K3855" i="7"/>
  <c r="K1341" i="7"/>
  <c r="K1342" i="7"/>
  <c r="K1343" i="7"/>
  <c r="K1352" i="7"/>
  <c r="K4067" i="7"/>
  <c r="K4068" i="7"/>
  <c r="K4069" i="7"/>
  <c r="K4070" i="7"/>
  <c r="K4071" i="7"/>
  <c r="K4074" i="7"/>
  <c r="K3866" i="7"/>
  <c r="K3867" i="7"/>
  <c r="K3868" i="7"/>
  <c r="K3869" i="7"/>
  <c r="K3870" i="7"/>
  <c r="K3871" i="7"/>
  <c r="K3872" i="7"/>
  <c r="K3873" i="7"/>
  <c r="K3923" i="7"/>
  <c r="K3924" i="7"/>
  <c r="K3925" i="7"/>
  <c r="K3926" i="7"/>
  <c r="K3878" i="7"/>
  <c r="K3879" i="7"/>
  <c r="K3880" i="7"/>
  <c r="K3881" i="7"/>
  <c r="K3882" i="7"/>
  <c r="K3883" i="7"/>
  <c r="K3884" i="7"/>
  <c r="K4209" i="7"/>
  <c r="K3998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590" i="7"/>
  <c r="K3725" i="7"/>
  <c r="K3726" i="7"/>
  <c r="K3732" i="7"/>
  <c r="K3773" i="7"/>
  <c r="K3904" i="7"/>
  <c r="K3905" i="7"/>
  <c r="K3906" i="7"/>
  <c r="K3907" i="7"/>
  <c r="K3956" i="7"/>
  <c r="K3957" i="7"/>
  <c r="K3958" i="7"/>
  <c r="K3959" i="7"/>
  <c r="K3912" i="7"/>
  <c r="K3913" i="7"/>
  <c r="K3914" i="7"/>
  <c r="K3915" i="7"/>
  <c r="K3781" i="7"/>
  <c r="K3782" i="7"/>
  <c r="K3783" i="7"/>
  <c r="K3784" i="7"/>
  <c r="K3588" i="7"/>
  <c r="K3589" i="7"/>
  <c r="K3917" i="7"/>
  <c r="K3918" i="7"/>
  <c r="K3919" i="7"/>
  <c r="K3920" i="7"/>
  <c r="K3999" i="7"/>
  <c r="K3766" i="7"/>
  <c r="K1627" i="7"/>
  <c r="K2109" i="7"/>
  <c r="K2233" i="7"/>
  <c r="K2234" i="7"/>
  <c r="K3978" i="7"/>
  <c r="K3899" i="7"/>
  <c r="K3900" i="7"/>
  <c r="K3901" i="7"/>
  <c r="K3902" i="7"/>
  <c r="K3937" i="7"/>
  <c r="K3938" i="7"/>
  <c r="K3939" i="7"/>
  <c r="K3940" i="7"/>
  <c r="K3941" i="7"/>
  <c r="K3942" i="7"/>
  <c r="K4059" i="7"/>
  <c r="K4060" i="7"/>
  <c r="K4061" i="7"/>
  <c r="K3778" i="7"/>
  <c r="K3779" i="7"/>
  <c r="K3780" i="7"/>
  <c r="K3785" i="7"/>
  <c r="K4210" i="7"/>
  <c r="K4075" i="7"/>
  <c r="K4076" i="7"/>
  <c r="K3979" i="7"/>
  <c r="K3980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0" i="7"/>
  <c r="K3861" i="7"/>
  <c r="K3862" i="7"/>
  <c r="K3863" i="7"/>
  <c r="K3844" i="7"/>
  <c r="K3845" i="7"/>
  <c r="K3846" i="7"/>
  <c r="K3847" i="7"/>
  <c r="K3876" i="7"/>
  <c r="K3877" i="7"/>
  <c r="K3885" i="7"/>
  <c r="K3886" i="7"/>
  <c r="K4123" i="7"/>
  <c r="K4127" i="7"/>
  <c r="K3809" i="7"/>
  <c r="K3960" i="7"/>
  <c r="K3962" i="7"/>
  <c r="K3963" i="7"/>
  <c r="K3965" i="7"/>
  <c r="K3805" i="7"/>
  <c r="K3806" i="7"/>
  <c r="K3476" i="7"/>
  <c r="K3520" i="7"/>
  <c r="K3521" i="7"/>
  <c r="K3522" i="7"/>
  <c r="K3616" i="7"/>
  <c r="K3617" i="7"/>
  <c r="K3623" i="7"/>
  <c r="K3624" i="7"/>
  <c r="K4198" i="7"/>
  <c r="K4197" i="7"/>
  <c r="K3990" i="7"/>
  <c r="K3991" i="7"/>
  <c r="K3992" i="7"/>
  <c r="K3983" i="7"/>
  <c r="K3984" i="7"/>
  <c r="K3985" i="7"/>
  <c r="K4082" i="7"/>
  <c r="K4083" i="7"/>
  <c r="K3523" i="7"/>
  <c r="K3524" i="7"/>
  <c r="K3525" i="7"/>
  <c r="K3996" i="7"/>
  <c r="K3997" i="7"/>
  <c r="K3474" i="7"/>
  <c r="K3475" i="7"/>
  <c r="K4013" i="7"/>
  <c r="K4014" i="7"/>
  <c r="K4015" i="7"/>
  <c r="K4016" i="7"/>
  <c r="K4230" i="7"/>
  <c r="K3995" i="7"/>
  <c r="K4126" i="7"/>
  <c r="K4128" i="7"/>
  <c r="K4131" i="7"/>
  <c r="K4136" i="7"/>
  <c r="K4023" i="7"/>
  <c r="K4024" i="7"/>
  <c r="K4025" i="7"/>
  <c r="K4026" i="7"/>
  <c r="K4027" i="7"/>
  <c r="K4028" i="7"/>
  <c r="K4029" i="7"/>
  <c r="K4030" i="7"/>
  <c r="K4172" i="7"/>
  <c r="K4186" i="7"/>
  <c r="K3569" i="7"/>
  <c r="K3971" i="7"/>
  <c r="K3972" i="7"/>
  <c r="K3973" i="7"/>
  <c r="K3974" i="7"/>
  <c r="K3986" i="7"/>
  <c r="K3987" i="7"/>
  <c r="K3988" i="7"/>
  <c r="K3989" i="7"/>
  <c r="K3714" i="7"/>
  <c r="K3715" i="7"/>
  <c r="K3716" i="7"/>
  <c r="K3717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054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5" i="7"/>
  <c r="O3873" i="1"/>
  <c r="M3873" i="1"/>
  <c r="O4731" i="1"/>
  <c r="G4731" i="1" s="1"/>
  <c r="L4893" i="1"/>
  <c r="L4892" i="1"/>
  <c r="J3838" i="1"/>
  <c r="F3838" i="1" s="1"/>
  <c r="H4053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3836" i="7"/>
  <c r="G3836" i="7"/>
  <c r="H3835" i="7"/>
  <c r="H3834" i="7"/>
  <c r="H3811" i="7"/>
  <c r="G3811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840" i="7"/>
  <c r="G3840" i="7"/>
  <c r="H3839" i="7"/>
  <c r="G3839" i="7"/>
  <c r="H3838" i="7"/>
  <c r="H3837" i="7"/>
  <c r="G3837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5" i="7"/>
  <c r="H4224" i="7"/>
  <c r="H4223" i="7"/>
  <c r="G4223" i="7"/>
  <c r="H4222" i="7"/>
  <c r="H4221" i="7"/>
  <c r="H4229" i="7"/>
  <c r="H4227" i="7"/>
  <c r="H4226" i="7"/>
  <c r="G4226" i="7"/>
  <c r="H4219" i="7"/>
  <c r="H4218" i="7"/>
  <c r="H4217" i="7"/>
  <c r="H4216" i="7"/>
  <c r="H4211" i="7"/>
  <c r="H4212" i="7"/>
  <c r="H4213" i="7"/>
  <c r="H4214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111" i="7"/>
  <c r="H4110" i="7"/>
  <c r="H4109" i="7"/>
  <c r="H4108" i="7"/>
  <c r="G4108" i="7"/>
  <c r="H3969" i="7"/>
  <c r="H3968" i="7"/>
  <c r="H3967" i="7"/>
  <c r="H3966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79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2" i="7" s="1"/>
  <c r="F4840" i="1"/>
  <c r="F3781" i="1"/>
  <c r="F4092" i="1"/>
  <c r="F3993" i="1"/>
  <c r="G1081" i="7" s="1"/>
  <c r="F4309" i="1"/>
  <c r="G4220" i="7" s="1"/>
  <c r="F4242" i="1"/>
  <c r="F4733" i="1"/>
  <c r="G2918" i="7" s="1"/>
  <c r="F4738" i="1"/>
  <c r="F4916" i="1"/>
  <c r="F4597" i="1"/>
  <c r="F4073" i="1"/>
  <c r="F4956" i="1"/>
  <c r="G4254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111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252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0" i="7"/>
  <c r="G2934" i="7"/>
  <c r="G3712" i="7"/>
  <c r="K3660" i="7"/>
  <c r="K4038" i="7"/>
  <c r="G36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08" i="7"/>
  <c r="G10" i="7"/>
  <c r="G3659" i="7"/>
  <c r="G4076" i="1"/>
  <c r="G3515" i="7"/>
  <c r="G3929" i="7"/>
  <c r="K3583" i="7"/>
  <c r="G1254" i="7"/>
  <c r="G3383" i="7"/>
  <c r="G4038" i="7"/>
  <c r="G1839" i="7"/>
  <c r="G1584" i="7"/>
  <c r="G4202" i="7"/>
  <c r="G4200" i="7"/>
  <c r="G980" i="7"/>
  <c r="G3982" i="1"/>
  <c r="K4215" i="7"/>
  <c r="K1839" i="7"/>
  <c r="G2254" i="7"/>
  <c r="K980" i="7"/>
  <c r="G4215" i="7"/>
  <c r="G3582" i="7"/>
  <c r="G3583" i="7"/>
  <c r="G3517" i="7"/>
  <c r="G3835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7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1" i="7"/>
  <c r="F4182" i="7"/>
  <c r="F4184" i="7"/>
  <c r="F4183" i="7"/>
  <c r="F4180" i="7"/>
  <c r="H4183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119" i="7"/>
  <c r="H4116" i="7"/>
  <c r="H4117" i="7"/>
  <c r="H4118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4" i="7"/>
  <c r="H4182" i="7"/>
  <c r="H4181" i="7"/>
  <c r="H4180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77" i="1" l="1"/>
  <c r="F4117" i="1"/>
  <c r="F3870" i="1"/>
  <c r="F4218" i="1"/>
  <c r="F4912" i="1"/>
  <c r="F3833" i="1"/>
  <c r="F4536" i="1"/>
  <c r="G3613" i="7" s="1"/>
  <c r="F4154" i="1"/>
  <c r="F4953" i="1"/>
  <c r="G4251" i="7" s="1"/>
  <c r="F4589" i="1"/>
  <c r="F4598" i="1"/>
  <c r="F3938" i="1"/>
  <c r="F4915" i="1"/>
  <c r="F4438" i="1"/>
  <c r="F4954" i="1"/>
  <c r="G4253" i="7" s="1"/>
  <c r="F4827" i="1"/>
  <c r="F4555" i="1"/>
  <c r="F3940" i="1"/>
  <c r="F4072" i="1"/>
  <c r="F4217" i="1"/>
  <c r="F4243" i="1"/>
  <c r="F4553" i="1"/>
  <c r="G4620" i="1"/>
  <c r="G3978" i="1"/>
  <c r="H3754" i="7"/>
  <c r="H3152" i="7"/>
  <c r="H2281" i="7"/>
  <c r="H2282" i="7"/>
  <c r="G4824" i="1"/>
  <c r="G4827" i="1"/>
  <c r="G4831" i="1"/>
  <c r="H1829" i="7"/>
  <c r="H3794" i="7"/>
  <c r="L4407" i="1"/>
  <c r="L4726" i="1"/>
  <c r="F4726" i="1" s="1"/>
  <c r="F4253" i="7"/>
  <c r="F4252" i="7"/>
  <c r="F4254" i="7"/>
  <c r="H4177" i="7"/>
  <c r="F4177" i="7"/>
  <c r="H4178" i="7"/>
  <c r="F4178" i="7"/>
  <c r="H4176" i="7"/>
  <c r="F4176" i="7"/>
  <c r="H4175" i="7"/>
  <c r="F4175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251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1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8" i="7"/>
  <c r="H3903" i="7"/>
  <c r="J4758" i="1"/>
  <c r="J4764" i="1"/>
  <c r="L4066" i="1"/>
  <c r="J4066" i="1"/>
  <c r="F4066" i="1" s="1"/>
  <c r="L3775" i="1"/>
  <c r="J3775" i="1"/>
  <c r="F3775" i="1" s="1"/>
  <c r="L3771" i="1"/>
  <c r="J3771" i="1"/>
  <c r="L4434" i="1"/>
  <c r="J4434" i="1"/>
  <c r="F4434" i="1" s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65" i="1" l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3993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08" i="7"/>
  <c r="K4111" i="7"/>
  <c r="K4226" i="7"/>
  <c r="K4227" i="7"/>
  <c r="K4222" i="7"/>
  <c r="K4223" i="7"/>
  <c r="K3837" i="7"/>
  <c r="K3839" i="7"/>
  <c r="K3840" i="7"/>
  <c r="K2918" i="7"/>
  <c r="K2919" i="7"/>
  <c r="K2709" i="7"/>
  <c r="K2710" i="7"/>
  <c r="K1533" i="7"/>
  <c r="K1536" i="7"/>
  <c r="K1684" i="7"/>
  <c r="K1685" i="7"/>
  <c r="K3811" i="7"/>
  <c r="K3835" i="7"/>
  <c r="K3836" i="7"/>
  <c r="K4220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165" i="7"/>
  <c r="H4164" i="7"/>
  <c r="H4163" i="7"/>
  <c r="G4163" i="7"/>
  <c r="H4162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3993" i="7"/>
  <c r="G1174" i="7"/>
  <c r="G993" i="7"/>
  <c r="G994" i="7"/>
  <c r="G2381" i="7"/>
  <c r="G1469" i="7"/>
  <c r="G2622" i="7"/>
  <c r="G3903" i="7"/>
  <c r="G3908" i="7"/>
  <c r="G1587" i="7"/>
  <c r="G1193" i="7"/>
  <c r="G2509" i="7"/>
  <c r="G4164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5" i="7"/>
  <c r="G4176" i="7"/>
  <c r="G1829" i="7"/>
  <c r="G1753" i="7"/>
  <c r="G2847" i="7"/>
  <c r="G2965" i="7"/>
  <c r="G4183" i="7"/>
  <c r="G209" i="7"/>
  <c r="G4181" i="7"/>
  <c r="G2644" i="7"/>
  <c r="G4116" i="7"/>
  <c r="G1391" i="7"/>
  <c r="G1895" i="7"/>
  <c r="G3401" i="7"/>
  <c r="G1596" i="7"/>
  <c r="G1507" i="7"/>
  <c r="G1315" i="7"/>
  <c r="G1025" i="7"/>
  <c r="G2645" i="7"/>
  <c r="G197" i="7"/>
  <c r="G1394" i="7"/>
  <c r="G3394" i="7"/>
  <c r="G4180" i="7"/>
  <c r="G4182" i="7"/>
  <c r="G1894" i="7"/>
  <c r="G3395" i="7"/>
  <c r="G2959" i="7"/>
  <c r="G3405" i="7"/>
  <c r="G4178" i="7"/>
  <c r="G1968" i="7"/>
  <c r="G1659" i="7"/>
  <c r="G689" i="7"/>
  <c r="G2898" i="7"/>
  <c r="G2899" i="7"/>
  <c r="G4184" i="7"/>
  <c r="G2672" i="7"/>
  <c r="G1510" i="7"/>
  <c r="G4119" i="7"/>
  <c r="G1969" i="7"/>
  <c r="G368" i="7"/>
  <c r="G366" i="7"/>
  <c r="G1023" i="7"/>
  <c r="G1024" i="7"/>
  <c r="G1314" i="7"/>
  <c r="G1116" i="7"/>
  <c r="G4179" i="7"/>
  <c r="G1325" i="7"/>
  <c r="G2403" i="7"/>
  <c r="G2671" i="7"/>
  <c r="G196" i="7"/>
  <c r="G1393" i="7"/>
  <c r="G1661" i="7"/>
  <c r="G2928" i="7"/>
  <c r="G2957" i="7"/>
  <c r="G1327" i="7"/>
  <c r="G694" i="7"/>
  <c r="G4177" i="7"/>
  <c r="G2900" i="7"/>
  <c r="G2901" i="7"/>
  <c r="G1051" i="7"/>
  <c r="G1833" i="7"/>
  <c r="G1509" i="7"/>
  <c r="G4117" i="7"/>
  <c r="G1508" i="7"/>
  <c r="G1326" i="7"/>
  <c r="G1971" i="7"/>
  <c r="G376" i="7"/>
  <c r="G374" i="7"/>
  <c r="G1253" i="7"/>
  <c r="G4109" i="7"/>
  <c r="G4118" i="7"/>
  <c r="G4221" i="7"/>
  <c r="G1662" i="7"/>
  <c r="G4211" i="7"/>
  <c r="G4213" i="7"/>
  <c r="G4217" i="7"/>
  <c r="G4218" i="7"/>
  <c r="G1328" i="7"/>
  <c r="G1050" i="7"/>
  <c r="G3795" i="7"/>
  <c r="G3610" i="7"/>
  <c r="G4054" i="7"/>
  <c r="G4212" i="7"/>
  <c r="G4214" i="7"/>
  <c r="G1425" i="7"/>
  <c r="G1079" i="7"/>
  <c r="G3932" i="7"/>
  <c r="G1430" i="7"/>
  <c r="G595" i="7"/>
  <c r="G3969" i="7"/>
  <c r="G4228" i="7"/>
  <c r="G2235" i="7"/>
  <c r="G1534" i="7"/>
  <c r="G1535" i="7"/>
  <c r="G3487" i="7"/>
  <c r="G3838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3993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3" i="7" s="1"/>
  <c r="G4233" i="1"/>
  <c r="K3908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251" i="7" s="1"/>
  <c r="G4907" i="1"/>
  <c r="K4175" i="7" s="1"/>
  <c r="G4909" i="1"/>
  <c r="K4176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3" i="7" s="1"/>
  <c r="G4072" i="1"/>
  <c r="K209" i="7" s="1"/>
  <c r="G4915" i="1"/>
  <c r="K4181" i="7" s="1"/>
  <c r="G4619" i="1"/>
  <c r="K2644" i="7" s="1"/>
  <c r="G4703" i="1"/>
  <c r="K4116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253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0" i="7" s="1"/>
  <c r="G4916" i="1"/>
  <c r="K4182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8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4" i="7" s="1"/>
  <c r="G4073" i="1"/>
  <c r="G4613" i="1"/>
  <c r="K2672" i="7" s="1"/>
  <c r="G4157" i="1"/>
  <c r="K1510" i="7" s="1"/>
  <c r="G4704" i="1"/>
  <c r="K4119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254" i="7" s="1"/>
  <c r="G4032" i="1"/>
  <c r="K1116" i="7" s="1"/>
  <c r="G4908" i="1"/>
  <c r="K4179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7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117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09" i="7" s="1"/>
  <c r="G4600" i="1"/>
  <c r="G4394" i="1"/>
  <c r="G4393" i="1"/>
  <c r="G4706" i="1"/>
  <c r="K4118" i="7" s="1"/>
  <c r="G4919" i="1"/>
  <c r="K4221" i="7" s="1"/>
  <c r="G4917" i="1"/>
  <c r="G4250" i="1"/>
  <c r="K1662" i="7" s="1"/>
  <c r="G3874" i="1"/>
  <c r="G4893" i="1"/>
  <c r="K4211" i="7" s="1"/>
  <c r="G4892" i="1"/>
  <c r="K4213" i="7" s="1"/>
  <c r="G4602" i="1"/>
  <c r="K4217" i="7"/>
  <c r="G4903" i="1"/>
  <c r="K4218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5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2" i="7" s="1"/>
  <c r="G4895" i="1"/>
  <c r="K4214" i="7" s="1"/>
  <c r="G4122" i="1"/>
  <c r="K1425" i="7" s="1"/>
  <c r="G4034" i="1"/>
  <c r="G3984" i="1"/>
  <c r="K1079" i="7" s="1"/>
  <c r="K1049" i="7"/>
  <c r="K1052" i="7"/>
  <c r="G3902" i="1"/>
  <c r="G5058" i="1"/>
  <c r="K4148" i="7" s="1"/>
  <c r="G4799" i="1"/>
  <c r="G4590" i="1"/>
  <c r="G4839" i="1"/>
  <c r="G4795" i="1"/>
  <c r="G4207" i="1"/>
  <c r="K3932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69" i="7" s="1"/>
  <c r="G3877" i="1"/>
  <c r="G3879" i="1"/>
  <c r="G4603" i="1"/>
  <c r="K3969" i="7" s="1"/>
  <c r="G4927" i="1"/>
  <c r="K4228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K3838" i="7" s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0" i="7" s="1"/>
  <c r="L4304" i="1"/>
  <c r="L4056" i="1"/>
  <c r="J4056" i="1"/>
  <c r="J4146" i="1"/>
  <c r="F4146" i="1" s="1"/>
  <c r="M4690" i="1"/>
  <c r="F4226" i="1" l="1"/>
  <c r="F3848" i="1"/>
  <c r="F4871" i="1"/>
  <c r="F4531" i="1"/>
  <c r="K2108" i="7"/>
  <c r="K3770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4" i="7"/>
  <c r="K3757" i="7"/>
  <c r="G3754" i="7"/>
  <c r="G3757" i="7"/>
  <c r="K1379" i="7"/>
  <c r="K3630" i="7"/>
  <c r="G1379" i="7"/>
  <c r="G3630" i="7"/>
  <c r="G4154" i="7"/>
  <c r="G3586" i="7"/>
  <c r="K4154" i="7"/>
  <c r="K3586" i="7"/>
  <c r="K4161" i="7"/>
  <c r="K3930" i="7"/>
  <c r="G4161" i="7"/>
  <c r="G3930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110" i="7"/>
  <c r="G3834" i="7"/>
  <c r="K1683" i="7"/>
  <c r="K4229" i="7"/>
  <c r="K2282" i="7"/>
  <c r="K3834" i="7"/>
  <c r="K593" i="7"/>
  <c r="G4219" i="7"/>
  <c r="G210" i="7"/>
  <c r="G695" i="7"/>
  <c r="G3398" i="7"/>
  <c r="G2282" i="7"/>
  <c r="K4219" i="7"/>
  <c r="K210" i="7"/>
  <c r="K3968" i="7"/>
  <c r="G4216" i="7"/>
  <c r="G1252" i="7"/>
  <c r="K4216" i="7"/>
  <c r="K4110" i="7"/>
  <c r="K1252" i="7"/>
  <c r="K4225" i="7"/>
  <c r="K1756" i="7"/>
  <c r="G1683" i="7"/>
  <c r="G4224" i="7"/>
  <c r="G3968" i="7"/>
  <c r="G593" i="7"/>
  <c r="K4224" i="7"/>
  <c r="K695" i="7"/>
  <c r="K3398" i="7"/>
  <c r="G4229" i="7"/>
  <c r="G4225" i="7"/>
  <c r="G1756" i="7"/>
  <c r="G3794" i="7"/>
  <c r="K3794" i="7"/>
  <c r="K1115" i="7"/>
  <c r="G1115" i="7"/>
  <c r="K2224" i="7"/>
  <c r="K3967" i="7"/>
  <c r="K3966" i="7"/>
  <c r="G3967" i="7"/>
  <c r="G3966" i="7"/>
  <c r="G2225" i="7"/>
  <c r="G2226" i="7"/>
  <c r="K2225" i="7"/>
  <c r="K2226" i="7"/>
  <c r="G1970" i="7"/>
  <c r="K1970" i="7"/>
  <c r="G1392" i="7"/>
  <c r="G2224" i="7"/>
  <c r="K3403" i="7"/>
  <c r="G3152" i="7"/>
  <c r="K4252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163" i="7"/>
  <c r="K4164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160" i="7"/>
  <c r="H4155" i="7"/>
  <c r="G4156" i="7"/>
  <c r="H4156" i="7"/>
  <c r="G4157" i="7"/>
  <c r="H4157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721" i="7"/>
  <c r="G3722" i="7"/>
  <c r="H3722" i="7"/>
  <c r="G3723" i="7"/>
  <c r="H3723" i="7"/>
  <c r="G3724" i="7"/>
  <c r="H3724" i="7"/>
  <c r="J4872" i="1"/>
  <c r="F4872" i="1" s="1"/>
  <c r="J4145" i="1"/>
  <c r="J4293" i="1"/>
  <c r="F4293" i="1" s="1"/>
  <c r="K2123" i="7" l="1"/>
  <c r="G2123" i="7"/>
  <c r="H1585" i="7"/>
  <c r="H3675" i="7"/>
  <c r="H3695" i="7"/>
  <c r="G3696" i="7"/>
  <c r="H3696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189" i="7"/>
  <c r="G4189" i="7"/>
  <c r="H4188" i="7"/>
  <c r="G4188" i="7"/>
  <c r="H4187" i="7"/>
  <c r="G4187" i="7"/>
  <c r="H4190" i="7"/>
  <c r="G4190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3935" i="7"/>
  <c r="G3935" i="7"/>
  <c r="H3933" i="7"/>
  <c r="G3933" i="7"/>
  <c r="H3409" i="7"/>
  <c r="H3407" i="7"/>
  <c r="H3408" i="7"/>
  <c r="H3406" i="7"/>
  <c r="H3934" i="7"/>
  <c r="G3934" i="7"/>
  <c r="H3593" i="7"/>
  <c r="G3593" i="7"/>
  <c r="H3591" i="7"/>
  <c r="G3591" i="7"/>
  <c r="H3592" i="7"/>
  <c r="G3592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8" i="7"/>
  <c r="G3772" i="7"/>
  <c r="H3772" i="7"/>
  <c r="G3767" i="7"/>
  <c r="H3767" i="7"/>
  <c r="H3771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009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052" i="7"/>
  <c r="H4052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1576" i="7"/>
  <c r="H1576" i="7"/>
  <c r="K1576" i="7"/>
  <c r="G1624" i="7"/>
  <c r="H1624" i="7"/>
  <c r="K1624" i="7"/>
  <c r="H1625" i="7"/>
  <c r="G1626" i="7"/>
  <c r="H1626" i="7"/>
  <c r="K1626" i="7"/>
  <c r="G829" i="7"/>
  <c r="H829" i="7"/>
  <c r="K829" i="7"/>
  <c r="H830" i="7"/>
  <c r="H831" i="7"/>
  <c r="H832" i="7"/>
  <c r="H2253" i="7"/>
  <c r="G2255" i="7"/>
  <c r="H2255" i="7"/>
  <c r="K2255" i="7"/>
  <c r="G3214" i="7"/>
  <c r="H3214" i="7"/>
  <c r="K3214" i="7"/>
  <c r="G3215" i="7"/>
  <c r="H3215" i="7"/>
  <c r="K3215" i="7"/>
  <c r="H643" i="7"/>
  <c r="H640" i="7"/>
  <c r="G641" i="7"/>
  <c r="H641" i="7"/>
  <c r="K641" i="7"/>
  <c r="G642" i="7"/>
  <c r="H642" i="7"/>
  <c r="K642" i="7"/>
  <c r="H3343" i="7"/>
  <c r="H426" i="7"/>
  <c r="H427" i="7"/>
  <c r="H425" i="7"/>
  <c r="H428" i="7"/>
  <c r="H3344" i="7"/>
  <c r="H3410" i="7"/>
  <c r="G3414" i="7"/>
  <c r="H3414" i="7"/>
  <c r="K3414" i="7"/>
  <c r="H3415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786" i="7"/>
  <c r="H3786" i="7"/>
  <c r="K3786" i="7"/>
  <c r="G3787" i="7"/>
  <c r="H3787" i="7"/>
  <c r="K3787" i="7"/>
  <c r="G3788" i="7"/>
  <c r="H3788" i="7"/>
  <c r="K3788" i="7"/>
  <c r="G3789" i="7"/>
  <c r="H3789" i="7"/>
  <c r="K3789" i="7"/>
  <c r="G3790" i="7"/>
  <c r="H3790" i="7"/>
  <c r="K3790" i="7"/>
  <c r="G3791" i="7"/>
  <c r="H3791" i="7"/>
  <c r="K3791" i="7"/>
  <c r="G3792" i="7"/>
  <c r="H3792" i="7"/>
  <c r="K3792" i="7"/>
  <c r="G3793" i="7"/>
  <c r="H3793" i="7"/>
  <c r="K3793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06" i="7"/>
  <c r="H4007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08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052" i="7"/>
  <c r="K2440" i="7"/>
  <c r="K2981" i="7"/>
  <c r="K2896" i="7"/>
  <c r="K2897" i="7"/>
  <c r="K2904" i="7"/>
  <c r="K1289" i="7"/>
  <c r="K2536" i="7"/>
  <c r="K3428" i="7"/>
  <c r="K3772" i="7"/>
  <c r="K3767" i="7"/>
  <c r="K3592" i="7"/>
  <c r="K3591" i="7"/>
  <c r="K3593" i="7"/>
  <c r="K3934" i="7"/>
  <c r="K3933" i="7"/>
  <c r="K3935" i="7"/>
  <c r="K370" i="7"/>
  <c r="K371" i="7"/>
  <c r="K1925" i="7"/>
  <c r="K4190" i="7"/>
  <c r="K4187" i="7"/>
  <c r="K4188" i="7"/>
  <c r="K4189" i="7"/>
  <c r="K1449" i="7"/>
  <c r="K1450" i="7"/>
  <c r="K203" i="7"/>
  <c r="K3696" i="7"/>
  <c r="K3722" i="7"/>
  <c r="K3723" i="7"/>
  <c r="K3724" i="7"/>
  <c r="K4156" i="7"/>
  <c r="K4157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07" i="7"/>
  <c r="G3538" i="7"/>
  <c r="G1132" i="7"/>
  <c r="G2495" i="7"/>
  <c r="G3542" i="7"/>
  <c r="G2496" i="7"/>
  <c r="G2721" i="7"/>
  <c r="G354" i="7"/>
  <c r="G3344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08" i="7"/>
  <c r="G225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410" i="7"/>
  <c r="G278" i="7"/>
  <c r="G1285" i="7"/>
  <c r="G2439" i="7"/>
  <c r="G2706" i="7"/>
  <c r="G2320" i="7"/>
  <c r="G2980" i="7"/>
  <c r="G1189" i="7"/>
  <c r="G2990" i="7"/>
  <c r="G2034" i="7"/>
  <c r="G4009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721" i="7"/>
  <c r="G2036" i="7"/>
  <c r="G3298" i="7"/>
  <c r="G3695" i="7"/>
  <c r="G1290" i="7"/>
  <c r="G2213" i="7"/>
  <c r="G3675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07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344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225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1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95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75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4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721" i="7" l="1"/>
  <c r="K3970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053" i="7"/>
  <c r="K4054" i="7"/>
  <c r="G4053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1" i="7"/>
  <c r="K539" i="7"/>
  <c r="K3961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165" i="7"/>
  <c r="G3748" i="7"/>
  <c r="G4155" i="7"/>
  <c r="G3743" i="7"/>
  <c r="K1249" i="7"/>
  <c r="G4162" i="7"/>
  <c r="G3747" i="7"/>
  <c r="G1249" i="7"/>
  <c r="K4165" i="7"/>
  <c r="K3748" i="7"/>
  <c r="K4155" i="7"/>
  <c r="K3743" i="7"/>
  <c r="K4162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415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415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160" i="7"/>
  <c r="G338" i="7"/>
  <c r="K4160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008" i="7"/>
  <c r="K23" i="7"/>
  <c r="K1109" i="7"/>
  <c r="K1490" i="7"/>
  <c r="K2439" i="7"/>
  <c r="K2486" i="7"/>
  <c r="K2923" i="7"/>
  <c r="K25" i="7"/>
  <c r="K3541" i="7"/>
  <c r="K2992" i="7"/>
  <c r="K4009" i="7"/>
  <c r="K2378" i="7"/>
  <c r="K2922" i="7"/>
  <c r="K24" i="7"/>
  <c r="K2496" i="7"/>
  <c r="K3128" i="7"/>
  <c r="K816" i="7"/>
  <c r="K2211" i="7"/>
  <c r="K3410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06" i="7"/>
  <c r="K2264" i="7"/>
  <c r="G2445" i="7"/>
  <c r="G343" i="7"/>
  <c r="G2494" i="7"/>
  <c r="G1337" i="7"/>
  <c r="G1731" i="7"/>
  <c r="G4006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1625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F3107" i="1" l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1625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343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343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F1422" i="1" s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509" i="1" l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K2340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<sst xmlns="http://schemas.openxmlformats.org/spreadsheetml/2006/main" count="39113" uniqueCount="2772">
  <si>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</si>
  <si>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</si>
  <si>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</si>
  <si>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</si>
  <si>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</si>
  <si>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</si>
  <si>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</si>
  <si>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</si>
  <si>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</si>
  <si>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</si>
  <si>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</si>
  <si>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</si>
  <si>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</si>
  <si>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</si>
  <si>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</si>
  <si>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</si>
  <si>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</si>
  <si>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</si>
  <si>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</si>
  <si>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</si>
  <si>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</si>
  <si>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</si>
  <si>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</si>
  <si>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</si>
  <si>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</si>
  <si>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</si>
  <si>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</si>
  <si>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</si>
  <si>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</si>
  <si>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</si>
  <si>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</si>
  <si>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</si>
  <si>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</si>
  <si>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</si>
  <si>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</si>
  <si>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</si>
  <si>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</si>
  <si>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</si>
  <si>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</si>
  <si>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</si>
  <si>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</si>
  <si>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</si>
  <si>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</si>
  <si>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</si>
  <si>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</si>
  <si>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</si>
  <si>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</si>
  <si>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</si>
  <si>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</si>
  <si>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</si>
  <si>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</si>
  <si>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</si>
  <si>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</si>
  <si>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</si>
  <si>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</si>
  <si>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</si>
  <si>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</si>
  <si>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</si>
  <si>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</si>
  <si>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</si>
  <si>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</si>
  <si>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</si>
  <si>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</si>
  <si>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</si>
  <si>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</si>
  <si>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</si>
  <si>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</si>
  <si>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</si>
  <si>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</si>
  <si>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</si>
  <si>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</si>
  <si>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</si>
  <si>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</si>
  <si>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</si>
  <si>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</si>
  <si>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</si>
  <si>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</si>
  <si>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</si>
  <si>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</si>
  <si>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</si>
  <si>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</si>
  <si>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</si>
  <si>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</si>
  <si>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</si>
  <si>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</si>
  <si>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</si>
  <si>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</si>
  <si>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</si>
  <si>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</si>
  <si>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</si>
  <si>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</si>
  <si>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</si>
  <si>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</si>
  <si>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</si>
  <si>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</si>
  <si>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</si>
  <si>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</si>
  <si>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</si>
  <si>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</si>
  <si>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</si>
  <si>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</si>
  <si>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</si>
  <si>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</si>
  <si>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</si>
  <si>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</si>
  <si>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</si>
  <si>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</si>
  <si>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</si>
  <si>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</si>
  <si>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</si>
  <si>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</si>
  <si>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</si>
  <si>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</si>
  <si>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</si>
  <si>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</si>
  <si>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</si>
  <si>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</si>
  <si>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</si>
  <si>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</si>
  <si>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</si>
  <si>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</si>
  <si>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</si>
  <si>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</si>
  <si>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</si>
  <si>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</si>
  <si>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</si>
  <si>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</si>
  <si>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</si>
  <si>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</si>
  <si>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</si>
  <si>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</si>
  <si>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</si>
  <si>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</si>
  <si>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</si>
  <si>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</si>
  <si>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</si>
  <si>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</si>
  <si>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</si>
  <si>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</si>
  <si>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</si>
  <si>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</si>
  <si>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</si>
  <si>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</si>
  <si>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</si>
  <si>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</si>
  <si>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</si>
  <si>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</si>
  <si>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</si>
  <si>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</si>
  <si>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</si>
  <si>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</si>
  <si>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</si>
  <si>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</si>
  <si>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</si>
  <si>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</si>
  <si>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</si>
  <si>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</si>
  <si>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</si>
  <si>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</si>
  <si>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</si>
  <si>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</si>
  <si>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</si>
  <si>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</si>
  <si>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</si>
  <si>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</si>
  <si>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</si>
  <si>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</si>
  <si>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</si>
  <si>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</si>
  <si>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</si>
  <si>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</si>
  <si>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</si>
  <si>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</si>
  <si>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</si>
  <si>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</si>
  <si>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</si>
  <si>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</si>
  <si>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</si>
  <si>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</si>
  <si>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</si>
  <si>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</si>
  <si>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</si>
  <si>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</si>
  <si>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</si>
  <si>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</si>
  <si>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</si>
  <si>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</si>
  <si>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</si>
  <si>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</si>
  <si>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</si>
  <si>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</si>
  <si>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</si>
  <si>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</si>
  <si>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</si>
  <si>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</si>
  <si>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</si>
  <si>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</si>
  <si>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</si>
  <si>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</si>
  <si>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</si>
  <si>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</si>
  <si>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</si>
  <si>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</si>
  <si>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</si>
  <si>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</si>
  <si>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</si>
  <si>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</si>
  <si>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</si>
  <si>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</si>
  <si>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</si>
  <si>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</si>
  <si>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</si>
  <si>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</si>
  <si>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</si>
  <si>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</si>
  <si>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</si>
  <si>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</si>
  <si>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</si>
  <si>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</si>
  <si>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</si>
  <si>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</si>
  <si>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</si>
  <si>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</si>
  <si>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</si>
  <si>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</si>
  <si>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</si>
  <si>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</si>
  <si>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</si>
  <si>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</si>
  <si>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</si>
  <si>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</si>
  <si>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</si>
  <si>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</si>
  <si>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</si>
  <si>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</si>
  <si>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</si>
  <si>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</si>
  <si>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</si>
  <si>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</si>
  <si>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</si>
  <si>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</si>
  <si>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</si>
  <si>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</si>
  <si>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</si>
  <si>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</si>
  <si>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</si>
  <si>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</si>
  <si>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</si>
  <si>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</si>
  <si>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</si>
  <si>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</si>
  <si>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</si>
  <si>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</si>
  <si>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</si>
  <si>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</si>
  <si>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</si>
  <si>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</si>
  <si>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</si>
  <si>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</si>
  <si>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</si>
  <si>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</si>
  <si>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</si>
  <si>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</si>
  <si>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</si>
  <si>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</si>
  <si>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</si>
  <si>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</si>
  <si>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</si>
  <si>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</si>
  <si>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</si>
  <si>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</si>
  <si>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</si>
  <si>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</si>
  <si>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</si>
  <si>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</si>
  <si>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</si>
  <si>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</si>
  <si>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</si>
  <si>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</si>
  <si>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</si>
  <si>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</si>
  <si>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</si>
  <si>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</si>
  <si>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</si>
  <si>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</si>
  <si>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</si>
  <si>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</si>
  <si>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</si>
  <si>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</si>
  <si>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</si>
  <si>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</si>
  <si>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</si>
  <si>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</si>
  <si>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</si>
  <si>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</si>
  <si>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</si>
  <si>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</si>
  <si>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</si>
  <si>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</si>
  <si>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</si>
  <si>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</si>
  <si>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</si>
  <si>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</si>
  <si>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</si>
  <si>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</si>
  <si>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</si>
  <si>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</si>
  <si>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</si>
  <si>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</si>
  <si>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</si>
  <si>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</si>
  <si>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</si>
  <si>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</si>
  <si>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</si>
  <si>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</si>
  <si>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</si>
  <si>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</si>
  <si>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</si>
  <si>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</si>
  <si>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</si>
  <si>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</si>
  <si>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</si>
  <si>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</si>
  <si>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</si>
  <si>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</si>
  <si>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</si>
  <si>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</si>
  <si>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</si>
  <si>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</si>
  <si>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</si>
  <si>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</si>
  <si>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</si>
  <si>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</si>
  <si>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</si>
  <si>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</si>
  <si>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</si>
  <si>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</si>
  <si>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</si>
  <si>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</si>
  <si>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</si>
  <si>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</si>
  <si>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</si>
  <si>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</si>
  <si>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</si>
  <si>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</si>
  <si>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</si>
  <si>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</si>
  <si>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</si>
  <si>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</si>
  <si>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</si>
  <si>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</si>
  <si>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</si>
  <si>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</si>
  <si>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</si>
  <si>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</si>
  <si>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</si>
  <si>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</si>
  <si>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</si>
  <si>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</si>
  <si>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</si>
  <si>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</si>
  <si>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</si>
  <si>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</si>
  <si>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</si>
  <si>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</si>
  <si>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</si>
  <si>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</si>
  <si>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</si>
  <si>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</si>
  <si>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</si>
  <si>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</si>
  <si>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</si>
  <si>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</si>
  <si>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</si>
  <si>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</si>
  <si>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</si>
  <si>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</si>
  <si>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</si>
  <si>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</si>
  <si>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</si>
  <si>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</si>
  <si>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</si>
  <si>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</si>
  <si>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</si>
  <si>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</si>
  <si>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</si>
  <si>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</si>
  <si>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</si>
  <si>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</si>
  <si>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</si>
  <si>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</si>
  <si>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</si>
  <si>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</si>
  <si>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</si>
  <si>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</si>
  <si>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</si>
  <si>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</si>
  <si>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</si>
  <si>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</si>
  <si>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</si>
  <si>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</si>
  <si>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</si>
  <si>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</si>
  <si>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</si>
  <si>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</si>
  <si>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</si>
  <si>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</si>
  <si>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</si>
  <si>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</si>
  <si>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</si>
  <si>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</si>
  <si>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</si>
  <si>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</si>
  <si>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</si>
  <si>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</si>
  <si>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</si>
  <si>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</si>
  <si>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</si>
  <si>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</si>
  <si>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</si>
  <si>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</si>
  <si>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</si>
  <si>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</si>
  <si>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</si>
  <si>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</si>
  <si>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</si>
  <si>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</si>
  <si>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</si>
  <si>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</si>
  <si>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</si>
  <si>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</si>
  <si>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</si>
  <si>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</si>
  <si>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</si>
  <si>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</si>
  <si>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</si>
  <si>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</si>
  <si>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</si>
  <si>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</si>
  <si>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</si>
  <si>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</si>
  <si>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</si>
  <si>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</si>
  <si>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</si>
  <si>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</si>
  <si>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</si>
  <si>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</si>
  <si>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</si>
  <si>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</si>
  <si>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</si>
  <si>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</si>
  <si>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</si>
  <si>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</si>
  <si>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</si>
  <si>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</si>
  <si>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</si>
  <si>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</si>
  <si>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</si>
  <si>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</si>
  <si>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</si>
  <si>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</si>
  <si>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</si>
  <si>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</si>
  <si>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</si>
  <si>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</si>
  <si>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</si>
  <si>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</si>
  <si>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</si>
  <si>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</si>
  <si>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</si>
  <si>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</si>
  <si>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</si>
  <si>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</si>
  <si>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</si>
  <si>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</si>
  <si>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</si>
  <si>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</si>
  <si>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</si>
  <si>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</si>
  <si>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</si>
  <si>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</si>
  <si>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</si>
  <si>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</si>
  <si>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</si>
  <si>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</si>
  <si>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</si>
  <si>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</si>
  <si>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</si>
  <si>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</si>
  <si>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</si>
  <si>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</si>
  <si>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</si>
  <si>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</si>
  <si>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</si>
  <si>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</si>
  <si>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</si>
  <si>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</si>
  <si>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</si>
  <si>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</si>
  <si>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</si>
  <si>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</si>
  <si>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</si>
  <si>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</si>
  <si>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</si>
  <si>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</si>
  <si>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</si>
  <si>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</si>
  <si>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</si>
  <si>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</si>
  <si>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</si>
  <si>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</si>
  <si>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</si>
  <si>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</si>
  <si>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</si>
  <si>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</si>
  <si>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</si>
  <si>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</si>
  <si>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</si>
  <si>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</si>
  <si>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</si>
  <si>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</si>
  <si>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</si>
  <si>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</si>
  <si>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</si>
  <si>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</si>
  <si>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</si>
  <si>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</si>
  <si>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</si>
  <si>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</si>
  <si>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</si>
  <si>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</si>
  <si>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</si>
  <si>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</si>
  <si>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</si>
  <si>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</si>
  <si>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</si>
  <si>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</si>
  <si>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</si>
  <si>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</si>
  <si>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</si>
  <si>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</si>
  <si>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</si>
  <si>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</si>
  <si>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</si>
  <si>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</si>
  <si>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</si>
  <si>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</si>
  <si>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</si>
  <si>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</si>
  <si>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</si>
  <si>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</si>
  <si>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</si>
  <si>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</si>
  <si>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</si>
  <si>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</si>
  <si>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</si>
  <si>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</si>
  <si>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</si>
  <si>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</si>
  <si>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</si>
  <si>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</si>
  <si>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</si>
  <si>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</si>
  <si>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</si>
  <si>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</si>
  <si>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</si>
  <si>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</si>
  <si>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</si>
  <si>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</si>
  <si>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</si>
  <si>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</si>
  <si>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</si>
  <si>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</si>
  <si>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</si>
  <si>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</si>
  <si>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</si>
  <si>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</si>
  <si>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</si>
  <si>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</si>
  <si>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</si>
  <si>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</si>
  <si>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</si>
  <si>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</si>
  <si>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</si>
  <si>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</si>
  <si>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</si>
  <si>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</si>
  <si>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</si>
  <si>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</si>
  <si>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</si>
  <si>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</si>
  <si>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</si>
  <si>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</si>
  <si>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</si>
  <si>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</si>
  <si>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</si>
  <si>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</si>
  <si>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</si>
  <si>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</si>
  <si>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</si>
  <si>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</si>
  <si>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</si>
  <si>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</si>
  <si>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</si>
  <si>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</si>
  <si>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</si>
  <si>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</si>
  <si>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</si>
  <si>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</si>
  <si>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</si>
  <si>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</si>
  <si>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</si>
  <si>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</si>
  <si>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</si>
  <si>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</si>
  <si>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</si>
  <si>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</si>
  <si>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</si>
  <si>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</si>
  <si>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</si>
  <si>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</si>
  <si>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</si>
  <si>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</si>
  <si>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</si>
  <si>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</si>
  <si>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</si>
  <si>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</si>
  <si>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</si>
  <si>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</si>
  <si>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</si>
  <si>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</si>
  <si>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</si>
  <si>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</si>
  <si>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</si>
  <si>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</si>
  <si>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</si>
  <si>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</si>
  <si>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</si>
  <si>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</si>
  <si>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</si>
  <si>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</si>
  <si>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</si>
  <si>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</si>
  <si>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</si>
  <si>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</si>
  <si>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</si>
  <si>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</si>
  <si>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</si>
  <si>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</si>
  <si>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</si>
  <si>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</si>
  <si>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</si>
  <si>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</si>
  <si>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</si>
  <si>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</si>
  <si>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</si>
  <si>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</si>
  <si>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</si>
  <si>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</si>
  <si>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</si>
  <si>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</si>
  <si>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</si>
  <si>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</si>
  <si>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</si>
  <si>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</si>
  <si>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</si>
  <si>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</si>
  <si>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</si>
  <si>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</si>
  <si>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</si>
  <si>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</si>
  <si>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</si>
  <si>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</si>
  <si>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</si>
  <si>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</si>
  <si>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</si>
  <si>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</si>
  <si>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</si>
  <si>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</si>
  <si>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</si>
  <si>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</si>
  <si>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</si>
  <si>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</si>
  <si>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</si>
  <si>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</si>
  <si>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</si>
  <si>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</si>
  <si>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</si>
  <si>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</si>
  <si>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</si>
  <si>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</si>
  <si>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</si>
  <si>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</si>
  <si>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</si>
  <si>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</si>
  <si>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</si>
  <si>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</si>
  <si>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</si>
  <si>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</si>
  <si>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</si>
  <si>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</si>
  <si>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</si>
  <si>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</si>
  <si>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</si>
  <si>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</si>
  <si>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</si>
  <si>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</si>
  <si>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</si>
  <si>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</si>
  <si>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</si>
  <si>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</si>
  <si>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</si>
  <si>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</si>
  <si>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</si>
  <si>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</si>
  <si>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</si>
  <si>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</si>
  <si>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</si>
  <si>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</si>
  <si>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</si>
  <si>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</si>
  <si>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</si>
  <si>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</si>
  <si>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</si>
  <si>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</si>
  <si>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</si>
  <si>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</si>
  <si>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</si>
  <si>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</si>
  <si>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</si>
  <si>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</si>
  <si>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</si>
  <si>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</si>
  <si>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</si>
  <si>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</si>
  <si>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</si>
  <si>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</si>
  <si>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</si>
  <si>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</si>
  <si>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</si>
  <si>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</si>
  <si>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</si>
  <si>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</si>
  <si>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</si>
  <si>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</si>
  <si>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</si>
  <si>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</si>
  <si>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</si>
  <si>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</si>
  <si>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</si>
  <si>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</si>
  <si>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</si>
  <si>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</si>
  <si>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</si>
  <si>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</si>
  <si>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</si>
  <si>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</si>
  <si>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</si>
  <si>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</si>
  <si>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</si>
  <si>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</si>
  <si>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</si>
  <si>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</si>
  <si>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</si>
  <si>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</si>
  <si>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</si>
  <si>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</si>
  <si>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</si>
  <si>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</si>
  <si>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</si>
  <si>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</si>
  <si>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</si>
  <si>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</si>
  <si>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</si>
  <si>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</si>
  <si>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</si>
  <si>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</si>
  <si>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</si>
  <si>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</si>
  <si>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</si>
  <si>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</si>
  <si>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</si>
  <si>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</si>
  <si>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</si>
  <si>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</si>
  <si>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</si>
  <si>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</si>
  <si>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</si>
  <si>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</si>
  <si>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</si>
  <si>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</si>
  <si>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</si>
  <si>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</si>
  <si>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</si>
  <si>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</si>
  <si>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</si>
  <si>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</si>
  <si>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</si>
  <si>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</si>
  <si>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</si>
  <si>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</si>
  <si>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</si>
  <si>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</si>
  <si>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</si>
  <si>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</si>
  <si>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</si>
  <si>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</si>
  <si>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</si>
  <si>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</si>
  <si>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</si>
  <si>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</si>
  <si>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</si>
  <si>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</si>
  <si>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</si>
  <si>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</si>
  <si>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</si>
  <si>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</si>
  <si>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</si>
  <si>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</si>
  <si>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</si>
  <si>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</si>
  <si>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</si>
  <si>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</si>
  <si>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</si>
  <si>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</si>
  <si>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</si>
  <si>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</si>
  <si>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</si>
  <si>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</si>
  <si>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</si>
  <si>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</si>
  <si>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</si>
  <si>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</si>
  <si>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</si>
  <si>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</si>
  <si>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</si>
  <si>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</si>
  <si>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</si>
  <si>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</si>
  <si>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</si>
  <si>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</si>
  <si>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</si>
  <si>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</si>
  <si>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</si>
  <si>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</si>
  <si>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</si>
  <si>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</si>
  <si>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</si>
  <si>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</si>
  <si>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</si>
  <si>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</si>
  <si>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</si>
  <si>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</si>
  <si>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</si>
  <si>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</si>
  <si>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</si>
  <si>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</si>
  <si>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</si>
  <si>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</si>
  <si>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</si>
  <si>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</si>
  <si>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</si>
  <si>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</si>
  <si>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</si>
  <si>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</si>
  <si>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</si>
  <si>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</si>
  <si>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</si>
  <si>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</si>
  <si>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</si>
  <si>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</si>
  <si>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</si>
  <si>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</si>
  <si>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</si>
  <si>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</si>
  <si>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</si>
  <si>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</si>
  <si>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</si>
  <si>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</si>
  <si>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</si>
  <si>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</si>
  <si>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</si>
  <si>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</si>
  <si>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</si>
  <si>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</si>
  <si>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</si>
  <si>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</si>
  <si>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</si>
  <si>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</si>
  <si>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</si>
  <si>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</si>
  <si>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</si>
  <si>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</si>
  <si>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</si>
  <si>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</si>
  <si>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</si>
  <si>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</si>
  <si>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</si>
  <si>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</si>
  <si>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</si>
  <si>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</si>
  <si>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</si>
  <si>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</si>
  <si>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</si>
  <si>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</si>
  <si>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</si>
  <si>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</si>
  <si>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</si>
  <si>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</si>
  <si>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</si>
  <si>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</si>
  <si>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</si>
  <si>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</si>
  <si>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</si>
  <si>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</si>
  <si>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</si>
  <si>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</si>
  <si>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</si>
  <si>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</si>
  <si>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</si>
  <si>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</si>
  <si>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</si>
  <si>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</si>
  <si>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</si>
  <si>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</si>
  <si>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</si>
  <si>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</si>
  <si>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</si>
  <si>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</si>
  <si>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</si>
  <si>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</si>
  <si>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</si>
  <si>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</si>
  <si>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</si>
  <si>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</si>
  <si>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</si>
  <si>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</si>
  <si>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</si>
  <si>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</si>
  <si>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</si>
  <si>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</si>
  <si>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</si>
  <si>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</si>
  <si>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</si>
  <si>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</si>
  <si>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</si>
  <si>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</si>
  <si>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</si>
  <si>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</si>
  <si>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</si>
  <si>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</si>
  <si>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</si>
  <si>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</si>
  <si>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</si>
  <si>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</si>
  <si>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</si>
  <si>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</si>
  <si>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</si>
  <si>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</si>
  <si>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</si>
  <si>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</si>
  <si>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</si>
  <si>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</si>
  <si>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</si>
  <si>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</si>
  <si>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</si>
  <si>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</si>
  <si>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</si>
  <si>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</si>
  <si>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</si>
  <si>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</si>
  <si>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</si>
  <si>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</si>
  <si>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</si>
  <si>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</si>
  <si>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</si>
  <si>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</si>
  <si>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</si>
  <si>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</si>
  <si>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</si>
  <si>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</si>
  <si>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</si>
  <si>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</si>
  <si>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</si>
  <si>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</si>
  <si>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</si>
  <si>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</si>
  <si>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</si>
  <si>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</si>
  <si>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</si>
  <si>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</si>
  <si>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</si>
  <si>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</si>
  <si>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</si>
  <si>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</si>
  <si>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</si>
  <si>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</si>
  <si>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</si>
  <si>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</si>
  <si>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</si>
  <si>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</si>
  <si>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</si>
  <si>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</si>
  <si>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</si>
  <si>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</si>
  <si>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</si>
  <si>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</si>
  <si>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</si>
  <si>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</si>
  <si>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</si>
  <si>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</si>
  <si>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</si>
  <si>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</si>
  <si>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</si>
  <si>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</si>
  <si>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</si>
  <si>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</si>
  <si>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</si>
  <si>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</si>
  <si>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</si>
  <si>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</si>
  <si>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</si>
  <si>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</si>
  <si>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</si>
  <si>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</si>
  <si>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</si>
  <si>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</si>
  <si>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</si>
  <si>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</si>
  <si>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</si>
  <si>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</si>
  <si>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</si>
  <si>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</si>
  <si>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</si>
  <si>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</si>
  <si>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</si>
  <si>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</si>
  <si>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</si>
  <si>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</si>
  <si>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</si>
  <si>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</si>
  <si>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</si>
  <si>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</si>
  <si>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</si>
  <si>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</si>
  <si>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</si>
  <si>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</si>
  <si>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</si>
  <si>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</si>
  <si>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</si>
  <si>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</si>
  <si>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</si>
  <si>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</si>
  <si>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</si>
  <si>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</si>
  <si>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</si>
  <si>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</si>
  <si>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</si>
  <si>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</si>
  <si>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</si>
  <si>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</si>
  <si>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</si>
  <si>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</si>
  <si>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</si>
  <si>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</si>
  <si>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</si>
  <si>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</si>
  <si>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</si>
  <si>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</si>
  <si>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</si>
  <si>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</si>
  <si>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</si>
  <si>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</si>
  <si>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</si>
  <si>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</si>
  <si>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</si>
  <si>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</si>
  <si>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</si>
  <si>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</si>
  <si>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</si>
  <si>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</si>
  <si>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</si>
  <si>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</si>
  <si>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</si>
  <si>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</si>
  <si>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</si>
  <si>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</si>
  <si>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</si>
  <si>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</si>
  <si>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</si>
  <si>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</si>
  <si>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</si>
  <si>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</si>
  <si>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</si>
  <si>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</si>
  <si>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</si>
  <si>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</si>
  <si>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</si>
  <si>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</si>
  <si>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</si>
  <si>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</si>
  <si>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</si>
  <si>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</si>
  <si>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</si>
  <si>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</si>
  <si>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</si>
  <si>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</si>
  <si>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</si>
  <si>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</si>
  <si>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</si>
  <si>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</si>
  <si>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</si>
  <si>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</si>
  <si>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</si>
  <si>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</si>
  <si>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</si>
  <si>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</si>
  <si>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</si>
  <si>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</si>
  <si>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</si>
  <si>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</si>
  <si>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</si>
  <si>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</si>
  <si>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</si>
  <si>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</si>
  <si>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</si>
  <si>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</si>
  <si>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</si>
  <si>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</si>
  <si>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</si>
  <si>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</si>
  <si>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</si>
  <si>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</si>
  <si>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</si>
  <si>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</si>
  <si>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</si>
  <si>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</si>
  <si>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</si>
  <si>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</si>
  <si>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</si>
  <si>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</si>
  <si>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</si>
  <si>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</si>
  <si>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</si>
  <si>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</si>
  <si>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</si>
  <si>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</si>
  <si>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</si>
  <si>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</si>
  <si>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</si>
  <si>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</si>
  <si>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</si>
  <si>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</si>
  <si>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</si>
  <si>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</si>
  <si>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</si>
  <si>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</si>
  <si>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</si>
  <si>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</si>
  <si>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</si>
  <si>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</si>
  <si>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</si>
  <si>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</si>
  <si>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</si>
  <si>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</si>
  <si>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</si>
  <si>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</si>
  <si>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</si>
  <si>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</si>
  <si>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</si>
  <si>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</si>
  <si>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</si>
  <si>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</si>
  <si>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</si>
  <si>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</si>
  <si>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</si>
  <si>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</si>
  <si>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</si>
  <si>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</si>
  <si>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</si>
  <si>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</si>
  <si>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</si>
  <si>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</si>
  <si>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</si>
  <si>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</si>
  <si>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</si>
  <si>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</si>
  <si>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</si>
  <si>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</si>
  <si>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</si>
  <si>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</si>
  <si>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</si>
  <si>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</si>
  <si>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</si>
  <si>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</si>
  <si>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</si>
  <si>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</si>
  <si>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</si>
  <si>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</si>
  <si>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</si>
  <si>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</si>
  <si>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</si>
  <si>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</si>
  <si>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</si>
  <si>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</si>
  <si>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</si>
  <si>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</si>
  <si>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</si>
  <si>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</si>
  <si>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</si>
  <si>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</si>
  <si>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</si>
  <si>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</si>
  <si>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</si>
  <si>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</si>
  <si>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</si>
  <si>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</si>
  <si>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</si>
  <si>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</si>
  <si>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</si>
  <si>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</si>
  <si>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</si>
  <si>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</si>
  <si>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</si>
  <si>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</si>
  <si>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</si>
  <si>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</si>
  <si>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</si>
  <si>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</si>
  <si>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</si>
  <si>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</si>
  <si>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</si>
  <si>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</si>
  <si>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</si>
  <si>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</si>
  <si>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</si>
  <si>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</si>
  <si>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</si>
  <si>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</si>
  <si>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</si>
  <si>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</si>
  <si>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</si>
  <si>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</si>
  <si>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</si>
  <si>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</si>
  <si>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</si>
  <si>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</si>
  <si>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</si>
  <si>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</si>
  <si>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</si>
  <si>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</si>
  <si>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</si>
  <si>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</si>
  <si>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</si>
  <si>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</si>
  <si>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</si>
  <si>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</si>
  <si>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</si>
  <si>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</si>
  <si>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</si>
  <si>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</si>
  <si>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</si>
  <si>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</si>
  <si>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</si>
  <si>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</si>
  <si>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</si>
  <si>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</si>
  <si>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</si>
  <si>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</si>
  <si>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</si>
  <si>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</si>
  <si>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</si>
  <si>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</si>
  <si>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</si>
  <si>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</si>
  <si>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</si>
  <si>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</si>
  <si>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</si>
  <si>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</si>
  <si>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</si>
  <si>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</si>
  <si>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</si>
  <si>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</si>
  <si>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</si>
  <si>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</si>
  <si>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</si>
  <si>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</si>
  <si>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</si>
  <si>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</si>
  <si>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</si>
  <si>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</si>
  <si>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</si>
  <si>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</si>
  <si>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</si>
  <si>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</si>
  <si>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</si>
  <si>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</si>
  <si>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</si>
  <si>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</si>
  <si>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</si>
  <si>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</si>
  <si>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</si>
  <si>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</si>
  <si>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</si>
  <si>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</si>
  <si>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</si>
  <si>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</si>
  <si>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</si>
  <si>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</si>
  <si>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</si>
  <si>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</si>
  <si>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</si>
  <si>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</si>
  <si>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</si>
  <si>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</si>
  <si>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</si>
  <si>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</si>
  <si>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</si>
  <si>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</si>
  <si>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</si>
  <si>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</si>
  <si>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</si>
  <si>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</si>
  <si>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</si>
  <si>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</si>
  <si>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</si>
  <si>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</si>
  <si>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</si>
  <si>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</si>
  <si>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</si>
  <si>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</si>
  <si>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</si>
  <si>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</si>
  <si>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</si>
  <si>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</si>
  <si>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</si>
  <si>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</si>
  <si>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</si>
  <si>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</si>
  <si>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</si>
  <si>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</si>
  <si>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</si>
  <si>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</si>
  <si>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</si>
  <si>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</si>
  <si>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</si>
  <si>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</si>
  <si>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</si>
  <si>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</si>
  <si>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</si>
  <si>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</si>
  <si>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</si>
  <si>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</si>
  <si>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</si>
  <si>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</si>
  <si>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</si>
  <si>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</si>
  <si>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</si>
  <si>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</si>
  <si>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</si>
  <si>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</si>
  <si>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</si>
  <si>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</si>
  <si>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</si>
  <si>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</si>
  <si>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</si>
  <si>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</si>
  <si>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</si>
  <si>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</si>
  <si>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</si>
  <si>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</si>
  <si>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</si>
  <si>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</si>
  <si>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</si>
  <si>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</si>
  <si>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</si>
  <si>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</si>
  <si>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</si>
  <si>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</si>
  <si>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</si>
  <si>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</si>
  <si>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</si>
  <si>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</si>
  <si>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</si>
  <si>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</si>
  <si>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</si>
  <si>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</si>
  <si>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</si>
  <si>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</si>
  <si>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</si>
  <si>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</si>
  <si>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</si>
  <si>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</si>
  <si>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</si>
  <si>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</si>
  <si>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</si>
  <si>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</si>
  <si>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</si>
  <si>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</si>
  <si>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</si>
  <si>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</si>
  <si>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</si>
  <si>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</si>
  <si>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</si>
  <si>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</si>
  <si>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</si>
  <si>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</si>
  <si>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</si>
  <si>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</si>
  <si>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</si>
  <si>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</si>
  <si>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</si>
  <si>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</si>
  <si>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</si>
  <si>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</si>
  <si>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</si>
  <si>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</si>
  <si>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</si>
  <si>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</si>
  <si>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</si>
  <si>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</si>
  <si>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</si>
  <si>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</si>
  <si>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</si>
  <si>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</si>
  <si>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</si>
  <si>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</si>
  <si>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</si>
  <si>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</si>
  <si>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</si>
  <si>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</si>
  <si>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</si>
  <si>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</si>
  <si>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</si>
  <si>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</si>
  <si>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</si>
  <si>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</si>
  <si>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</si>
  <si>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</si>
  <si>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</si>
  <si>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</si>
  <si>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</si>
  <si>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</si>
  <si>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</si>
  <si>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</si>
  <si>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</si>
  <si>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</si>
  <si>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</si>
  <si>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</si>
  <si>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</si>
  <si>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</si>
  <si>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</si>
  <si>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</si>
  <si>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</si>
  <si>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</si>
  <si>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</si>
  <si>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</si>
  <si>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</si>
  <si>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</si>
  <si>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</si>
  <si>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</si>
  <si>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</si>
  <si>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</si>
  <si>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</si>
  <si>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</si>
  <si>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</si>
  <si>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</si>
  <si>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</si>
  <si>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</si>
  <si>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</si>
  <si>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</si>
  <si>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</si>
  <si>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</si>
  <si>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</si>
  <si>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</si>
  <si>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</si>
  <si>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</si>
  <si>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</si>
  <si>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</si>
  <si>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</si>
  <si>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</si>
  <si>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</si>
  <si>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</si>
  <si>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</si>
  <si>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</si>
  <si>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</si>
  <si>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</si>
  <si>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</si>
  <si>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</si>
  <si>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</si>
  <si>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</si>
  <si>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</si>
  <si>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</si>
  <si>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</si>
  <si>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</si>
  <si>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</si>
  <si>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</si>
  <si>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</si>
  <si>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</si>
  <si>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</si>
  <si>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</si>
  <si>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</si>
  <si>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</si>
  <si>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</si>
  <si>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</si>
  <si>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</si>
  <si>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</si>
  <si>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</si>
  <si>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</si>
  <si>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</si>
  <si>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</si>
  <si>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</si>
  <si>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</si>
  <si>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</si>
  <si>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</si>
  <si>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</si>
  <si>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</si>
  <si>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</si>
  <si>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</si>
  <si>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</si>
  <si>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</si>
  <si>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</si>
  <si>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</si>
  <si>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</si>
  <si>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</si>
  <si>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</si>
  <si>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</si>
  <si>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</si>
  <si>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</si>
  <si>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</si>
  <si>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</si>
  <si>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</si>
  <si>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</si>
  <si>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</si>
  <si>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</si>
  <si>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</si>
  <si>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</si>
  <si>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</si>
  <si>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</si>
  <si>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</si>
  <si>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</si>
  <si>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</si>
  <si>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</si>
  <si>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</si>
  <si>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</si>
  <si>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</si>
  <si>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</si>
  <si>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</si>
  <si>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</si>
  <si>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</si>
  <si>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</si>
  <si>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</si>
  <si>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</si>
  <si>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</si>
  <si>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</si>
  <si>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</si>
  <si>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</si>
  <si>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</si>
  <si>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</si>
  <si>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</si>
  <si>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</si>
  <si>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</si>
  <si>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</si>
  <si>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</si>
  <si>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</si>
  <si>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</si>
  <si>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</si>
  <si>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</si>
  <si>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</si>
  <si>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</si>
  <si>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</si>
  <si>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</si>
  <si>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</si>
  <si>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</si>
  <si>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</si>
  <si>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</si>
  <si>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</si>
  <si>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</si>
  <si>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</si>
  <si>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</si>
  <si>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</si>
  <si>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</si>
  <si>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</si>
  <si>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</si>
  <si>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</si>
  <si>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</si>
  <si>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</si>
  <si>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</si>
  <si>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</si>
  <si>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</si>
  <si>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</si>
  <si>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</si>
  <si>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</si>
  <si>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</si>
  <si>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</si>
  <si>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</si>
  <si>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</si>
  <si>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</si>
  <si>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</si>
  <si>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</si>
  <si>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</si>
  <si>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</si>
  <si>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</si>
  <si>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</si>
  <si>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</si>
  <si>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</si>
  <si>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</si>
  <si>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</si>
  <si>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</si>
  <si>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</si>
  <si>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</si>
  <si>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</si>
  <si>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</si>
  <si>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</si>
  <si>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</si>
  <si>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</si>
  <si>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</si>
  <si>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</si>
  <si>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</si>
  <si>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</si>
  <si>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</si>
  <si>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</si>
  <si>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</si>
  <si>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</si>
  <si>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</si>
  <si>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</si>
  <si>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</si>
  <si>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</si>
  <si>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</si>
  <si>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</si>
  <si>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</si>
  <si>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</si>
  <si>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</si>
  <si>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</si>
  <si>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</si>
  <si>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</si>
  <si>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</si>
  <si>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</si>
  <si>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</si>
  <si>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</si>
  <si>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</si>
  <si>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</si>
  <si>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</si>
  <si>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</si>
  <si>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</si>
  <si>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</si>
  <si>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</si>
  <si>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</si>
  <si>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</si>
  <si>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</si>
  <si>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</si>
  <si>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</si>
  <si>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</si>
  <si>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</si>
  <si>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</si>
  <si>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</si>
  <si>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</si>
  <si>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</si>
  <si>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</si>
  <si>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</si>
  <si>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</si>
  <si>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</si>
  <si>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</si>
  <si>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</si>
  <si>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</si>
  <si>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</si>
  <si>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</si>
  <si>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</si>
  <si>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</si>
  <si>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</si>
  <si>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</si>
  <si>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</si>
  <si>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</si>
  <si>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</si>
  <si>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</si>
  <si>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</si>
  <si>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</si>
  <si>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</si>
  <si>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</si>
  <si>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</si>
  <si>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</si>
  <si>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</si>
  <si>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</si>
  <si>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</si>
  <si>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</si>
  <si>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</si>
  <si>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</si>
  <si>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</si>
  <si>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</si>
  <si>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</si>
  <si>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</si>
  <si>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</si>
  <si>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</si>
  <si>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</si>
  <si>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</si>
  <si>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</si>
  <si>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</si>
  <si>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</si>
  <si>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</si>
  <si>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</si>
  <si>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</si>
  <si>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</si>
  <si>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</si>
  <si>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</si>
  <si>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</si>
  <si>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</si>
  <si>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</si>
  <si>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</si>
  <si>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</si>
  <si>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</si>
  <si>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</si>
  <si>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</si>
  <si>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</si>
  <si>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</si>
  <si>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</si>
  <si>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</si>
  <si>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</si>
  <si>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</si>
  <si>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</si>
  <si>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</si>
  <si>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</si>
  <si>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</si>
  <si>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</si>
  <si>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</si>
  <si>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</si>
  <si>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</si>
  <si>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</si>
  <si>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</si>
  <si>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</si>
  <si>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</si>
  <si>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</si>
  <si>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</si>
  <si>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</si>
  <si>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</si>
  <si>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</si>
  <si>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</si>
  <si>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</si>
  <si>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</si>
  <si>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</si>
  <si>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</si>
  <si>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</si>
  <si>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</si>
  <si>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</si>
  <si>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</si>
  <si>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</si>
  <si>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</si>
  <si>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</si>
  <si>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</si>
  <si>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</si>
  <si>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</si>
  <si>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</si>
  <si>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</si>
  <si>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</si>
  <si>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</si>
  <si>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</si>
  <si>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</si>
  <si>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</si>
  <si>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</si>
  <si>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</si>
  <si>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</si>
  <si>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</si>
  <si>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</si>
  <si>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</si>
  <si>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</si>
  <si>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</si>
  <si>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</si>
  <si>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</si>
  <si>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</si>
  <si>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</si>
  <si>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</si>
  <si>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</si>
  <si>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</si>
  <si>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</si>
  <si>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</si>
  <si>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</si>
  <si>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</si>
  <si>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</si>
  <si>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</si>
  <si>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</si>
  <si>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</si>
  <si>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</si>
  <si>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</si>
  <si>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</si>
  <si>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</si>
  <si>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</si>
  <si>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</si>
  <si>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</si>
  <si>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</si>
  <si>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</si>
  <si>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</si>
  <si>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</si>
  <si>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</si>
  <si>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</si>
  <si>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</si>
  <si>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</si>
  <si>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</si>
  <si>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</si>
  <si>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</si>
  <si>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</si>
  <si>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</si>
  <si>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</si>
  <si>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</si>
  <si>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</si>
  <si>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</si>
  <si>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</si>
  <si>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</si>
  <si>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</si>
  <si>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</si>
  <si>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</si>
  <si>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</si>
  <si>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</si>
  <si>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</si>
  <si>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</si>
  <si>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</si>
  <si>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</si>
  <si>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</si>
  <si>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</si>
  <si>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</si>
  <si>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</si>
  <si>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</si>
  <si>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</si>
  <si>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</si>
  <si>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</si>
  <si>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</si>
  <si>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</si>
  <si>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</si>
  <si>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</si>
  <si>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</si>
  <si>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</si>
  <si>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</si>
  <si>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</si>
  <si>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</si>
  <si>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</si>
  <si>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</si>
  <si>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</si>
  <si>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</si>
  <si>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</si>
  <si>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</si>
  <si>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</si>
  <si>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</si>
  <si>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</si>
  <si>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</si>
  <si>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</si>
  <si>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</si>
  <si>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</si>
  <si>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</si>
  <si>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</si>
  <si>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</si>
  <si>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</si>
  <si>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</si>
  <si>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</si>
  <si>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</si>
  <si>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</si>
  <si>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</si>
  <si>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</si>
  <si>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</si>
  <si>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</si>
  <si>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</si>
  <si>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</si>
  <si>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</si>
  <si>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</si>
  <si>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</si>
  <si>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</si>
  <si>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</si>
  <si>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</si>
  <si>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</si>
  <si>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</si>
  <si>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</si>
  <si>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</si>
  <si>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</si>
  <si>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</si>
  <si>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</si>
  <si>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</si>
  <si>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</si>
  <si>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</si>
  <si>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</si>
  <si>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</si>
  <si>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</si>
  <si>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</si>
  <si>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</si>
  <si>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</si>
  <si>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</si>
  <si>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</si>
  <si>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</si>
  <si>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</si>
  <si>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</si>
  <si>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</si>
  <si>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</si>
  <si>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</si>
  <si>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</si>
  <si>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</si>
  <si>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</si>
  <si>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</si>
  <si>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</si>
  <si>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</si>
  <si>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</si>
  <si>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</si>
  <si>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</si>
  <si>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</si>
  <si>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</si>
  <si>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</si>
  <si>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</si>
  <si>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</si>
  <si>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</si>
  <si>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</si>
  <si>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</si>
  <si>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</si>
  <si>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</si>
  <si>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</si>
  <si>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</si>
  <si>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</si>
  <si>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</si>
  <si>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</si>
  <si>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</si>
  <si>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</si>
  <si>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</si>
  <si>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</si>
  <si>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</si>
  <si>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</si>
  <si>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</si>
  <si>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</si>
  <si>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</si>
  <si>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</si>
  <si>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</si>
  <si>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</si>
  <si>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</si>
  <si>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</si>
  <si>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</si>
  <si>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</si>
  <si>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</si>
  <si>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</si>
  <si>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</si>
  <si>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</si>
  <si>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</si>
  <si>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</si>
  <si>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</si>
  <si>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</si>
  <si>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</si>
  <si>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</si>
  <si>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</si>
  <si>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</si>
  <si>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</si>
  <si>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</si>
  <si>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</si>
  <si>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</si>
  <si>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</si>
  <si>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</si>
  <si>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</si>
  <si>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</si>
  <si>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</si>
  <si>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</si>
  <si>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</si>
  <si>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</si>
  <si>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</si>
  <si>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</si>
  <si>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</si>
  <si>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</si>
  <si>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</si>
  <si>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</si>
  <si>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</si>
  <si>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</si>
  <si>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</si>
  <si>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</si>
  <si>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</si>
  <si>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</si>
  <si>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</si>
  <si>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</si>
  <si>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</si>
  <si>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</si>
  <si>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</si>
  <si>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</si>
  <si>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</si>
  <si>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</si>
  <si>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</si>
  <si>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</si>
  <si>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</si>
  <si>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</si>
  <si>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</si>
  <si>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</si>
  <si>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</si>
  <si>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</si>
  <si>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</si>
  <si>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</si>
  <si>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</si>
  <si>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</si>
  <si>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</si>
  <si>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</si>
  <si>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</si>
  <si>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</si>
  <si>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</si>
  <si>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</si>
  <si>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</si>
  <si>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</si>
  <si>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</si>
  <si>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</si>
  <si>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</si>
  <si>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</si>
  <si>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</si>
  <si>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</si>
  <si>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</si>
  <si>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</si>
  <si>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</si>
  <si>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</si>
  <si>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</si>
  <si>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</si>
  <si>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</si>
  <si>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</si>
  <si>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</si>
  <si>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</si>
  <si>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</si>
  <si>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</si>
  <si>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</si>
  <si>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</si>
  <si>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</si>
  <si>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</si>
  <si>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</si>
  <si>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</si>
  <si>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</si>
  <si>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</si>
  <si>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</si>
  <si>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</si>
  <si>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</si>
  <si>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</si>
  <si>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</si>
  <si>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</si>
  <si>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</si>
  <si>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</si>
  <si>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</si>
  <si>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</si>
  <si>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</si>
  <si>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</si>
  <si>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</si>
  <si>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</si>
  <si>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NP-AHN291121N04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</si>
  <si>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</si>
  <si>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</si>
  <si>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</si>
  <si>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</si>
  <si>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</si>
  <si>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</si>
  <si>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</si>
  <si>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</si>
  <si>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</si>
  <si>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</si>
  <si>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</si>
  <si>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</si>
  <si>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</si>
  <si>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</si>
  <si>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</si>
  <si>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</si>
  <si>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</si>
  <si>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</si>
  <si>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</si>
  <si>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</si>
  <si>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</si>
  <si>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</si>
  <si>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</si>
  <si>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</si>
  <si>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</si>
  <si>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</si>
  <si>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</si>
  <si>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</si>
  <si>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</si>
  <si>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</si>
  <si>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</si>
  <si>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</si>
  <si>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</si>
  <si>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</si>
  <si>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</si>
  <si>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</si>
  <si>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</si>
  <si>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</si>
  <si>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</si>
  <si>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</si>
  <si>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</si>
  <si>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</si>
  <si>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</si>
  <si>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</si>
  <si>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</si>
  <si>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</si>
  <si>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</si>
  <si>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</si>
  <si>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</si>
  <si>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</si>
  <si>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</si>
  <si>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</si>
  <si>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</si>
  <si>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</si>
  <si>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</si>
  <si>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</si>
  <si>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</si>
  <si>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</si>
  <si>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</si>
  <si>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</si>
  <si>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</si>
  <si>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</si>
  <si>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</si>
  <si>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</si>
  <si>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</si>
  <si>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</si>
  <si>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</si>
  <si>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</si>
  <si>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</si>
  <si>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</si>
  <si>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</si>
  <si>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</si>
  <si>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</si>
  <si>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</si>
  <si>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</si>
  <si>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</si>
  <si>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</si>
  <si>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</si>
  <si>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</si>
  <si>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</si>
  <si>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</si>
  <si>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</si>
  <si>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</si>
  <si>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</si>
  <si>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</si>
  <si>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</si>
  <si>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</si>
  <si>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</si>
  <si>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</si>
  <si>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</si>
  <si>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</si>
  <si>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</si>
  <si>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</si>
  <si>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</si>
  <si>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</si>
  <si>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</si>
  <si>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</si>
  <si>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</si>
  <si>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</si>
  <si>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</si>
  <si>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</si>
  <si>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</si>
  <si>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</si>
  <si>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</si>
  <si>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</si>
  <si>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</si>
  <si>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</si>
  <si>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</si>
  <si>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</si>
  <si>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</si>
  <si>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</si>
  <si>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</si>
  <si>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</si>
  <si>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</si>
  <si>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</si>
  <si>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</si>
  <si>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</si>
  <si>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</si>
  <si>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</si>
  <si>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</si>
  <si>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</si>
  <si>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</si>
  <si>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</si>
  <si>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</si>
  <si>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</si>
  <si>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</si>
  <si>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</si>
  <si>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</si>
  <si>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</si>
  <si>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</si>
  <si>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</si>
  <si>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</si>
  <si>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</si>
  <si>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</si>
  <si>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</si>
  <si>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</si>
  <si>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</si>
  <si>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</si>
  <si>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</si>
  <si>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</si>
  <si>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</si>
  <si>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</si>
  <si>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</si>
  <si>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</si>
  <si>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</si>
  <si>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</si>
  <si>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</si>
  <si>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</si>
  <si>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</si>
  <si>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</si>
  <si>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</si>
  <si>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</si>
  <si>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</si>
  <si>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</si>
  <si>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</si>
  <si>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</si>
  <si>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</si>
  <si>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</si>
  <si>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</si>
  <si>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</si>
  <si>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</si>
  <si>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</si>
  <si>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</si>
  <si>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</si>
  <si>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</si>
  <si>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</si>
  <si>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</si>
  <si>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</si>
  <si>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</si>
  <si>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</si>
  <si>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</si>
  <si>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</si>
  <si>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</si>
  <si>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</si>
  <si>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</si>
  <si>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</si>
  <si>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</si>
  <si>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</si>
  <si>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</si>
  <si>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</si>
  <si>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</si>
  <si>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</si>
  <si>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</si>
  <si>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</si>
  <si>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</si>
  <si>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</si>
  <si>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</si>
  <si>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</si>
  <si>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</si>
  <si>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</si>
  <si>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</si>
  <si>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</si>
  <si>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</si>
  <si>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</si>
  <si>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</si>
  <si>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</si>
  <si>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</si>
  <si>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</si>
  <si>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</si>
  <si>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</si>
  <si>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</si>
  <si>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</si>
  <si>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</si>
  <si>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</si>
  <si>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</si>
  <si>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</si>
  <si>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</si>
  <si>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</si>
  <si>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</si>
  <si>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</si>
  <si>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</si>
  <si>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</si>
  <si>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</si>
  <si>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</si>
  <si>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</si>
  <si>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</si>
  <si>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</si>
  <si>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</si>
  <si>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</si>
  <si>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</si>
  <si>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</si>
  <si>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</si>
  <si>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</si>
  <si>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</si>
  <si>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</si>
  <si>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</si>
  <si>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</si>
  <si>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</si>
  <si>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</si>
  <si>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</si>
  <si>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</si>
  <si>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</si>
  <si>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</si>
  <si>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</si>
  <si>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</si>
  <si>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</si>
  <si>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</si>
  <si>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</si>
  <si>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</si>
  <si>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</si>
  <si>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</si>
  <si>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</si>
  <si>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</si>
  <si>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</si>
  <si>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</si>
  <si>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</si>
  <si>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</si>
  <si>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</si>
  <si>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</si>
  <si>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</si>
  <si>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</si>
  <si>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</si>
  <si>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</si>
  <si>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</si>
  <si>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</si>
  <si>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</si>
  <si>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</si>
  <si>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</si>
  <si>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</si>
  <si>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</si>
  <si>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</si>
  <si>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</si>
  <si>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</si>
  <si>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</si>
  <si>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</si>
  <si>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</si>
  <si>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</si>
  <si>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</si>
  <si>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</si>
  <si>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</si>
  <si>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</si>
  <si>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</si>
  <si>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</si>
  <si>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</si>
  <si>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</si>
  <si>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</si>
  <si>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</si>
  <si>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</si>
  <si>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</si>
  <si>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</si>
  <si>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</si>
  <si>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</si>
  <si>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</si>
  <si>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</si>
  <si>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</si>
  <si>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</si>
  <si>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</si>
  <si>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</si>
  <si>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</si>
  <si>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</si>
  <si>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</si>
  <si>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</si>
  <si>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</si>
  <si>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</si>
  <si>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</si>
  <si>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</si>
  <si>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</si>
  <si>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</si>
  <si>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</si>
  <si>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</si>
  <si>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</si>
  <si>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</si>
  <si>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</si>
  <si>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</si>
  <si>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</si>
  <si>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</si>
  <si>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</si>
  <si>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</si>
  <si>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</si>
  <si>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</si>
  <si>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</si>
  <si>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</si>
  <si>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</si>
  <si>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</si>
  <si>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</si>
  <si>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</si>
  <si>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</si>
  <si>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</si>
  <si>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</si>
  <si>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</si>
  <si>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</si>
  <si>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</si>
  <si>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</si>
  <si>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</si>
  <si>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</si>
  <si>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</si>
  <si>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</si>
  <si>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</si>
  <si>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</si>
  <si>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</si>
  <si>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</si>
  <si>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</si>
  <si>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</si>
  <si>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</si>
  <si>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</si>
  <si>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</si>
  <si>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</si>
  <si>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</si>
  <si>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</si>
  <si>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</si>
  <si>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</si>
  <si>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</si>
  <si>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</si>
  <si>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</si>
  <si>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</si>
  <si>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</si>
  <si>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</si>
  <si>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</si>
  <si>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</si>
  <si>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</si>
  <si>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</si>
  <si>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</si>
  <si>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NP-DCCSD290122N04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</si>
  <si>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</si>
  <si>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</si>
  <si>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</si>
  <si>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</si>
  <si>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</si>
  <si>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</si>
  <si>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</si>
  <si>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</si>
  <si>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</si>
  <si>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</si>
  <si>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</si>
  <si>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</si>
  <si>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</si>
  <si>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</si>
  <si>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</si>
  <si>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</si>
  <si>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</si>
  <si>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</si>
  <si>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</si>
  <si>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</si>
  <si>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</si>
  <si>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</si>
  <si>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</si>
  <si>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</si>
  <si>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</si>
  <si>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</si>
  <si>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</si>
  <si>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</si>
  <si>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</si>
  <si>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</si>
  <si>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</si>
  <si>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</si>
  <si>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</si>
  <si>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</si>
  <si>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</si>
  <si>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</si>
  <si>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</si>
  <si>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</si>
  <si>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</si>
  <si>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</si>
  <si>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</si>
  <si>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</si>
  <si>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</si>
  <si>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</si>
  <si>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</si>
  <si>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</si>
  <si>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</si>
  <si>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</si>
  <si>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</si>
  <si>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</si>
  <si>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</si>
  <si>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</si>
  <si>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</si>
  <si>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</si>
  <si>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</si>
  <si>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</si>
  <si>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</si>
  <si>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</si>
  <si>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</si>
  <si>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</si>
  <si>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</si>
  <si>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</si>
  <si>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</si>
  <si>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</si>
  <si>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</si>
  <si>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</si>
  <si>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</si>
  <si>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</si>
  <si>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</si>
  <si>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</si>
  <si>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</si>
  <si>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</si>
  <si>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</si>
  <si>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</si>
  <si>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</si>
  <si>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</si>
  <si>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</si>
  <si>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</si>
  <si>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</si>
  <si>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</si>
  <si>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</si>
  <si>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</si>
  <si>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</si>
  <si>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</si>
  <si>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</si>
  <si>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</si>
  <si>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</si>
  <si>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</si>
  <si>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</si>
  <si>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</si>
  <si>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</si>
  <si>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</si>
  <si>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</si>
  <si>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</si>
  <si>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</si>
  <si>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</si>
  <si>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</si>
  <si>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</si>
  <si>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</si>
  <si>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</si>
  <si>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</si>
  <si>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</si>
  <si>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</si>
  <si>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</si>
  <si>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</si>
  <si>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</si>
  <si>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</si>
  <si>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</si>
  <si>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</si>
  <si>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</si>
  <si>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</si>
  <si>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</si>
  <si>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</si>
  <si>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</si>
  <si>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</si>
  <si>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</si>
  <si>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</si>
  <si>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</si>
  <si>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</si>
  <si>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</si>
  <si>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</si>
  <si>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</si>
  <si>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</si>
  <si>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</si>
  <si>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</si>
  <si>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</si>
  <si>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</si>
  <si>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</si>
  <si>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</si>
  <si>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</si>
  <si>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</si>
  <si>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</si>
  <si>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</si>
  <si>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</si>
  <si>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</si>
  <si>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</si>
  <si>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</si>
  <si>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</si>
  <si>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</si>
  <si>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</si>
  <si>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</si>
  <si>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</si>
  <si>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</si>
  <si>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</si>
  <si>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</si>
  <si>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</si>
  <si>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</si>
  <si>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</si>
  <si>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</si>
  <si>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</si>
  <si>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</si>
  <si>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</si>
  <si>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</si>
  <si>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</si>
  <si>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</si>
  <si>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</si>
  <si>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</si>
  <si>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</si>
  <si>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</si>
  <si>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</si>
  <si>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</si>
  <si>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</si>
  <si>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</si>
  <si>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</si>
  <si>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</si>
  <si>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</si>
  <si>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</si>
  <si>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</si>
  <si>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</si>
  <si>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</si>
  <si>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</si>
  <si>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</si>
  <si>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</si>
  <si>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</si>
  <si>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</si>
  <si>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</si>
  <si>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</si>
  <si>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</si>
  <si>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</si>
  <si>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</si>
  <si>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</si>
  <si>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</si>
  <si>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</si>
  <si>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</si>
  <si>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</si>
  <si>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</si>
  <si>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</si>
  <si>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</si>
  <si>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</si>
  <si>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</si>
  <si>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</si>
  <si>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</si>
  <si>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</si>
  <si>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</si>
  <si>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</si>
  <si>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</si>
  <si>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</si>
  <si>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</si>
  <si>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</si>
  <si>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</si>
  <si>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</si>
  <si>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</si>
  <si>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</si>
  <si>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</si>
  <si>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</si>
  <si>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</si>
  <si>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</si>
  <si>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</si>
  <si>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</si>
  <si>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</si>
  <si>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</si>
  <si>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</si>
  <si>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</si>
  <si>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</si>
  <si>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</si>
  <si>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</si>
  <si>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</si>
  <si>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</si>
  <si>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</si>
  <si>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</si>
  <si>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</si>
  <si>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</si>
  <si>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</si>
  <si>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</si>
  <si>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</si>
  <si>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</si>
  <si>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</si>
  <si>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</si>
  <si>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</si>
  <si>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</si>
  <si>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</si>
  <si>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</si>
  <si>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</si>
  <si>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</si>
  <si>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</si>
  <si>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</si>
  <si>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</si>
  <si>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</si>
  <si>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</si>
  <si>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</si>
  <si>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</si>
  <si>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</si>
  <si>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</si>
  <si>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</si>
  <si>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</si>
  <si>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</si>
  <si>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</si>
  <si>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</si>
  <si>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</si>
  <si>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</si>
  <si>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</si>
  <si>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</si>
  <si>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</si>
  <si>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</si>
  <si>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</si>
  <si>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</si>
  <si>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</si>
  <si>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</si>
  <si>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</si>
  <si>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</si>
  <si>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</si>
  <si>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</si>
  <si>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</si>
  <si>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</si>
  <si>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</si>
  <si>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</si>
  <si>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</si>
  <si>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</si>
  <si>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</si>
  <si>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</si>
  <si>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</si>
  <si>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</si>
  <si>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</si>
  <si>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</si>
  <si>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</si>
  <si>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</si>
  <si>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</si>
  <si>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</si>
  <si>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</si>
  <si>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</si>
  <si>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</si>
  <si>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</si>
  <si>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</si>
  <si>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</si>
  <si>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</si>
  <si>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</si>
  <si>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</si>
  <si>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</si>
  <si>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</si>
  <si>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</si>
  <si>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</si>
  <si>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</si>
  <si>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</si>
  <si>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</si>
  <si>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</si>
  <si>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</si>
  <si>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</si>
  <si>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</si>
  <si>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</si>
  <si>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</si>
  <si>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</si>
  <si>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</si>
  <si>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</si>
  <si>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</si>
  <si>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</si>
  <si>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</si>
  <si>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</si>
  <si>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</si>
  <si>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</si>
  <si>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</si>
  <si>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</si>
  <si>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</si>
  <si>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</si>
  <si>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</si>
  <si>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</si>
  <si>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</si>
  <si>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</si>
  <si>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</si>
  <si>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</si>
  <si>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</si>
  <si>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</si>
  <si>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</si>
  <si>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</si>
  <si>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</si>
  <si>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</si>
  <si>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</si>
  <si>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</si>
  <si>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</si>
  <si>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</si>
  <si>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</si>
  <si>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</si>
  <si>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</si>
  <si>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</si>
  <si>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</si>
  <si>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</si>
  <si>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</si>
  <si>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</si>
  <si>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</si>
  <si>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</si>
  <si>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</si>
  <si>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</si>
  <si>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</si>
  <si>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</si>
  <si>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</si>
  <si>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</si>
  <si>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</si>
  <si>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</si>
  <si>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</si>
  <si>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</si>
  <si>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</si>
  <si>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NP-TC270622N03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</si>
  <si>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</si>
  <si>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</si>
  <si>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</si>
  <si>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</si>
  <si>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</si>
  <si>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</si>
  <si>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</si>
  <si>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</si>
  <si>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</si>
  <si>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</si>
  <si>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</si>
  <si>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NP-NCT220622N03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</si>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</sst>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50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1" fillId="0" borderId="2" xfId="2" applyNumberFormat="1" applyFont="1" applyBorder="1" applyAlignment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168" fontId="1" fillId="0" borderId="8" xfId="2" applyNumberFormat="1" applyFont="1" applyBorder="1" applyAlignment="1"/>
    <xf numFmtId="0" fontId="1" fillId="0" borderId="30" xfId="2" applyNumberFormat="1" applyFont="1" applyBorder="1" applyAlignment="1"/>
    <xf numFmtId="0" fontId="0" fillId="5" borderId="8" xfId="0" applyFont="1" applyFill="1" applyBorder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32" totalsRowShown="0" headerRowDxfId="157" headerRowBorderDxfId="156" tableBorderDxfId="155" totalsRowBorderDxfId="154" headerRowCellStyle="Normal 2">
  <autoFilter ref="A3:O4632">
    <filterColumn colId="7">
      <customFilters>
        <customFilter operator="notEqual" val=" "/>
      </customFilters>
    </filterColumn>
    <filterColumn colId="14">
      <filters blank="1"/>
    </filterColumn>
  </autoFilter>
  <sortState ref="A1294:O4632">
    <sortCondition ref="B3:B4632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6041" totalsRowShown="0" headerRowDxfId="131" tableBorderDxfId="130">
  <autoFilter ref="A1:Q6041">
    <filterColumn colId="8">
      <filters blank="1"/>
    </filterColumn>
  </autoFilter>
  <sortState ref="A5619:Q6041">
    <sortCondition ref="A1:A6041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32"/>
  <sheetViews>
    <sheetView topLeftCell="B4288" zoomScaleNormal="100" workbookViewId="0">
      <selection activeCell="A3" sqref="A3:O4329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56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35">
      <c r="A10" s="249" t="s">
        <v>2442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35">
      <c r="A11" s="249" t="s">
        <v>2442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35">
      <c r="A23" s="249" t="s">
        <v>2176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35">
      <c r="A24" s="249" t="s">
        <v>2176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35">
      <c r="A25" s="249" t="s">
        <v>2176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35">
      <c r="A26" s="249" t="s">
        <v>2176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35">
      <c r="A45" s="249" t="s">
        <v>2124</v>
      </c>
      <c r="B45" s="9" t="s">
        <v>2123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35">
      <c r="A49" s="249" t="s">
        <v>2214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35">
      <c r="A50" s="249" t="s">
        <v>2214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35">
      <c r="A53" s="249" t="s">
        <v>2442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35">
      <c r="A54" s="249" t="s">
        <v>2442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35">
      <c r="A111" s="249" t="s">
        <v>2346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35">
      <c r="A151" s="249" t="s">
        <v>2252</v>
      </c>
      <c r="B151" s="250" t="s">
        <v>2251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35">
      <c r="A192" s="249" t="s">
        <v>2530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35">
      <c r="A193" s="249" t="s">
        <v>2064</v>
      </c>
      <c r="B193" s="9" t="s">
        <v>2063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35">
      <c r="A194" s="249" t="s">
        <v>2218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35">
      <c r="A195" s="249" t="s">
        <v>2396</v>
      </c>
      <c r="B195" s="9" t="s">
        <v>2345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35">
      <c r="A196" s="249" t="s">
        <v>2396</v>
      </c>
      <c r="B196" s="9" t="s">
        <v>2345</v>
      </c>
      <c r="C196" s="76">
        <v>44607</v>
      </c>
      <c r="D196" s="264"/>
      <c r="E196" s="250" t="s">
        <v>2054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35">
      <c r="A197" s="249" t="s">
        <v>2396</v>
      </c>
      <c r="B197" s="9" t="s">
        <v>2345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35">
      <c r="A198" s="249" t="s">
        <v>2396</v>
      </c>
      <c r="B198" s="250" t="s">
        <v>2368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35">
      <c r="A202" s="249" t="s">
        <v>2396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35">
      <c r="A203" s="249" t="s">
        <v>2396</v>
      </c>
      <c r="B203" s="250" t="s">
        <v>1926</v>
      </c>
      <c r="C203" s="76">
        <v>44607</v>
      </c>
      <c r="D203" s="264"/>
      <c r="E203" s="250" t="s">
        <v>2279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35">
      <c r="A204" s="249" t="s">
        <v>2396</v>
      </c>
      <c r="B204" s="250" t="s">
        <v>2253</v>
      </c>
      <c r="C204" s="76">
        <v>44607</v>
      </c>
      <c r="D204" s="264"/>
      <c r="E204" s="250" t="s">
        <v>2254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35">
      <c r="A205" s="249" t="s">
        <v>2396</v>
      </c>
      <c r="B205" s="250" t="s">
        <v>2253</v>
      </c>
      <c r="C205" s="76">
        <v>44607</v>
      </c>
      <c r="D205" s="264"/>
      <c r="E205" s="250" t="s">
        <v>2281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35">
      <c r="A206" s="249" t="s">
        <v>2396</v>
      </c>
      <c r="B206" s="250" t="s">
        <v>2253</v>
      </c>
      <c r="C206" s="76">
        <v>44607</v>
      </c>
      <c r="D206" s="264"/>
      <c r="E206" s="250" t="s">
        <v>2255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35">
      <c r="A207" s="249" t="s">
        <v>2396</v>
      </c>
      <c r="B207" s="250" t="s">
        <v>2253</v>
      </c>
      <c r="C207" s="76">
        <v>44607</v>
      </c>
      <c r="D207" s="264"/>
      <c r="E207" s="250" t="s">
        <v>2267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35">
      <c r="A208" s="249" t="s">
        <v>2396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35">
      <c r="A209" s="249" t="s">
        <v>2396</v>
      </c>
      <c r="B209" s="250" t="s">
        <v>1962</v>
      </c>
      <c r="C209" s="76">
        <v>44607</v>
      </c>
      <c r="D209" s="264"/>
      <c r="E209" s="250" t="s">
        <v>2054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35">
      <c r="A210" s="249" t="s">
        <v>2396</v>
      </c>
      <c r="B210" s="316" t="s">
        <v>2345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2054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35">
      <c r="A228" s="249" t="s">
        <v>2232</v>
      </c>
      <c r="B228" s="9" t="s">
        <v>2231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35">
      <c r="A229" s="249" t="s">
        <v>2273</v>
      </c>
      <c r="B229" s="9" t="s">
        <v>2262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35">
      <c r="A230" s="249" t="s">
        <v>2273</v>
      </c>
      <c r="B230" s="9" t="s">
        <v>2262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35">
      <c r="A231" s="249" t="s">
        <v>2273</v>
      </c>
      <c r="B231" s="9" t="s">
        <v>2262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35">
      <c r="A232" s="249" t="s">
        <v>2273</v>
      </c>
      <c r="B232" s="9" t="s">
        <v>2262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35">
      <c r="A233" s="249" t="s">
        <v>2273</v>
      </c>
      <c r="B233" s="9" t="s">
        <v>2271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35">
      <c r="A234" s="249" t="s">
        <v>2273</v>
      </c>
      <c r="B234" s="9" t="s">
        <v>2271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35">
      <c r="A235" s="249" t="s">
        <v>2273</v>
      </c>
      <c r="B235" s="9" t="s">
        <v>2271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35">
      <c r="A236" s="249" t="s">
        <v>2273</v>
      </c>
      <c r="B236" s="9" t="s">
        <v>2271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35">
      <c r="A237" s="249" t="s">
        <v>2273</v>
      </c>
      <c r="B237" s="9" t="s">
        <v>2263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35">
      <c r="A238" s="249" t="s">
        <v>2273</v>
      </c>
      <c r="B238" s="9" t="s">
        <v>2263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35">
      <c r="A239" s="249" t="s">
        <v>2273</v>
      </c>
      <c r="B239" s="9" t="s">
        <v>2263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35">
      <c r="A240" s="249" t="s">
        <v>2273</v>
      </c>
      <c r="B240" s="9" t="s">
        <v>2263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35">
      <c r="A241" s="249" t="s">
        <v>2273</v>
      </c>
      <c r="B241" s="9" t="s">
        <v>2272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35">
      <c r="A242" s="249" t="s">
        <v>2273</v>
      </c>
      <c r="B242" s="9" t="s">
        <v>2272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35">
      <c r="A243" s="249" t="s">
        <v>2273</v>
      </c>
      <c r="B243" s="9" t="s">
        <v>2272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35">
      <c r="A244" s="249" t="s">
        <v>2273</v>
      </c>
      <c r="B244" s="9" t="s">
        <v>2272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35">
      <c r="A245" s="249" t="s">
        <v>2530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35">
      <c r="A246" s="249" t="s">
        <v>2530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35">
      <c r="A247" s="249" t="s">
        <v>2056</v>
      </c>
      <c r="B247" s="14" t="s">
        <v>2055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35">
      <c r="A248" s="249" t="s">
        <v>2056</v>
      </c>
      <c r="B248" s="14" t="s">
        <v>2055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35">
      <c r="A249" s="249" t="s">
        <v>2056</v>
      </c>
      <c r="B249" s="14" t="s">
        <v>2055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35">
      <c r="A250" s="249" t="s">
        <v>2056</v>
      </c>
      <c r="B250" s="9" t="s">
        <v>2055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35">
      <c r="A251" s="249" t="s">
        <v>2047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35">
      <c r="A252" s="249" t="s">
        <v>2047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35">
      <c r="A253" s="249" t="s">
        <v>2047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35">
      <c r="A254" s="249" t="s">
        <v>2047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35">
      <c r="A255" s="249" t="s">
        <v>2047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35">
      <c r="A256" s="249" t="s">
        <v>2061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35">
      <c r="A257" s="249" t="s">
        <v>2061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35">
      <c r="A258" s="249" t="s">
        <v>2061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35">
      <c r="A259" s="249" t="s">
        <v>2530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35">
      <c r="A260" s="249" t="s">
        <v>2441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35">
      <c r="A261" s="249" t="s">
        <v>2441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35">
      <c r="A262" s="249" t="s">
        <v>2441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35">
      <c r="A263" s="249" t="s">
        <v>2441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35">
      <c r="A264" s="249" t="s">
        <v>2570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35">
      <c r="A265" s="249" t="s">
        <v>2570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35">
      <c r="A266" s="249" t="s">
        <v>2570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35">
      <c r="A267" s="249" t="s">
        <v>2050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35">
      <c r="A268" s="249" t="s">
        <v>2050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35">
      <c r="A269" s="249" t="s">
        <v>2050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35">
      <c r="A270" s="249" t="s">
        <v>2059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35">
      <c r="A271" s="249" t="s">
        <v>2059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35">
      <c r="A274" s="249" t="s">
        <v>2059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35">
      <c r="A275" s="249" t="s">
        <v>2059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35">
      <c r="A276" s="249" t="s">
        <v>2175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35">
      <c r="A277" s="249" t="s">
        <v>2175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35">
      <c r="A278" s="249" t="s">
        <v>2175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35">
      <c r="A279" s="249" t="s">
        <v>2175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35">
      <c r="A280" s="249" t="s">
        <v>2175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35">
      <c r="A281" s="249" t="s">
        <v>2175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35">
      <c r="A282" s="249" t="s">
        <v>2062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35">
      <c r="A283" s="249" t="s">
        <v>2062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35">
      <c r="A284" s="249" t="s">
        <v>2062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35">
      <c r="A285" s="249" t="s">
        <v>2062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35">
      <c r="A286" s="249" t="s">
        <v>2062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35">
      <c r="A287" s="249" t="s">
        <v>2062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35">
      <c r="A288" s="249" t="s">
        <v>2062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35">
      <c r="A289" s="249" t="s">
        <v>2062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35">
      <c r="A290" s="249" t="s">
        <v>2062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35">
      <c r="A291" s="249" t="s">
        <v>2062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35">
      <c r="A292" s="249" t="s">
        <v>2062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35">
      <c r="A293" s="249" t="s">
        <v>2107</v>
      </c>
      <c r="B293" s="9" t="s">
        <v>2060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35">
      <c r="A294" s="249" t="s">
        <v>2107</v>
      </c>
      <c r="B294" s="9" t="s">
        <v>2060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35">
      <c r="A295" s="249" t="s">
        <v>2107</v>
      </c>
      <c r="B295" s="9" t="s">
        <v>2060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35">
      <c r="A296" s="249" t="s">
        <v>2107</v>
      </c>
      <c r="B296" s="9" t="s">
        <v>2060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35">
      <c r="A297" s="249" t="s">
        <v>2305</v>
      </c>
      <c r="B297" s="9" t="s">
        <v>2304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35">
      <c r="A298" s="249" t="s">
        <v>2076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35">
      <c r="A299" s="249" t="s">
        <v>2076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35">
      <c r="A300" s="249" t="s">
        <v>2076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35">
      <c r="A301" s="249" t="s">
        <v>2076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35">
      <c r="A302" s="249" t="s">
        <v>2080</v>
      </c>
      <c r="B302" s="9" t="s">
        <v>2079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35">
      <c r="A303" s="249" t="s">
        <v>2570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35">
      <c r="A304" s="249" t="s">
        <v>2184</v>
      </c>
      <c r="B304" s="9" t="s">
        <v>2183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35">
      <c r="A305" s="249" t="s">
        <v>2184</v>
      </c>
      <c r="B305" s="9" t="s">
        <v>2183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35">
      <c r="A306" s="249" t="s">
        <v>2184</v>
      </c>
      <c r="B306" s="9" t="s">
        <v>2183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35">
      <c r="A310" s="249" t="s">
        <v>2099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35">
      <c r="A311" s="249" t="s">
        <v>2099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35">
      <c r="A312" s="249" t="s">
        <v>2099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35">
      <c r="A313" s="249" t="s">
        <v>2099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35">
      <c r="A314" s="249" t="s">
        <v>2143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35">
      <c r="A315" s="249" t="s">
        <v>2143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35">
      <c r="A316" s="249" t="s">
        <v>2143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35">
      <c r="A317" s="249" t="s">
        <v>2143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35">
      <c r="A318" s="249" t="s">
        <v>2143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35">
      <c r="A329" s="249" t="s">
        <v>2041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35">
      <c r="A330" s="249" t="s">
        <v>2041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35">
      <c r="A331" s="249" t="s">
        <v>2041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35">
      <c r="A332" s="249" t="s">
        <v>2041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35">
      <c r="A333" s="249" t="s">
        <v>2041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35">
      <c r="A334" s="249" t="s">
        <v>2113</v>
      </c>
      <c r="B334" s="9" t="s">
        <v>2112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35">
      <c r="A335" s="249" t="s">
        <v>2113</v>
      </c>
      <c r="B335" s="9" t="s">
        <v>2112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35">
      <c r="A336" s="249" t="s">
        <v>2113</v>
      </c>
      <c r="B336" s="9" t="s">
        <v>2112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35">
      <c r="A337" s="249" t="s">
        <v>2113</v>
      </c>
      <c r="B337" s="9" t="s">
        <v>2112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35">
      <c r="A338" s="249" t="s">
        <v>2264</v>
      </c>
      <c r="B338" s="9" t="s">
        <v>2247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35">
      <c r="A342" s="249" t="s">
        <v>2136</v>
      </c>
      <c r="B342" s="316" t="s">
        <v>2055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35">
      <c r="A343" s="249" t="s">
        <v>2136</v>
      </c>
      <c r="B343" s="316" t="s">
        <v>2055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35">
      <c r="A344" s="249" t="s">
        <v>2136</v>
      </c>
      <c r="B344" s="316" t="s">
        <v>2055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35">
      <c r="A345" s="249" t="s">
        <v>2136</v>
      </c>
      <c r="B345" s="9" t="s">
        <v>2055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35">
      <c r="A350" s="249" t="s">
        <v>2172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35">
      <c r="A351" s="249" t="s">
        <v>2172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35">
      <c r="A352" s="249" t="s">
        <v>2172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35">
      <c r="A353" s="249" t="s">
        <v>2172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35">
      <c r="A354" s="249" t="s">
        <v>2172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35">
      <c r="A355" s="249" t="s">
        <v>2172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35">
      <c r="A356" s="249" t="s">
        <v>2184</v>
      </c>
      <c r="B356" s="316" t="s">
        <v>2183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35">
      <c r="A357" s="249" t="s">
        <v>2573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35">
      <c r="A358" s="249" t="s">
        <v>2301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35">
      <c r="A359" s="249" t="s">
        <v>2301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35">
      <c r="A360" s="249" t="s">
        <v>2301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35">
      <c r="A361" s="249" t="s">
        <v>2301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35">
      <c r="A362" s="249" t="s">
        <v>2573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35">
      <c r="A363" s="249" t="s">
        <v>2573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35">
      <c r="A364" s="249" t="s">
        <v>2573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35">
      <c r="A365" s="249" t="s">
        <v>2510</v>
      </c>
      <c r="B365" s="9" t="s">
        <v>2183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35">
      <c r="A366" s="249" t="s">
        <v>2344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35">
      <c r="A367" s="249" t="s">
        <v>2344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35">
      <c r="A368" s="249" t="s">
        <v>2344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35">
      <c r="A369" s="249" t="s">
        <v>2344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35">
      <c r="A370" s="249" t="s">
        <v>2228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35">
      <c r="A371" s="249" t="s">
        <v>2228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35">
      <c r="A372" s="249" t="s">
        <v>2228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35">
      <c r="A373" s="249" t="s">
        <v>2228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35">
      <c r="A374" s="249" t="s">
        <v>2378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35">
      <c r="A375" s="249" t="s">
        <v>2378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35">
      <c r="A376" s="249" t="s">
        <v>2378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35">
      <c r="A377" s="249" t="s">
        <v>2378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35">
      <c r="A378" s="249" t="s">
        <v>2404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35">
      <c r="A379" s="249" t="s">
        <v>2404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35">
      <c r="A380" s="249" t="s">
        <v>2404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35">
      <c r="A381" s="249" t="s">
        <v>2404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35">
      <c r="A399" s="249" t="s">
        <v>2049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35">
      <c r="A400" s="249" t="s">
        <v>2049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35">
      <c r="A401" s="249" t="s">
        <v>2049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35">
      <c r="A402" s="249" t="s">
        <v>2049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35">
      <c r="A425" s="249" t="s">
        <v>2170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35">
      <c r="A426" s="249" t="s">
        <v>2170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35">
      <c r="A427" s="249" t="s">
        <v>2170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35">
      <c r="A428" s="249" t="s">
        <v>2170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35">
      <c r="A448" s="249" t="s">
        <v>2096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35">
      <c r="A449" s="249" t="s">
        <v>2096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35">
      <c r="A463" s="249" t="s">
        <v>2510</v>
      </c>
      <c r="B463" s="9" t="s">
        <v>2183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35">
      <c r="A464" s="249" t="s">
        <v>2510</v>
      </c>
      <c r="B464" s="9" t="s">
        <v>2183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35">
      <c r="A465" s="249" t="s">
        <v>2510</v>
      </c>
      <c r="B465" s="9" t="s">
        <v>2183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35">
      <c r="A466" s="249" t="s">
        <v>2572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35">
      <c r="A489" s="249" t="s">
        <v>2141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35">
      <c r="A490" s="249" t="s">
        <v>2141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35">
      <c r="A491" s="249" t="s">
        <v>2141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35">
      <c r="A539" s="249" t="s">
        <v>2363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35">
      <c r="A540" s="249" t="s">
        <v>2363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35">
      <c r="A541" s="249" t="s">
        <v>2363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35">
      <c r="A542" s="249" t="s">
        <v>2363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35">
      <c r="A551" s="249" t="s">
        <v>2362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35">
      <c r="A552" s="249" t="s">
        <v>2362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2097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2097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35">
      <c r="A592" s="249" t="s">
        <v>2376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35">
      <c r="A593" s="249" t="s">
        <v>2376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35">
      <c r="A594" s="249" t="s">
        <v>2376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35">
      <c r="A595" s="249" t="s">
        <v>2376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35">
      <c r="A601" s="249" t="s">
        <v>2142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35">
      <c r="A602" s="249" t="s">
        <v>2142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35">
      <c r="A603" s="249" t="s">
        <v>2142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35">
      <c r="A604" s="249" t="s">
        <v>2142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35">
      <c r="A618" s="249" t="s">
        <v>2034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35">
      <c r="A619" s="249" t="s">
        <v>2034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35">
      <c r="A620" s="249" t="s">
        <v>2034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2097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2097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35">
      <c r="A623" s="249" t="s">
        <v>2034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35">
      <c r="A640" s="249" t="s">
        <v>2181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35">
      <c r="A641" s="249" t="s">
        <v>2181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35">
      <c r="A642" s="249" t="s">
        <v>2181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35">
      <c r="A643" s="249" t="s">
        <v>2181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2097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35">
      <c r="A684" s="249" t="s">
        <v>2180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35">
      <c r="A685" s="249" t="s">
        <v>2180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35">
      <c r="A686" s="249" t="s">
        <v>2572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35">
      <c r="A687" s="249" t="s">
        <v>2465</v>
      </c>
      <c r="B687" s="250" t="s">
        <v>2464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35">
      <c r="A688" s="249" t="s">
        <v>2465</v>
      </c>
      <c r="B688" s="316" t="s">
        <v>2464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35">
      <c r="A689" s="249" t="s">
        <v>2366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35">
      <c r="A694" s="249" t="s">
        <v>2366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35">
      <c r="A695" s="249" t="s">
        <v>2366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35">
      <c r="A696" s="249" t="s">
        <v>2366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35">
      <c r="A735" s="249" t="s">
        <v>2275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35">
      <c r="A736" s="249" t="s">
        <v>2275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35">
      <c r="A737" s="249" t="s">
        <v>2275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35">
      <c r="A738" s="249" t="s">
        <v>2275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35">
      <c r="A743" s="249" t="s">
        <v>2440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35">
      <c r="A744" s="249" t="s">
        <v>2440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35">
      <c r="A745" s="249" t="s">
        <v>2465</v>
      </c>
      <c r="B745" s="316" t="s">
        <v>2464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35">
      <c r="A746" s="249" t="s">
        <v>2465</v>
      </c>
      <c r="B746" s="316" t="s">
        <v>2464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35">
      <c r="A747" s="249" t="s">
        <v>2634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35">
      <c r="A748" s="249" t="s">
        <v>2634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35">
      <c r="A749" s="249" t="s">
        <v>2634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35">
      <c r="A750" s="249" t="s">
        <v>2634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35">
      <c r="A751" s="249" t="s">
        <v>2549</v>
      </c>
      <c r="B751" s="9" t="s">
        <v>2183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35">
      <c r="A752" s="249" t="s">
        <v>2549</v>
      </c>
      <c r="B752" s="9" t="s">
        <v>2183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35">
      <c r="A757" s="249" t="s">
        <v>2274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35">
      <c r="A758" s="249" t="s">
        <v>2274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35">
      <c r="A815" s="249" t="s">
        <v>2549</v>
      </c>
      <c r="B815" s="9" t="s">
        <v>2183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35">
      <c r="A816" s="249" t="s">
        <v>2454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35">
      <c r="A817" s="249" t="s">
        <v>2454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35">
      <c r="A818" s="249" t="s">
        <v>2454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35">
      <c r="A823" s="249" t="s">
        <v>2454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35">
      <c r="A824" s="249" t="s">
        <v>2437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35">
      <c r="A825" s="249" t="s">
        <v>2437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35">
      <c r="A826" s="249" t="s">
        <v>2437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35">
      <c r="A833" s="249" t="s">
        <v>2058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35">
      <c r="A850" s="249" t="s">
        <v>2091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35">
      <c r="A851" s="249" t="s">
        <v>2437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35">
      <c r="A852" s="249" t="s">
        <v>2549</v>
      </c>
      <c r="B852" s="9" t="s">
        <v>2183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35">
      <c r="A853" s="249" t="s">
        <v>2633</v>
      </c>
      <c r="B853" s="322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35">
      <c r="A854" s="249" t="s">
        <v>2633</v>
      </c>
      <c r="B854" s="322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35">
      <c r="A875" s="249" t="s">
        <v>2092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35">
      <c r="A876" s="249" t="s">
        <v>2092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35">
      <c r="A877" s="249" t="s">
        <v>2092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35">
      <c r="A878" s="249" t="s">
        <v>2092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35">
      <c r="A883" s="249" t="s">
        <v>2035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35">
      <c r="A894" s="249" t="s">
        <v>2135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35">
      <c r="A895" s="249" t="s">
        <v>2135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35">
      <c r="A896" s="249" t="s">
        <v>2135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35">
      <c r="A897" s="249" t="s">
        <v>2135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35">
      <c r="A903" s="249" t="s">
        <v>2178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35">
      <c r="A904" s="249" t="s">
        <v>2178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35">
      <c r="A905" s="249" t="s">
        <v>2633</v>
      </c>
      <c r="B905" s="322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35">
      <c r="A911" s="249" t="s">
        <v>2461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35">
      <c r="A912" s="249" t="s">
        <v>2461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35">
      <c r="A913" s="249" t="s">
        <v>2461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35">
      <c r="A914" s="249" t="s">
        <v>2461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35">
      <c r="A915" s="249" t="s">
        <v>2115</v>
      </c>
      <c r="B915" s="9" t="s">
        <v>2114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35">
      <c r="A916" s="249" t="s">
        <v>2115</v>
      </c>
      <c r="B916" s="9" t="s">
        <v>2114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35">
      <c r="A917" s="249" t="s">
        <v>2115</v>
      </c>
      <c r="B917" s="9" t="s">
        <v>2114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35">
      <c r="A918" s="249" t="s">
        <v>2115</v>
      </c>
      <c r="B918" s="9" t="s">
        <v>2114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35">
      <c r="A963" s="249" t="s">
        <v>2038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35">
      <c r="A964" s="249" t="s">
        <v>2038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35">
      <c r="A965" s="249" t="s">
        <v>2038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35">
      <c r="A966" s="249" t="s">
        <v>2038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35">
      <c r="A979" s="249" t="s">
        <v>2417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35">
      <c r="A980" s="249" t="s">
        <v>2417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35">
      <c r="A981" s="249" t="s">
        <v>2417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35">
      <c r="A982" s="249" t="s">
        <v>2417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35">
      <c r="A983" s="249" t="s">
        <v>2433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35">
      <c r="A984" s="249" t="s">
        <v>2433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35">
      <c r="A985" s="249" t="s">
        <v>2433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35">
      <c r="A986" s="249" t="s">
        <v>2433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35">
      <c r="A991" s="249" t="s">
        <v>2295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35">
      <c r="A992" s="249" t="s">
        <v>2295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35">
      <c r="A993" s="249" t="s">
        <v>2295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35">
      <c r="A994" s="249" t="s">
        <v>2295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35">
      <c r="A1000" s="249" t="s">
        <v>2633</v>
      </c>
      <c r="B1000" s="322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35">
      <c r="A1001" s="249" t="s">
        <v>2670</v>
      </c>
      <c r="B1001" s="321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35">
      <c r="A1002" s="249" t="s">
        <v>2670</v>
      </c>
      <c r="B1002" s="321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35">
      <c r="A1003" s="249" t="s">
        <v>2670</v>
      </c>
      <c r="B1003" s="321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35">
      <c r="A1007" s="249" t="s">
        <v>2320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35">
      <c r="A1008" s="249" t="s">
        <v>2320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35">
      <c r="A1009" s="249" t="s">
        <v>2320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35">
      <c r="A1010" s="249" t="s">
        <v>2320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35">
      <c r="A1023" s="249" t="s">
        <v>2361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35">
      <c r="A1024" s="249" t="s">
        <v>2361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35">
      <c r="A1025" s="249" t="s">
        <v>2361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35">
      <c r="A1026" s="249" t="s">
        <v>2361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35">
      <c r="A1035" s="249" t="s">
        <v>2129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35">
      <c r="A1036" s="249" t="s">
        <v>2129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35">
      <c r="A1037" s="249" t="s">
        <v>2257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35">
      <c r="A1038" s="249" t="s">
        <v>2257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35">
      <c r="A1039" s="249" t="s">
        <v>2257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35">
      <c r="A1040" s="249" t="s">
        <v>2257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35">
      <c r="A1041" s="249" t="s">
        <v>2130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35">
      <c r="A1042" s="249" t="s">
        <v>2130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35">
      <c r="A1043" s="249" t="s">
        <v>2130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35">
      <c r="A1044" s="249" t="s">
        <v>2130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35">
      <c r="A1049" s="249" t="s">
        <v>2371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35">
      <c r="A1050" s="249" t="s">
        <v>2371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35">
      <c r="A1051" s="249" t="s">
        <v>2371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35">
      <c r="A1052" s="249" t="s">
        <v>2371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35">
      <c r="A1061" s="249" t="s">
        <v>2037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35">
      <c r="A1078" s="249" t="s">
        <v>2399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35">
      <c r="A1079" s="249" t="s">
        <v>2399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35">
      <c r="A1080" s="249" t="s">
        <v>2399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35">
      <c r="A1081" s="249" t="s">
        <v>2399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35">
      <c r="A1095" s="249" t="s">
        <v>2108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35">
      <c r="A1096" s="249" t="s">
        <v>2108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35">
      <c r="A1097" s="249" t="s">
        <v>2108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35">
      <c r="A1098" s="249" t="s">
        <v>2108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35">
      <c r="A1107" s="249" t="s">
        <v>2315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35">
      <c r="A1108" s="249" t="s">
        <v>2315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35">
      <c r="A1109" s="249" t="s">
        <v>2233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35">
      <c r="A1110" s="249" t="s">
        <v>2233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35">
      <c r="A1111" s="249" t="s">
        <v>2233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35">
      <c r="A1114" s="249" t="s">
        <v>2338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35">
      <c r="A1115" s="249" t="s">
        <v>2338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35">
      <c r="A1116" s="249" t="s">
        <v>2338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35">
      <c r="A1119" s="249" t="s">
        <v>2286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35">
      <c r="A1120" s="249" t="s">
        <v>2286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35">
      <c r="A1121" s="249" t="s">
        <v>2506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35">
      <c r="A1122" s="249" t="s">
        <v>2506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35">
      <c r="A1123" s="249" t="s">
        <v>2435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35">
      <c r="A1132" s="249" t="s">
        <v>2163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35">
      <c r="A1133" s="249" t="s">
        <v>2163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35">
      <c r="A1134" s="249" t="s">
        <v>2163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35">
      <c r="A1135" s="249" t="s">
        <v>2163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35">
      <c r="A1162" s="249" t="s">
        <v>2046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35">
      <c r="A1163" s="249" t="s">
        <v>2046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35">
      <c r="A1164" s="249" t="s">
        <v>2046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35">
      <c r="A1165" s="249" t="s">
        <v>2046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35">
      <c r="A1174" s="249" t="s">
        <v>2300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35">
      <c r="A1175" s="249" t="s">
        <v>2300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35">
      <c r="A1176" s="249" t="s">
        <v>2416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35">
      <c r="A1177" s="249" t="s">
        <v>2416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35">
      <c r="A1178" s="249" t="s">
        <v>2416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35">
      <c r="A1179" s="249" t="s">
        <v>2416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35">
      <c r="A1188" s="249" t="s">
        <v>2177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35">
      <c r="A1189" s="249" t="s">
        <v>2177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35">
      <c r="A1190" s="249" t="s">
        <v>2177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35">
      <c r="A1191" s="249" t="s">
        <v>2177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35">
      <c r="A1192" s="249" t="s">
        <v>2316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35">
      <c r="A1193" s="249" t="s">
        <v>2316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35">
      <c r="A1194" s="249" t="s">
        <v>2435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35">
      <c r="A1195" s="249" t="s">
        <v>2435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35">
      <c r="A1196" s="249" t="s">
        <v>2435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35">
      <c r="A1197" s="249" t="s">
        <v>2506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35">
      <c r="A1198" s="249" t="s">
        <v>2317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35">
      <c r="A1199" s="249" t="s">
        <v>2317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35">
      <c r="A1200" s="249" t="s">
        <v>2317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35">
      <c r="A1201" s="249" t="s">
        <v>2317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35">
      <c r="A1237" s="249" t="s">
        <v>2121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35">
      <c r="A1238" s="249" t="s">
        <v>2121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35">
      <c r="A1239" s="249" t="s">
        <v>2121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35">
      <c r="A1240" s="249" t="s">
        <v>2121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35">
      <c r="A1249" s="249" t="s">
        <v>2285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35">
      <c r="A1250" s="249" t="s">
        <v>2285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35">
      <c r="A1251" s="249" t="s">
        <v>2377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35">
      <c r="A1252" s="249" t="s">
        <v>2377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35">
      <c r="A1253" s="249" t="s">
        <v>2377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35">
      <c r="A1254" s="249" t="s">
        <v>2377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35">
      <c r="A1278" s="249" t="s">
        <v>2506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2090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35">
      <c r="A1281" s="249" t="s">
        <v>2670</v>
      </c>
      <c r="B1281" s="321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35">
      <c r="A1282" s="249" t="s">
        <v>2673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5"/>
      <c r="O1282" s="251" t="s">
        <v>1074</v>
      </c>
    </row>
    <row r="1283" spans="1:15" hidden="1" x14ac:dyDescent="0.35">
      <c r="A1283" s="249" t="s">
        <v>2673</v>
      </c>
      <c r="B1283" s="322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5"/>
      <c r="O1283" s="251" t="s">
        <v>1074</v>
      </c>
    </row>
    <row r="1284" spans="1:15" hidden="1" x14ac:dyDescent="0.35">
      <c r="A1284" s="249" t="s">
        <v>2065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35">
      <c r="A1285" s="249" t="s">
        <v>2065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35">
      <c r="A1286" s="249" t="s">
        <v>2065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35">
      <c r="A1287" s="249" t="s">
        <v>2065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35">
      <c r="A1288" s="249" t="s">
        <v>2212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35">
      <c r="A1289" s="249" t="s">
        <v>2212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35">
      <c r="A1290" s="249" t="s">
        <v>2212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35">
      <c r="A1291" s="249" t="s">
        <v>2212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35">
      <c r="A1292" s="249" t="s">
        <v>2673</v>
      </c>
      <c r="B1292" s="322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5"/>
      <c r="O1292" s="251" t="s">
        <v>1074</v>
      </c>
    </row>
    <row r="1293" spans="1:15" hidden="1" x14ac:dyDescent="0.35">
      <c r="A1293" s="249" t="s">
        <v>2673</v>
      </c>
      <c r="B1293" s="322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5"/>
      <c r="O1293" s="251" t="s">
        <v>1074</v>
      </c>
    </row>
    <row r="1294" spans="1:15" hidden="1" x14ac:dyDescent="0.35">
      <c r="A1294" s="249" t="s">
        <v>2691</v>
      </c>
      <c r="B1294" s="321" t="s">
        <v>1442</v>
      </c>
      <c r="C1294" s="76">
        <v>44721</v>
      </c>
      <c r="D1294" s="180"/>
      <c r="E1294" s="86" t="s">
        <v>39</v>
      </c>
      <c r="F1294" s="88">
        <v>240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5"/>
      <c r="O1294" s="81"/>
    </row>
    <row r="1295" spans="1:15" hidden="1" x14ac:dyDescent="0.35">
      <c r="A1295" s="249" t="s">
        <v>2460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35">
      <c r="A1305" s="249" t="s">
        <v>2460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35">
      <c r="A1306" s="249" t="s">
        <v>2460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35">
      <c r="A1307" s="249" t="s">
        <v>2460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hidden="1" x14ac:dyDescent="0.35">
      <c r="A1308" s="249" t="s">
        <v>2691</v>
      </c>
      <c r="B1308" s="157" t="s">
        <v>1442</v>
      </c>
      <c r="C1308" s="76">
        <v>44721</v>
      </c>
      <c r="D1308" s="180"/>
      <c r="E1308" s="86" t="s">
        <v>28</v>
      </c>
      <c r="F1308" s="88">
        <v>240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5</v>
      </c>
      <c r="L1308" s="78"/>
      <c r="M1308" s="80"/>
      <c r="N1308" s="325"/>
      <c r="O1308" s="81"/>
    </row>
    <row r="1309" spans="1:15" hidden="1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35">
      <c r="A1313" s="249" t="s">
        <v>2308</v>
      </c>
      <c r="B1313" s="9" t="s">
        <v>2144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35">
      <c r="A1314" s="249" t="s">
        <v>2308</v>
      </c>
      <c r="B1314" s="9" t="s">
        <v>2144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35">
      <c r="A1315" s="249" t="s">
        <v>2308</v>
      </c>
      <c r="B1315" s="9" t="s">
        <v>2144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35">
      <c r="A1316" s="249" t="s">
        <v>2308</v>
      </c>
      <c r="B1316" s="9" t="s">
        <v>2144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35">
      <c r="A1325" s="249" t="s">
        <v>2370</v>
      </c>
      <c r="B1325" s="9" t="s">
        <v>2144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35">
      <c r="A1326" s="249" t="s">
        <v>2370</v>
      </c>
      <c r="B1326" s="9" t="s">
        <v>2144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35">
      <c r="A1327" s="249" t="s">
        <v>2370</v>
      </c>
      <c r="B1327" s="9" t="s">
        <v>2144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35">
      <c r="A1328" s="249" t="s">
        <v>2370</v>
      </c>
      <c r="B1328" s="9" t="s">
        <v>2144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35">
      <c r="A1337" s="249" t="s">
        <v>2145</v>
      </c>
      <c r="B1337" s="9" t="s">
        <v>2144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35">
      <c r="A1338" s="249" t="s">
        <v>2145</v>
      </c>
      <c r="B1338" s="9" t="s">
        <v>2144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35">
      <c r="A1339" s="249" t="s">
        <v>2145</v>
      </c>
      <c r="B1339" s="9" t="s">
        <v>2144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35">
      <c r="A1340" s="249" t="s">
        <v>2145</v>
      </c>
      <c r="B1340" s="9" t="s">
        <v>2144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35">
      <c r="A1341" s="249" t="s">
        <v>2591</v>
      </c>
      <c r="B1341" s="157" t="s">
        <v>1088</v>
      </c>
      <c r="C1341" s="76">
        <v>44691</v>
      </c>
      <c r="D1341" s="235"/>
      <c r="E1341" s="250" t="s">
        <v>2626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35">
      <c r="A1342" s="249" t="s">
        <v>2591</v>
      </c>
      <c r="B1342" s="157" t="s">
        <v>1088</v>
      </c>
      <c r="C1342" s="76">
        <v>44691</v>
      </c>
      <c r="D1342" s="235"/>
      <c r="E1342" s="250" t="s">
        <v>2594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35">
      <c r="A1343" s="249" t="s">
        <v>2591</v>
      </c>
      <c r="B1343" s="190" t="s">
        <v>1088</v>
      </c>
      <c r="C1343" s="76">
        <v>44691</v>
      </c>
      <c r="D1343" s="235"/>
      <c r="E1343" s="250" t="s">
        <v>2593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35">
      <c r="A1344" s="249" t="s">
        <v>2547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35">
      <c r="A1349" s="249" t="s">
        <v>2547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35">
      <c r="A1350" s="249" t="s">
        <v>2547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35">
      <c r="A1351" s="249" t="s">
        <v>2547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35">
      <c r="A1352" s="249" t="s">
        <v>2591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35">
      <c r="A1353" s="249" t="s">
        <v>2104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35">
      <c r="A1354" s="249" t="s">
        <v>2104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35">
      <c r="A1355" s="249" t="s">
        <v>2104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35">
      <c r="A1356" s="249" t="s">
        <v>2104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hidden="1" x14ac:dyDescent="0.35">
      <c r="A1357" s="249" t="s">
        <v>2691</v>
      </c>
      <c r="B1357" s="157" t="s">
        <v>1442</v>
      </c>
      <c r="C1357" s="76">
        <v>44721</v>
      </c>
      <c r="D1357" s="180"/>
      <c r="E1357" s="161" t="s">
        <v>25</v>
      </c>
      <c r="F1357" s="88">
        <v>360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5"/>
      <c r="O1357" s="81"/>
    </row>
    <row r="1358" spans="1:15" hidden="1" x14ac:dyDescent="0.35">
      <c r="A1358" s="249" t="s">
        <v>2691</v>
      </c>
      <c r="B1358" s="157" t="s">
        <v>1442</v>
      </c>
      <c r="C1358" s="76">
        <v>44721</v>
      </c>
      <c r="D1358" s="180"/>
      <c r="E1358" s="161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1</v>
      </c>
      <c r="L1358" s="78"/>
      <c r="M1358" s="80"/>
      <c r="N1358" s="325"/>
      <c r="O1358" s="81"/>
    </row>
    <row r="1359" spans="1:15" hidden="1" x14ac:dyDescent="0.35">
      <c r="A1359" s="249" t="s">
        <v>2504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35">
      <c r="A1360" s="249" t="s">
        <v>2504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35">
      <c r="A1361" s="249" t="s">
        <v>2313</v>
      </c>
      <c r="B1361" s="9" t="s">
        <v>2241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35">
      <c r="A1362" s="249" t="s">
        <v>2313</v>
      </c>
      <c r="B1362" s="9" t="s">
        <v>2241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35">
      <c r="A1379" s="249" t="s">
        <v>2504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35">
      <c r="A1380" s="249" t="s">
        <v>2715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5"/>
      <c r="O1380" s="251" t="s">
        <v>1074</v>
      </c>
    </row>
    <row r="1381" spans="1:15" hidden="1" x14ac:dyDescent="0.35">
      <c r="A1381" s="249" t="s">
        <v>2715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5"/>
      <c r="O1381" s="251" t="s">
        <v>1074</v>
      </c>
    </row>
    <row r="1382" spans="1:15" hidden="1" x14ac:dyDescent="0.35">
      <c r="A1382" s="249" t="s">
        <v>2400</v>
      </c>
      <c r="B1382" s="14" t="s">
        <v>2144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35">
      <c r="A1391" s="249" t="s">
        <v>2337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35">
      <c r="A1392" s="249" t="s">
        <v>2337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35">
      <c r="A1393" s="249" t="s">
        <v>2337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35">
      <c r="A1394" s="249" t="s">
        <v>2337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35">
      <c r="A1423" s="249" t="s">
        <v>2400</v>
      </c>
      <c r="B1423" s="9" t="s">
        <v>2144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35">
      <c r="A1424" s="249" t="s">
        <v>2400</v>
      </c>
      <c r="B1424" s="9" t="s">
        <v>2144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35">
      <c r="A1425" s="249" t="s">
        <v>2400</v>
      </c>
      <c r="B1425" s="9" t="s">
        <v>2144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35">
      <c r="A1426" s="249" t="s">
        <v>2715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5"/>
      <c r="O1426" s="251" t="s">
        <v>1074</v>
      </c>
    </row>
    <row r="1427" spans="1:15" hidden="1" x14ac:dyDescent="0.35">
      <c r="A1427" s="249" t="s">
        <v>2715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5"/>
      <c r="O1427" s="251" t="s">
        <v>1074</v>
      </c>
    </row>
    <row r="1428" spans="1:15" hidden="1" x14ac:dyDescent="0.35">
      <c r="A1428" s="249" t="s">
        <v>2586</v>
      </c>
      <c r="B1428" s="250" t="s">
        <v>2464</v>
      </c>
      <c r="C1428" s="76">
        <v>44690</v>
      </c>
      <c r="D1428" s="180"/>
      <c r="E1428" s="161" t="s">
        <v>25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3</v>
      </c>
      <c r="L1428" s="78"/>
      <c r="M1428" s="80"/>
      <c r="N1428" s="282"/>
      <c r="O1428" s="81"/>
    </row>
    <row r="1429" spans="1:15" hidden="1" x14ac:dyDescent="0.35">
      <c r="A1429" s="249" t="s">
        <v>2586</v>
      </c>
      <c r="B1429" s="250" t="s">
        <v>2464</v>
      </c>
      <c r="C1429" s="76">
        <v>44690</v>
      </c>
      <c r="D1429" s="180"/>
      <c r="E1429" s="161" t="s">
        <v>18</v>
      </c>
      <c r="F1429" s="88">
        <v>360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282"/>
      <c r="O1429" s="81"/>
    </row>
    <row r="1430" spans="1:15" hidden="1" x14ac:dyDescent="0.35">
      <c r="A1430" s="249" t="s">
        <v>2429</v>
      </c>
      <c r="B1430" s="250" t="s">
        <v>2298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35">
      <c r="A1443" s="249" t="s">
        <v>2187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35">
      <c r="A1444" s="249" t="s">
        <v>2187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35">
      <c r="A1445" s="249" t="s">
        <v>2187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35">
      <c r="A1446" s="249" t="s">
        <v>2187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35">
      <c r="A1447" s="249" t="s">
        <v>2186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35">
      <c r="A1448" s="249" t="s">
        <v>2314</v>
      </c>
      <c r="B1448" s="9" t="s">
        <v>2241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35">
      <c r="A1449" s="249" t="s">
        <v>2314</v>
      </c>
      <c r="B1449" s="9" t="s">
        <v>2241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35">
      <c r="A1450" s="249" t="s">
        <v>2314</v>
      </c>
      <c r="B1450" s="9" t="s">
        <v>2241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35">
      <c r="A1451" s="249" t="s">
        <v>2314</v>
      </c>
      <c r="B1451" s="9" t="s">
        <v>2241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35">
      <c r="A1460" s="249" t="s">
        <v>2260</v>
      </c>
      <c r="B1460" s="9" t="s">
        <v>2259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35">
      <c r="A1469" s="249" t="s">
        <v>2284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35">
      <c r="A1470" s="249" t="s">
        <v>2284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35">
      <c r="A1471" s="249" t="s">
        <v>2284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35">
      <c r="A1472" s="249" t="s">
        <v>2284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35">
      <c r="A1473" s="249" t="s">
        <v>2431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35">
      <c r="A1474" s="249" t="s">
        <v>2431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35">
      <c r="A1475" s="249" t="s">
        <v>2431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35">
      <c r="A1476" s="249" t="s">
        <v>2431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35">
      <c r="A1481" s="249" t="s">
        <v>2318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35">
      <c r="A1482" s="249" t="s">
        <v>2318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35">
      <c r="A1483" s="249" t="s">
        <v>2077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35">
      <c r="A1484" s="249" t="s">
        <v>2077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35">
      <c r="A1485" s="249" t="s">
        <v>2077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35">
      <c r="A1486" s="249" t="s">
        <v>2077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35">
      <c r="A1487" s="249" t="s">
        <v>2202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35">
      <c r="A1488" s="249" t="s">
        <v>2202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35">
      <c r="A1489" s="249" t="s">
        <v>2202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35">
      <c r="A1490" s="249" t="s">
        <v>2202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35">
      <c r="A1491" s="249" t="s">
        <v>2319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35">
      <c r="A1492" s="249" t="s">
        <v>2319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35">
      <c r="A1493" s="249" t="s">
        <v>2319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35">
      <c r="A1494" s="249" t="s">
        <v>2319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hidden="1" x14ac:dyDescent="0.35">
      <c r="A1495" s="249" t="s">
        <v>2586</v>
      </c>
      <c r="B1495" s="250" t="s">
        <v>2464</v>
      </c>
      <c r="C1495" s="76">
        <v>44690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282"/>
      <c r="O1495" s="81"/>
    </row>
    <row r="1496" spans="1:15" hidden="1" x14ac:dyDescent="0.35">
      <c r="A1496" s="249" t="s">
        <v>2586</v>
      </c>
      <c r="B1496" s="250" t="s">
        <v>2464</v>
      </c>
      <c r="C1496" s="76">
        <v>44690</v>
      </c>
      <c r="D1496" s="180"/>
      <c r="E1496" s="86" t="s">
        <v>39</v>
      </c>
      <c r="F1496" s="88">
        <v>240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282"/>
      <c r="O1496" s="81"/>
    </row>
    <row r="1497" spans="1:15" hidden="1" x14ac:dyDescent="0.35">
      <c r="A1497" s="249" t="s">
        <v>2526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35">
      <c r="A1498" s="249" t="s">
        <v>2526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35">
      <c r="A1507" s="249" t="s">
        <v>2358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35">
      <c r="A1508" s="249" t="s">
        <v>2358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35">
      <c r="A1509" s="249" t="s">
        <v>2358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35">
      <c r="A1510" s="249" t="s">
        <v>2358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35">
      <c r="A1517" s="249" t="s">
        <v>2126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35">
      <c r="A1518" s="249" t="s">
        <v>2126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35">
      <c r="A1519" s="249" t="s">
        <v>2126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35">
      <c r="A1520" s="249" t="s">
        <v>2126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35">
      <c r="A1533" s="249" t="s">
        <v>2389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35">
      <c r="A1534" s="249" t="s">
        <v>2389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35">
      <c r="A1535" s="249" t="s">
        <v>2389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35">
      <c r="A1536" s="249" t="s">
        <v>2389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35">
      <c r="A1570" s="249" t="s">
        <v>2526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35">
      <c r="A1575" s="249" t="s">
        <v>2526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hidden="1" x14ac:dyDescent="0.35">
      <c r="A1576" s="249" t="s">
        <v>2033</v>
      </c>
      <c r="B1576" s="161" t="s">
        <v>1687</v>
      </c>
      <c r="C1576" s="76">
        <v>44529</v>
      </c>
      <c r="D1576" s="180"/>
      <c r="E1576" s="161" t="s">
        <v>25</v>
      </c>
      <c r="F1576" s="88">
        <v>360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236"/>
      <c r="O1576" s="81"/>
    </row>
    <row r="1577" spans="1:15" hidden="1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35">
      <c r="A1584" s="249" t="s">
        <v>2407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35">
      <c r="A1585" s="249" t="s">
        <v>2299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35">
      <c r="A1586" s="249" t="s">
        <v>2299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35">
      <c r="A1587" s="249" t="s">
        <v>2299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35">
      <c r="A1589" s="249" t="s">
        <v>2270</v>
      </c>
      <c r="B1589" s="9" t="s">
        <v>2268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35">
      <c r="A1590" s="249" t="s">
        <v>2270</v>
      </c>
      <c r="B1590" s="9" t="s">
        <v>2268</v>
      </c>
      <c r="C1590" s="76">
        <v>44621</v>
      </c>
      <c r="D1590" s="264"/>
      <c r="E1590" s="250" t="s">
        <v>2269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35">
      <c r="A1591" s="249" t="s">
        <v>2270</v>
      </c>
      <c r="B1591" s="9" t="s">
        <v>2268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35">
      <c r="A1596" s="249" t="s">
        <v>2276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35">
      <c r="A1597" s="249" t="s">
        <v>2276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35">
      <c r="A1598" s="249" t="s">
        <v>2276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35">
      <c r="A1599" s="249" t="s">
        <v>2276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35">
      <c r="A1616" s="249" t="s">
        <v>2078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35">
      <c r="A1617" s="249" t="s">
        <v>2078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35">
      <c r="A1618" s="249" t="s">
        <v>2078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35">
      <c r="A1619" s="249" t="s">
        <v>2078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hidden="1" x14ac:dyDescent="0.35">
      <c r="A1624" s="249" t="s">
        <v>2033</v>
      </c>
      <c r="B1624" s="161" t="s">
        <v>1687</v>
      </c>
      <c r="C1624" s="76">
        <v>44529</v>
      </c>
      <c r="D1624" s="180"/>
      <c r="E1624" s="161" t="s">
        <v>28</v>
      </c>
      <c r="F1624" s="88">
        <v>240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236"/>
      <c r="O1624" s="81"/>
    </row>
    <row r="1625" spans="1:15" hidden="1" x14ac:dyDescent="0.35">
      <c r="A1625" s="249" t="s">
        <v>2033</v>
      </c>
      <c r="B1625" s="161" t="s">
        <v>1687</v>
      </c>
      <c r="C1625" s="76">
        <v>44529</v>
      </c>
      <c r="D1625" s="207"/>
      <c r="E1625" s="86" t="s">
        <v>18</v>
      </c>
      <c r="F1625" s="72">
        <v>360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236"/>
      <c r="O1625" s="81"/>
    </row>
    <row r="1626" spans="1:15" hidden="1" x14ac:dyDescent="0.35">
      <c r="A1626" s="249" t="s">
        <v>2033</v>
      </c>
      <c r="B1626" s="161" t="s">
        <v>1687</v>
      </c>
      <c r="C1626" s="76">
        <v>44529</v>
      </c>
      <c r="D1626" s="180"/>
      <c r="E1626" s="86" t="s">
        <v>39</v>
      </c>
      <c r="F1626" s="88">
        <v>240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236"/>
      <c r="O1626" s="81"/>
    </row>
    <row r="1627" spans="1:15" hidden="1" x14ac:dyDescent="0.35">
      <c r="A1627" s="249" t="s">
        <v>2623</v>
      </c>
      <c r="B1627" s="9" t="s">
        <v>2183</v>
      </c>
      <c r="C1627" s="76">
        <v>44698</v>
      </c>
      <c r="D1627" s="180"/>
      <c r="E1627" s="161" t="s">
        <v>28</v>
      </c>
      <c r="F1627" s="88">
        <v>240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282"/>
      <c r="O1627" s="81"/>
    </row>
    <row r="1628" spans="1:15" hidden="1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35">
      <c r="A1642" s="249" t="s">
        <v>2109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35">
      <c r="A1643" s="249" t="s">
        <v>2109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35">
      <c r="A1644" s="249" t="s">
        <v>2109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35">
      <c r="A1645" s="249" t="s">
        <v>2109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35">
      <c r="A1659" s="249" t="s">
        <v>2367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35">
      <c r="A1660" s="249" t="s">
        <v>2367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35">
      <c r="A1661" s="249" t="s">
        <v>2367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35">
      <c r="A1662" s="249" t="s">
        <v>2367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35">
      <c r="A1683" s="249" t="s">
        <v>2390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35">
      <c r="A1684" s="249" t="s">
        <v>2390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35">
      <c r="A1685" s="249" t="s">
        <v>2390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35">
      <c r="A1686" s="249" t="s">
        <v>2390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35">
      <c r="A1731" s="249" t="s">
        <v>2140</v>
      </c>
      <c r="B1731" s="9" t="s">
        <v>2139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35">
      <c r="A1732" s="249" t="s">
        <v>2140</v>
      </c>
      <c r="B1732" s="9" t="s">
        <v>2139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35">
      <c r="A1733" s="249" t="s">
        <v>2140</v>
      </c>
      <c r="B1733" s="9" t="s">
        <v>2139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35">
      <c r="A1734" s="249" t="s">
        <v>2140</v>
      </c>
      <c r="B1734" s="9" t="s">
        <v>2139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35">
      <c r="A1735" s="249" t="s">
        <v>2579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35">
      <c r="A1736" s="249" t="s">
        <v>2447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35">
      <c r="A1737" s="249" t="s">
        <v>2447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35">
      <c r="A1738" s="249" t="s">
        <v>2447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35">
      <c r="A1752" s="249" t="s">
        <v>2447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35">
      <c r="A1753" s="249" t="s">
        <v>2354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35">
      <c r="A1756" s="249" t="s">
        <v>2373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35">
      <c r="A1763" s="249" t="s">
        <v>2110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35">
      <c r="A1764" s="249" t="s">
        <v>2110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35">
      <c r="A1765" s="249" t="s">
        <v>2110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35">
      <c r="A1766" s="249" t="s">
        <v>2110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35">
      <c r="A1779" s="249" t="s">
        <v>2106</v>
      </c>
      <c r="B1779" s="9" t="s">
        <v>2105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35">
      <c r="A1780" s="249" t="s">
        <v>2106</v>
      </c>
      <c r="B1780" s="9" t="s">
        <v>2105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35">
      <c r="A1781" s="249" t="s">
        <v>2106</v>
      </c>
      <c r="B1781" s="9" t="s">
        <v>2105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35">
      <c r="A1782" s="249" t="s">
        <v>2106</v>
      </c>
      <c r="B1782" s="9" t="s">
        <v>2105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35">
      <c r="A1783" s="249" t="s">
        <v>2293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35">
      <c r="A1784" s="249" t="s">
        <v>2343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35">
      <c r="A1785" s="249" t="s">
        <v>2579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35">
      <c r="A1786" s="249" t="s">
        <v>2557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35">
      <c r="A1813" s="249" t="s">
        <v>2557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35">
      <c r="A1823" s="249" t="s">
        <v>2282</v>
      </c>
      <c r="B1823" s="9" t="s">
        <v>2081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35">
      <c r="A1824" s="249" t="s">
        <v>2557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35">
      <c r="A1825" s="249" t="s">
        <v>2171</v>
      </c>
      <c r="B1825" s="9" t="s">
        <v>2081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35">
      <c r="A1826" s="249" t="s">
        <v>2201</v>
      </c>
      <c r="B1826" s="9" t="s">
        <v>2081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35">
      <c r="A1827" s="249" t="s">
        <v>2321</v>
      </c>
      <c r="B1827" s="9" t="s">
        <v>2081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35">
      <c r="A1828" s="249" t="s">
        <v>2082</v>
      </c>
      <c r="B1828" s="9" t="s">
        <v>2081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35">
      <c r="A1829" s="249" t="s">
        <v>2351</v>
      </c>
      <c r="B1829" s="316" t="s">
        <v>2081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35">
      <c r="A1830" s="249" t="s">
        <v>2102</v>
      </c>
      <c r="B1830" s="9" t="s">
        <v>2081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35">
      <c r="A1831" s="249" t="s">
        <v>2248</v>
      </c>
      <c r="B1831" s="9" t="s">
        <v>2081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35">
      <c r="A1832" s="249" t="s">
        <v>2128</v>
      </c>
      <c r="B1832" s="9" t="s">
        <v>2081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35">
      <c r="A1833" s="249" t="s">
        <v>2374</v>
      </c>
      <c r="B1833" s="316" t="s">
        <v>2081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35">
      <c r="A1838" s="249" t="s">
        <v>2406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35">
      <c r="A1839" s="249" t="s">
        <v>2406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35">
      <c r="A1840" s="249" t="s">
        <v>2406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35">
      <c r="A1841" s="249" t="s">
        <v>2406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35">
      <c r="A1854" s="249" t="s">
        <v>2043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35">
      <c r="A1855" s="249" t="s">
        <v>2043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35">
      <c r="A1856" s="249" t="s">
        <v>2043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35">
      <c r="A1857" s="249" t="s">
        <v>2043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35">
      <c r="A1894" s="249" t="s">
        <v>2340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35">
      <c r="A1895" s="249" t="s">
        <v>2340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35">
      <c r="A1896" s="249" t="s">
        <v>2340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35">
      <c r="A1897" s="249" t="s">
        <v>2340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35">
      <c r="A1898" s="249" t="s">
        <v>2340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35">
      <c r="A1899" s="249" t="s">
        <v>2340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35">
      <c r="A1900" s="249" t="s">
        <v>2340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35">
      <c r="A1901" s="249" t="s">
        <v>2340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35">
      <c r="A1924" s="249" t="s">
        <v>2229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35">
      <c r="A1925" s="249" t="s">
        <v>2229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35">
      <c r="A1926" s="249" t="s">
        <v>2229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35">
      <c r="A1927" s="249" t="s">
        <v>2229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35">
      <c r="A1928" s="249" t="s">
        <v>2229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35">
      <c r="A1968" s="249" t="s">
        <v>2364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35">
      <c r="A1969" s="249" t="s">
        <v>2364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35">
      <c r="A1970" s="249" t="s">
        <v>2364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35">
      <c r="A1971" s="249" t="s">
        <v>2364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35">
      <c r="A1997" s="249" t="s">
        <v>2042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35">
      <c r="A2016" s="249" t="s">
        <v>2036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35">
      <c r="A2017" s="249" t="s">
        <v>2036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35">
      <c r="A2018" s="249" t="s">
        <v>2036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35">
      <c r="A2019" s="249" t="s">
        <v>2036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35">
      <c r="A2029" s="249" t="s">
        <v>2051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35">
      <c r="A2030" s="249" t="s">
        <v>2051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35">
      <c r="A2031" s="249" t="s">
        <v>2051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35">
      <c r="A2032" s="249" t="s">
        <v>2051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35">
      <c r="A2033" s="249" t="s">
        <v>2173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35">
      <c r="A2034" s="249" t="s">
        <v>2173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35">
      <c r="A2035" s="249" t="s">
        <v>2173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35">
      <c r="A2036" s="249" t="s">
        <v>2173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35">
      <c r="A2058" s="249" t="s">
        <v>2067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35">
      <c r="A2059" s="249" t="s">
        <v>2067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35">
      <c r="A2060" s="249" t="s">
        <v>2067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35">
      <c r="A2061" s="249" t="s">
        <v>2067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35">
      <c r="A2062" s="249" t="s">
        <v>2359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35">
      <c r="A2072" s="249" t="s">
        <v>2094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35">
      <c r="A2073" s="249" t="s">
        <v>2094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35">
      <c r="A2074" s="249" t="s">
        <v>2094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35">
      <c r="A2075" s="249" t="s">
        <v>2094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35">
      <c r="A2094" s="249" t="s">
        <v>2103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35">
      <c r="A2095" s="249" t="s">
        <v>2103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35">
      <c r="A2096" s="249" t="s">
        <v>2103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35">
      <c r="A2097" s="249" t="s">
        <v>2103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35">
      <c r="A2106" s="249" t="s">
        <v>2557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35">
      <c r="A2107" s="249" t="s">
        <v>2579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35">
      <c r="A2108" s="249" t="s">
        <v>2579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hidden="1" x14ac:dyDescent="0.35">
      <c r="A2109" s="249" t="s">
        <v>2623</v>
      </c>
      <c r="B2109" s="9" t="s">
        <v>2183</v>
      </c>
      <c r="C2109" s="76">
        <v>44698</v>
      </c>
      <c r="D2109" s="180"/>
      <c r="E2109" s="161" t="s">
        <v>39</v>
      </c>
      <c r="F2109" s="88">
        <v>240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282"/>
      <c r="O2109" s="81"/>
    </row>
    <row r="2110" spans="1:15" hidden="1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35">
      <c r="A2123" s="249" t="s">
        <v>2266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35">
      <c r="A2124" s="249" t="s">
        <v>2266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35">
      <c r="A2138" s="249" t="s">
        <v>2137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35">
      <c r="A2139" s="249" t="s">
        <v>2137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35">
      <c r="A2140" s="249" t="s">
        <v>2137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35">
      <c r="A2141" s="249" t="s">
        <v>2137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35">
      <c r="A2168" s="249" t="s">
        <v>2310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35">
      <c r="A2178" s="249" t="s">
        <v>2159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35">
      <c r="A2179" s="249" t="s">
        <v>2159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35">
      <c r="A2180" s="249" t="s">
        <v>2159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35">
      <c r="A2181" s="249" t="s">
        <v>2159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35">
      <c r="A2206" s="249" t="s">
        <v>2278</v>
      </c>
      <c r="B2206" s="9" t="s">
        <v>2277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35">
      <c r="A2209" s="249" t="s">
        <v>2217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35">
      <c r="A2210" s="249" t="s">
        <v>2217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35">
      <c r="A2211" s="249" t="s">
        <v>2217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35">
      <c r="A2212" s="249" t="s">
        <v>2250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35">
      <c r="A2213" s="249" t="s">
        <v>2250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35">
      <c r="A2214" s="249" t="s">
        <v>2250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35">
      <c r="A2215" s="249" t="s">
        <v>2250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35">
      <c r="A2216" s="249" t="s">
        <v>2250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35">
      <c r="A2224" s="249" t="s">
        <v>2375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35">
      <c r="A2225" s="249" t="s">
        <v>2375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35">
      <c r="A2226" s="249" t="s">
        <v>2375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35">
      <c r="A2231" s="249" t="s">
        <v>2565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35">
      <c r="A2232" s="249" t="s">
        <v>2565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hidden="1" x14ac:dyDescent="0.35">
      <c r="A2233" s="249" t="s">
        <v>2623</v>
      </c>
      <c r="B2233" s="9" t="s">
        <v>2183</v>
      </c>
      <c r="C2233" s="76">
        <v>44698</v>
      </c>
      <c r="D2233" s="180"/>
      <c r="E2233" s="86" t="s">
        <v>25</v>
      </c>
      <c r="F2233" s="88">
        <v>360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282"/>
      <c r="O2233" s="81"/>
    </row>
    <row r="2234" spans="1:15" hidden="1" x14ac:dyDescent="0.35">
      <c r="A2234" s="249" t="s">
        <v>2623</v>
      </c>
      <c r="B2234" s="9" t="s">
        <v>2183</v>
      </c>
      <c r="C2234" s="76">
        <v>44698</v>
      </c>
      <c r="D2234" s="180"/>
      <c r="E2234" s="161" t="s">
        <v>18</v>
      </c>
      <c r="F2234" s="88">
        <v>600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1</v>
      </c>
      <c r="L2234" s="78"/>
      <c r="M2234" s="80"/>
      <c r="N2234" s="282"/>
      <c r="O2234" s="81"/>
    </row>
    <row r="2235" spans="1:15" hidden="1" x14ac:dyDescent="0.35">
      <c r="A2235" s="249" t="s">
        <v>2403</v>
      </c>
      <c r="B2235" s="250" t="s">
        <v>2402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35">
      <c r="A2244" s="249" t="s">
        <v>2291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35">
      <c r="A2245" s="249" t="s">
        <v>2291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hidden="1" x14ac:dyDescent="0.35">
      <c r="A2253" s="249" t="s">
        <v>2179</v>
      </c>
      <c r="B2253" s="151" t="s">
        <v>1620</v>
      </c>
      <c r="C2253" s="270">
        <v>44568</v>
      </c>
      <c r="D2253" s="180"/>
      <c r="E2253" s="157" t="s">
        <v>18</v>
      </c>
      <c r="F2253" s="88">
        <v>360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65"/>
      <c r="O2253" s="81"/>
    </row>
    <row r="2254" spans="1:15" hidden="1" x14ac:dyDescent="0.35">
      <c r="A2254" s="249" t="s">
        <v>2434</v>
      </c>
      <c r="B2254" s="316" t="s">
        <v>2081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hidden="1" x14ac:dyDescent="0.35">
      <c r="A2255" s="249" t="s">
        <v>2179</v>
      </c>
      <c r="B2255" s="151" t="s">
        <v>1620</v>
      </c>
      <c r="C2255" s="270">
        <v>44568</v>
      </c>
      <c r="D2255" s="180"/>
      <c r="E2255" s="157" t="s">
        <v>28</v>
      </c>
      <c r="F2255" s="88">
        <v>360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265"/>
      <c r="O2255" s="81"/>
    </row>
    <row r="2256" spans="1:15" hidden="1" x14ac:dyDescent="0.35">
      <c r="A2256" s="249" t="s">
        <v>2265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35">
      <c r="A2264" s="249" t="s">
        <v>2189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35">
      <c r="A2265" s="249" t="s">
        <v>2189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35">
      <c r="A2266" s="249" t="s">
        <v>2189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35">
      <c r="A2267" s="249" t="s">
        <v>2189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35">
      <c r="A2268" s="249" t="s">
        <v>2189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35">
      <c r="A2269" s="249" t="s">
        <v>2069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35">
      <c r="A2281" s="249" t="s">
        <v>2352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35">
      <c r="A2282" s="249" t="s">
        <v>2352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35">
      <c r="A2297" s="249" t="s">
        <v>2258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35">
      <c r="A2316" s="249" t="s">
        <v>2265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35">
      <c r="A2317" s="249" t="s">
        <v>2265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35">
      <c r="A2318" s="249" t="s">
        <v>2204</v>
      </c>
      <c r="B2318" s="9" t="s">
        <v>2203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35">
      <c r="A2319" s="249" t="s">
        <v>2204</v>
      </c>
      <c r="B2319" s="9" t="s">
        <v>2203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35">
      <c r="A2320" s="249" t="s">
        <v>2204</v>
      </c>
      <c r="B2320" s="9" t="s">
        <v>2203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35">
      <c r="A2321" s="249" t="s">
        <v>2204</v>
      </c>
      <c r="B2321" s="9" t="s">
        <v>2203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35">
      <c r="A2373" s="249" t="s">
        <v>2053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35">
      <c r="A2374" s="249" t="s">
        <v>2053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35">
      <c r="A2375" s="249" t="s">
        <v>2053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35">
      <c r="A2376" s="249" t="s">
        <v>2053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35">
      <c r="A2377" s="249" t="s">
        <v>2169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35">
      <c r="A2378" s="249" t="s">
        <v>2169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35">
      <c r="A2379" s="249" t="s">
        <v>2169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35">
      <c r="A2380" s="249" t="s">
        <v>2169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35">
      <c r="A2381" s="249" t="s">
        <v>2311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35">
      <c r="A2382" s="249" t="s">
        <v>2369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35">
      <c r="A2384" s="249" t="s">
        <v>2101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35">
      <c r="A2385" s="249" t="s">
        <v>2101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35">
      <c r="A2390" s="249" t="s">
        <v>2131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35">
      <c r="A2391" s="249" t="s">
        <v>2131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35">
      <c r="A2402" s="249" t="s">
        <v>2296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35">
      <c r="A2403" s="249" t="s">
        <v>2395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35">
      <c r="A2408" s="249" t="s">
        <v>2132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35">
      <c r="A2409" s="249" t="s">
        <v>2132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35">
      <c r="A2410" s="249" t="s">
        <v>2132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35">
      <c r="A2411" s="249" t="s">
        <v>2132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35">
      <c r="A2419" s="249" t="s">
        <v>2052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35">
      <c r="A2420" s="249" t="s">
        <v>2265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35">
      <c r="A2421" s="249" t="s">
        <v>2446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35">
      <c r="A2422" s="249" t="s">
        <v>2446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35">
      <c r="A2423" s="249" t="s">
        <v>2446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35">
      <c r="A2428" s="249" t="s">
        <v>2168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35">
      <c r="A2429" s="249" t="s">
        <v>2168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35">
      <c r="A2439" s="249" t="s">
        <v>2200</v>
      </c>
      <c r="B2439" s="9" t="s">
        <v>2117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35">
      <c r="A2440" s="249" t="s">
        <v>2200</v>
      </c>
      <c r="B2440" s="9" t="s">
        <v>2117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35">
      <c r="A2441" s="249" t="s">
        <v>2200</v>
      </c>
      <c r="B2441" s="9" t="s">
        <v>2117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35">
      <c r="A2442" s="249" t="s">
        <v>2446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35">
      <c r="A2443" s="249" t="s">
        <v>2116</v>
      </c>
      <c r="B2443" s="9" t="s">
        <v>2117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35">
      <c r="A2444" s="249" t="s">
        <v>2116</v>
      </c>
      <c r="B2444" s="9" t="s">
        <v>2117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35">
      <c r="A2445" s="249" t="s">
        <v>2116</v>
      </c>
      <c r="B2445" s="9" t="s">
        <v>2117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35">
      <c r="A2446" s="249" t="s">
        <v>2116</v>
      </c>
      <c r="B2446" s="9" t="s">
        <v>2117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35">
      <c r="A2465" s="249" t="s">
        <v>2553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35">
      <c r="A2466" s="249" t="s">
        <v>2401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35">
      <c r="A2467" s="249" t="s">
        <v>2401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35">
      <c r="A2468" s="249" t="s">
        <v>2423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35">
      <c r="A2469" s="249" t="s">
        <v>2423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35">
      <c r="A2470" s="249" t="s">
        <v>2423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35">
      <c r="A2471" s="249" t="s">
        <v>2095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35">
      <c r="A2472" s="249" t="s">
        <v>2095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35">
      <c r="A2473" s="249" t="s">
        <v>2095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35">
      <c r="A2474" s="249" t="s">
        <v>2095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35">
      <c r="A2479" s="249" t="s">
        <v>2192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35">
      <c r="A2480" s="249" t="s">
        <v>2192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35">
      <c r="A2481" s="249" t="s">
        <v>2192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35">
      <c r="A2482" s="249" t="s">
        <v>2198</v>
      </c>
      <c r="B2482" s="9" t="s">
        <v>2197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35">
      <c r="A2483" s="249" t="s">
        <v>2198</v>
      </c>
      <c r="B2483" s="9" t="s">
        <v>2197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35">
      <c r="A2484" s="249" t="s">
        <v>2198</v>
      </c>
      <c r="B2484" s="9" t="s">
        <v>2197</v>
      </c>
      <c r="C2484" s="89">
        <v>44569</v>
      </c>
      <c r="D2484" s="235"/>
      <c r="E2484" s="250" t="s">
        <v>2054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35">
      <c r="A2485" s="249" t="s">
        <v>2198</v>
      </c>
      <c r="B2485" s="9" t="s">
        <v>2197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35">
      <c r="A2486" s="249" t="s">
        <v>2198</v>
      </c>
      <c r="B2486" s="9" t="s">
        <v>2197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35">
      <c r="A2487" s="249" t="s">
        <v>2133</v>
      </c>
      <c r="B2487" s="9" t="s">
        <v>2086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35">
      <c r="A2488" s="249" t="s">
        <v>2133</v>
      </c>
      <c r="B2488" s="9" t="s">
        <v>2086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35">
      <c r="A2489" s="249" t="s">
        <v>2133</v>
      </c>
      <c r="B2489" s="9" t="s">
        <v>2086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35">
      <c r="A2490" s="249" t="s">
        <v>2133</v>
      </c>
      <c r="B2490" s="9" t="s">
        <v>2086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35">
      <c r="A2491" s="249" t="s">
        <v>2133</v>
      </c>
      <c r="B2491" s="9" t="s">
        <v>2086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35">
      <c r="A2492" s="249" t="s">
        <v>2147</v>
      </c>
      <c r="B2492" s="9" t="s">
        <v>2086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35">
      <c r="A2493" s="249" t="s">
        <v>2147</v>
      </c>
      <c r="B2493" s="9" t="s">
        <v>2086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35">
      <c r="A2494" s="249" t="s">
        <v>2147</v>
      </c>
      <c r="B2494" s="9" t="s">
        <v>2086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35">
      <c r="A2495" s="249" t="s">
        <v>2147</v>
      </c>
      <c r="B2495" s="9" t="s">
        <v>2086</v>
      </c>
      <c r="C2495" s="76">
        <v>44558</v>
      </c>
      <c r="D2495" s="235"/>
      <c r="E2495" s="250" t="s">
        <v>2054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35">
      <c r="A2496" s="249" t="s">
        <v>2147</v>
      </c>
      <c r="B2496" s="9" t="s">
        <v>2086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35">
      <c r="A2497" s="249" t="s">
        <v>2199</v>
      </c>
      <c r="B2497" s="9" t="s">
        <v>2206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35">
      <c r="A2498" s="249" t="s">
        <v>2199</v>
      </c>
      <c r="B2498" s="9" t="s">
        <v>2206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35">
      <c r="A2499" s="249" t="s">
        <v>2199</v>
      </c>
      <c r="B2499" s="9" t="s">
        <v>2206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35">
      <c r="A2500" s="249" t="s">
        <v>2199</v>
      </c>
      <c r="B2500" s="9" t="s">
        <v>2206</v>
      </c>
      <c r="C2500" s="89">
        <v>44569</v>
      </c>
      <c r="D2500" s="235"/>
      <c r="E2500" s="250" t="s">
        <v>2054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35">
      <c r="A2501" s="249" t="s">
        <v>2199</v>
      </c>
      <c r="B2501" s="9" t="s">
        <v>2206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35">
      <c r="A2506" s="249" t="s">
        <v>2280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35">
      <c r="A2507" s="249" t="s">
        <v>2280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35">
      <c r="A2508" s="249" t="s">
        <v>2280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35">
      <c r="A2509" s="249" t="s">
        <v>2280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35">
      <c r="A2510" s="249" t="s">
        <v>2098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35">
      <c r="A2511" s="249" t="s">
        <v>2098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35">
      <c r="A2512" s="249" t="s">
        <v>2098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35">
      <c r="A2513" s="249" t="s">
        <v>2098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35">
      <c r="A2514" s="249" t="s">
        <v>2306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35">
      <c r="A2515" s="249" t="s">
        <v>2306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35">
      <c r="A2516" s="249" t="s">
        <v>2306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35">
      <c r="A2517" s="249" t="s">
        <v>2306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35">
      <c r="A2526" s="249" t="s">
        <v>2401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35">
      <c r="A2527" s="249" t="s">
        <v>2401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35">
      <c r="A2528" s="249" t="s">
        <v>2553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35">
      <c r="A2529" s="249" t="s">
        <v>2443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35">
      <c r="A2534" s="249" t="s">
        <v>2219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35">
      <c r="A2535" s="249" t="s">
        <v>2219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35">
      <c r="A2536" s="249" t="s">
        <v>2219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35">
      <c r="A2537" s="249" t="s">
        <v>2219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35">
      <c r="A2538" s="249" t="s">
        <v>2553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35">
      <c r="A2539" s="249" t="s">
        <v>2553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35">
      <c r="A2540" s="249" t="s">
        <v>2556</v>
      </c>
      <c r="B2540" s="9" t="s">
        <v>2555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35">
      <c r="A2541" s="249" t="s">
        <v>2556</v>
      </c>
      <c r="B2541" s="9" t="s">
        <v>2555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35">
      <c r="A2612" s="249" t="s">
        <v>2085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35">
      <c r="A2613" s="249" t="s">
        <v>2215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35">
      <c r="A2615" s="249" t="s">
        <v>2044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35">
      <c r="A2616" s="249" t="s">
        <v>2044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35">
      <c r="A2617" s="249" t="s">
        <v>2044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35">
      <c r="A2618" s="249" t="s">
        <v>2044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35">
      <c r="A2621" s="249" t="s">
        <v>2088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35">
      <c r="A2622" s="249" t="s">
        <v>2283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35">
      <c r="A2623" s="249" t="s">
        <v>2283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35">
      <c r="A2624" s="249" t="s">
        <v>2283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35">
      <c r="A2625" s="249" t="s">
        <v>2283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35">
      <c r="A2626" s="249" t="s">
        <v>2422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35">
      <c r="A2627" s="249" t="s">
        <v>2422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35">
      <c r="A2628" s="249" t="s">
        <v>2422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35">
      <c r="A2629" s="249" t="s">
        <v>2422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35">
      <c r="A2634" s="249" t="s">
        <v>2303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35">
      <c r="A2635" s="249" t="s">
        <v>2303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35">
      <c r="A2636" s="249" t="s">
        <v>2303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35">
      <c r="A2637" s="249" t="s">
        <v>2303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35">
      <c r="A2638" s="249" t="s">
        <v>2487</v>
      </c>
      <c r="B2638" s="316" t="s">
        <v>2081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35">
      <c r="A2639" s="249" t="s">
        <v>2556</v>
      </c>
      <c r="B2639" s="9" t="s">
        <v>2555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35">
      <c r="A2640" s="249" t="s">
        <v>2556</v>
      </c>
      <c r="B2640" s="9" t="s">
        <v>2555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35">
      <c r="A2641" s="249" t="s">
        <v>2567</v>
      </c>
      <c r="B2641" s="9" t="s">
        <v>2566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35">
      <c r="A2643" s="249" t="s">
        <v>2339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35">
      <c r="A2644" s="249" t="s">
        <v>2339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35">
      <c r="A2645" s="249" t="s">
        <v>2339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35">
      <c r="A2646" s="249" t="s">
        <v>2339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35">
      <c r="A2647" s="249" t="s">
        <v>2089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35">
      <c r="A2648" s="249" t="s">
        <v>2089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35">
      <c r="A2649" s="249" t="s">
        <v>2089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35">
      <c r="A2650" s="249" t="s">
        <v>2089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35">
      <c r="A2667" s="249" t="s">
        <v>2111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35">
      <c r="A2668" s="249" t="s">
        <v>2111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35">
      <c r="A2669" s="249" t="s">
        <v>2111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35">
      <c r="A2670" s="249" t="s">
        <v>2111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35">
      <c r="A2671" s="249" t="s">
        <v>2360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35">
      <c r="A2672" s="249" t="s">
        <v>2360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35">
      <c r="A2673" s="249" t="s">
        <v>2360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35">
      <c r="A2674" s="249" t="s">
        <v>2360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35">
      <c r="A2689" s="249" t="s">
        <v>2372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35">
      <c r="A2690" s="249" t="s">
        <v>2372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35">
      <c r="A2691" s="249" t="s">
        <v>2372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35">
      <c r="A2692" s="249" t="s">
        <v>2372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35">
      <c r="A2697" s="249" t="s">
        <v>2261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35">
      <c r="A2698" s="249" t="s">
        <v>2261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35">
      <c r="A2699" s="249" t="s">
        <v>2261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35">
      <c r="A2700" s="249" t="s">
        <v>2261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35">
      <c r="A2705" s="249" t="s">
        <v>2146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35">
      <c r="A2706" s="249" t="s">
        <v>2146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35">
      <c r="A2707" s="249" t="s">
        <v>2146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35">
      <c r="A2708" s="249" t="s">
        <v>2146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35">
      <c r="A2709" s="249" t="s">
        <v>2388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35">
      <c r="A2710" s="249" t="s">
        <v>2388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35">
      <c r="A2711" s="249" t="s">
        <v>2388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35">
      <c r="A2712" s="249" t="s">
        <v>2388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35">
      <c r="A2721" s="249" t="s">
        <v>2165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35">
      <c r="A2722" s="249" t="s">
        <v>2165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35">
      <c r="A2723" s="249" t="s">
        <v>2165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35">
      <c r="A2724" s="249" t="s">
        <v>2165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35">
      <c r="A2757" s="249" t="s">
        <v>2045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35">
      <c r="A2758" s="249" t="s">
        <v>2045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35">
      <c r="A2759" s="249" t="s">
        <v>2045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35">
      <c r="A2760" s="249" t="s">
        <v>2045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35">
      <c r="A2815" s="249" t="s">
        <v>2449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35">
      <c r="A2816" s="249" t="s">
        <v>2449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35">
      <c r="A2819" s="249" t="s">
        <v>2567</v>
      </c>
      <c r="B2819" s="9" t="s">
        <v>2566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35">
      <c r="A2820" s="249" t="s">
        <v>2507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35">
      <c r="A2821" s="249" t="s">
        <v>2507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35">
      <c r="A2822" s="249" t="s">
        <v>2502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35">
      <c r="A2835" s="249" t="s">
        <v>2039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35">
      <c r="A2836" s="249" t="s">
        <v>2039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35">
      <c r="A2837" s="249" t="s">
        <v>2039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35">
      <c r="A2838" s="249" t="s">
        <v>2039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35">
      <c r="A2847" s="249" t="s">
        <v>2287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35">
      <c r="A2848" s="249" t="s">
        <v>2287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35">
      <c r="A2849" s="249" t="s">
        <v>2287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35">
      <c r="A2850" s="249" t="s">
        <v>2287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35">
      <c r="A2855" s="249" t="s">
        <v>2502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35">
      <c r="A2856" s="249" t="s">
        <v>2424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35">
      <c r="A2857" s="249" t="s">
        <v>2424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35">
      <c r="A2858" s="249" t="s">
        <v>2424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35">
      <c r="A2871" s="249" t="s">
        <v>2213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35">
      <c r="A2872" s="249" t="s">
        <v>2213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35">
      <c r="A2873" s="249" t="s">
        <v>2213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35">
      <c r="A2874" s="249" t="s">
        <v>2213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35">
      <c r="A2891" s="249" t="s">
        <v>2122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35">
      <c r="A2892" s="249" t="s">
        <v>2122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35">
      <c r="A2893" s="249" t="s">
        <v>2122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35">
      <c r="A2894" s="249" t="s">
        <v>2122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2210</v>
      </c>
      <c r="B2895" s="9" t="s">
        <v>2209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2210</v>
      </c>
      <c r="B2896" s="9" t="s">
        <v>2209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2210</v>
      </c>
      <c r="B2897" s="9" t="s">
        <v>2209</v>
      </c>
      <c r="C2897" s="89">
        <v>44573</v>
      </c>
      <c r="D2897" s="235"/>
      <c r="E2897" s="250" t="s">
        <v>2054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35">
      <c r="A2898" s="249" t="s">
        <v>2365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35">
      <c r="A2899" s="249" t="s">
        <v>2365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35">
      <c r="A2900" s="249" t="s">
        <v>2365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35">
      <c r="A2901" s="249" t="s">
        <v>2365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2210</v>
      </c>
      <c r="B2904" s="9" t="s">
        <v>2209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2210</v>
      </c>
      <c r="B2905" s="9" t="s">
        <v>2209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35">
      <c r="A2918" s="249" t="s">
        <v>2387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35">
      <c r="A2919" s="249" t="s">
        <v>2387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35">
      <c r="A2920" s="249" t="s">
        <v>2387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35">
      <c r="A2921" s="249" t="s">
        <v>2387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35">
      <c r="A2922" s="249" t="s">
        <v>2162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35">
      <c r="A2923" s="249" t="s">
        <v>2162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35">
      <c r="A2924" s="249" t="s">
        <v>2162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35">
      <c r="A2925" s="249" t="s">
        <v>2162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35">
      <c r="A2928" s="249" t="s">
        <v>2385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35">
      <c r="A2929" s="249" t="s">
        <v>2230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35">
      <c r="A2930" s="249" t="s">
        <v>2230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35">
      <c r="A2931" s="249" t="s">
        <v>2249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35">
      <c r="A2932" s="249" t="s">
        <v>2249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35">
      <c r="A2933" s="249" t="s">
        <v>2502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35">
      <c r="A2934" s="249" t="s">
        <v>2502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35">
      <c r="A2939" s="249" t="s">
        <v>2160</v>
      </c>
      <c r="B2939" s="250" t="s">
        <v>2134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35">
      <c r="A2940" s="249" t="s">
        <v>2160</v>
      </c>
      <c r="B2940" s="250" t="s">
        <v>2134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35">
      <c r="A2941" s="249" t="s">
        <v>2160</v>
      </c>
      <c r="B2941" s="250" t="s">
        <v>2134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35">
      <c r="A2942" s="249" t="s">
        <v>2160</v>
      </c>
      <c r="B2942" s="250" t="s">
        <v>2134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35">
      <c r="A2943" s="249" t="s">
        <v>2161</v>
      </c>
      <c r="B2943" s="250" t="s">
        <v>2134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35">
      <c r="A2944" s="249" t="s">
        <v>2161</v>
      </c>
      <c r="B2944" s="250" t="s">
        <v>2134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35">
      <c r="A2945" s="249" t="s">
        <v>2161</v>
      </c>
      <c r="B2945" s="250" t="s">
        <v>2134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35">
      <c r="A2946" s="249" t="s">
        <v>2161</v>
      </c>
      <c r="B2946" s="250" t="s">
        <v>2134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35">
      <c r="A2947" s="249" t="s">
        <v>2161</v>
      </c>
      <c r="B2947" s="250" t="s">
        <v>2134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35">
      <c r="A2948" s="249" t="s">
        <v>2161</v>
      </c>
      <c r="B2948" s="250" t="s">
        <v>2134</v>
      </c>
      <c r="C2948" s="89">
        <v>44560</v>
      </c>
      <c r="D2948" s="235"/>
      <c r="E2948" s="250" t="s">
        <v>2118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35">
      <c r="A2949" s="249" t="s">
        <v>2161</v>
      </c>
      <c r="B2949" s="250" t="s">
        <v>2134</v>
      </c>
      <c r="C2949" s="89">
        <v>44560</v>
      </c>
      <c r="D2949" s="235"/>
      <c r="E2949" s="250" t="s">
        <v>2119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35">
      <c r="A2950" s="249" t="s">
        <v>2161</v>
      </c>
      <c r="B2950" s="250" t="s">
        <v>2134</v>
      </c>
      <c r="C2950" s="89">
        <v>44560</v>
      </c>
      <c r="D2950" s="235"/>
      <c r="E2950" s="250" t="s">
        <v>2125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35">
      <c r="A2951" s="249" t="s">
        <v>2161</v>
      </c>
      <c r="B2951" s="250" t="s">
        <v>2134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35">
      <c r="A2956" s="249" t="s">
        <v>2309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35">
      <c r="A2957" s="249" t="s">
        <v>2309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35">
      <c r="A2958" s="249" t="s">
        <v>2309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35">
      <c r="A2959" s="249" t="s">
        <v>2309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35">
      <c r="A2963" s="249" t="s">
        <v>2355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35">
      <c r="A2964" s="249" t="s">
        <v>2355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35">
      <c r="A2965" s="249" t="s">
        <v>2355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35">
      <c r="A2966" s="249" t="s">
        <v>2448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2205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2205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35">
      <c r="A2990" s="249" t="s">
        <v>2127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35">
      <c r="A2991" s="249" t="s">
        <v>2127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35">
      <c r="A2992" s="249" t="s">
        <v>2127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35">
      <c r="A2996" s="249" t="s">
        <v>2174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35">
      <c r="A2997" s="249" t="s">
        <v>2174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35">
      <c r="A2998" s="249" t="s">
        <v>2158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35">
      <c r="A2999" s="249" t="s">
        <v>2158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35">
      <c r="A3054" s="249" t="s">
        <v>2448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35">
      <c r="A3055" s="249" t="s">
        <v>2448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35">
      <c r="A3056" s="249" t="s">
        <v>2083</v>
      </c>
      <c r="B3056" s="9" t="s">
        <v>2084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35">
      <c r="A3107" s="249" t="s">
        <v>2292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35">
      <c r="A3115" s="249" t="s">
        <v>2448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35">
      <c r="A3116" s="249" t="s">
        <v>2355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35">
      <c r="A3117" s="249" t="s">
        <v>2567</v>
      </c>
      <c r="B3117" s="9" t="s">
        <v>2566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35">
      <c r="A3125" s="249" t="s">
        <v>2188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35">
      <c r="A3126" s="249" t="s">
        <v>2188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35">
      <c r="A3127" s="249" t="s">
        <v>2188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35">
      <c r="A3128" s="249" t="s">
        <v>2188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35">
      <c r="A3129" s="249" t="s">
        <v>2188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35">
      <c r="A3130" s="249" t="s">
        <v>2068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35">
      <c r="A3131" s="249" t="s">
        <v>2068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35">
      <c r="A3132" s="249" t="s">
        <v>2068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35">
      <c r="A3133" s="249" t="s">
        <v>2068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35">
      <c r="A3134" s="249" t="s">
        <v>2068</v>
      </c>
      <c r="B3134" s="316" t="s">
        <v>2100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35">
      <c r="A3135" s="249" t="s">
        <v>2068</v>
      </c>
      <c r="B3135" s="316" t="s">
        <v>2100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35">
      <c r="A3136" s="249" t="s">
        <v>2068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35">
      <c r="A3152" s="249" t="s">
        <v>2353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35">
      <c r="A3213" s="249" t="s">
        <v>2567</v>
      </c>
      <c r="B3213" s="9" t="s">
        <v>2566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hidden="1" x14ac:dyDescent="0.35">
      <c r="A3214" s="249" t="s">
        <v>2179</v>
      </c>
      <c r="B3214" s="151" t="s">
        <v>1620</v>
      </c>
      <c r="C3214" s="270">
        <v>44568</v>
      </c>
      <c r="D3214" s="180"/>
      <c r="E3214" s="157" t="s">
        <v>39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1</v>
      </c>
      <c r="L3214" s="78"/>
      <c r="M3214" s="80"/>
      <c r="N3214" s="265"/>
      <c r="O3214" s="81"/>
    </row>
    <row r="3215" spans="1:15" hidden="1" x14ac:dyDescent="0.35">
      <c r="A3215" s="249" t="s">
        <v>2179</v>
      </c>
      <c r="B3215" s="151" t="s">
        <v>1620</v>
      </c>
      <c r="C3215" s="270">
        <v>44568</v>
      </c>
      <c r="D3215" s="180"/>
      <c r="E3215" s="157" t="s">
        <v>25</v>
      </c>
      <c r="F3215" s="88">
        <v>360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65"/>
      <c r="O3215" s="81"/>
    </row>
    <row r="3216" spans="1:15" hidden="1" x14ac:dyDescent="0.35">
      <c r="A3216" s="249" t="s">
        <v>2564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hidden="1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35">
      <c r="A3221" s="249" t="s">
        <v>2190</v>
      </c>
      <c r="B3221" s="189" t="s">
        <v>2093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35">
      <c r="A3222" s="249" t="s">
        <v>2190</v>
      </c>
      <c r="B3222" s="189" t="s">
        <v>2093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35">
      <c r="A3223" s="249" t="s">
        <v>2190</v>
      </c>
      <c r="B3223" s="189" t="s">
        <v>2093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35">
      <c r="A3224" s="249" t="s">
        <v>2190</v>
      </c>
      <c r="B3224" s="189" t="s">
        <v>2093</v>
      </c>
      <c r="C3224" s="76">
        <v>44564</v>
      </c>
      <c r="D3224" s="235"/>
      <c r="E3224" s="250" t="s">
        <v>2118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35">
      <c r="A3225" s="249" t="s">
        <v>2191</v>
      </c>
      <c r="B3225" s="189" t="s">
        <v>2093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35">
      <c r="A3226" s="249" t="s">
        <v>2191</v>
      </c>
      <c r="B3226" s="189" t="s">
        <v>2093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35">
      <c r="A3227" s="249" t="s">
        <v>2191</v>
      </c>
      <c r="B3227" s="189" t="s">
        <v>2093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35">
      <c r="A3228" s="249" t="s">
        <v>2191</v>
      </c>
      <c r="B3228" s="189" t="s">
        <v>2093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35">
      <c r="A3229" s="249" t="s">
        <v>2191</v>
      </c>
      <c r="B3229" s="189" t="s">
        <v>2093</v>
      </c>
      <c r="C3229" s="76">
        <v>44569</v>
      </c>
      <c r="D3229" s="235"/>
      <c r="E3229" s="250" t="s">
        <v>2118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35">
      <c r="A3230" s="249" t="s">
        <v>2191</v>
      </c>
      <c r="B3230" s="189" t="s">
        <v>2093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35">
      <c r="A3231" s="249" t="s">
        <v>2191</v>
      </c>
      <c r="B3231" s="189" t="s">
        <v>2093</v>
      </c>
      <c r="C3231" s="76">
        <v>44569</v>
      </c>
      <c r="D3231" s="235"/>
      <c r="E3231" s="250" t="s">
        <v>2125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35">
      <c r="A3232" s="249" t="s">
        <v>2191</v>
      </c>
      <c r="B3232" s="189" t="s">
        <v>2093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35">
      <c r="A3233" s="249" t="s">
        <v>2191</v>
      </c>
      <c r="B3233" s="189" t="s">
        <v>2093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35">
      <c r="A3234" s="249" t="s">
        <v>2120</v>
      </c>
      <c r="B3234" s="189" t="s">
        <v>2093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35">
      <c r="A3235" s="249" t="s">
        <v>2120</v>
      </c>
      <c r="B3235" s="189" t="s">
        <v>2093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35">
      <c r="A3236" s="249" t="s">
        <v>2120</v>
      </c>
      <c r="B3236" s="189" t="s">
        <v>2093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35">
      <c r="A3237" s="249" t="s">
        <v>2120</v>
      </c>
      <c r="B3237" s="189" t="s">
        <v>2093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35">
      <c r="A3238" s="249" t="s">
        <v>2120</v>
      </c>
      <c r="B3238" s="189" t="s">
        <v>2093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35">
      <c r="A3239" s="249" t="s">
        <v>2120</v>
      </c>
      <c r="B3239" s="189" t="s">
        <v>2093</v>
      </c>
      <c r="C3239" s="89">
        <v>44543</v>
      </c>
      <c r="D3239" s="235"/>
      <c r="E3239" s="250" t="s">
        <v>2118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35">
      <c r="A3240" s="249" t="s">
        <v>2120</v>
      </c>
      <c r="B3240" s="189" t="s">
        <v>2093</v>
      </c>
      <c r="C3240" s="89">
        <v>44543</v>
      </c>
      <c r="D3240" s="235"/>
      <c r="E3240" s="250" t="s">
        <v>2119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35">
      <c r="A3241" s="249" t="s">
        <v>2120</v>
      </c>
      <c r="B3241" s="189" t="s">
        <v>2093</v>
      </c>
      <c r="C3241" s="89">
        <v>44543</v>
      </c>
      <c r="D3241" s="235"/>
      <c r="E3241" s="250" t="s">
        <v>2125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35">
      <c r="A3242" s="249" t="s">
        <v>2120</v>
      </c>
      <c r="B3242" s="189" t="s">
        <v>2093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35">
      <c r="A3268" s="249" t="s">
        <v>2564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hidden="1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35">
      <c r="A3295" s="249" t="s">
        <v>2216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35">
      <c r="A3296" s="249" t="s">
        <v>2216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35">
      <c r="A3297" s="249" t="s">
        <v>2216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35">
      <c r="A3298" s="249" t="s">
        <v>2246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2040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2048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2057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35">
      <c r="A3333" s="249" t="s">
        <v>2087</v>
      </c>
      <c r="B3333" s="9" t="s">
        <v>2066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35">
      <c r="A3334" s="249" t="s">
        <v>2087</v>
      </c>
      <c r="B3334" s="9" t="s">
        <v>2066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35">
      <c r="A3335" s="249" t="s">
        <v>2087</v>
      </c>
      <c r="B3335" s="9" t="s">
        <v>2066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35">
      <c r="A3336" s="249" t="s">
        <v>2087</v>
      </c>
      <c r="B3336" s="9" t="s">
        <v>2066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35">
      <c r="A3337" s="249" t="s">
        <v>2302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35">
      <c r="A3338" s="249" t="s">
        <v>2302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35">
      <c r="A3339" s="249" t="s">
        <v>2302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35">
      <c r="A3340" s="249" t="s">
        <v>2302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hidden="1" x14ac:dyDescent="0.35">
      <c r="A3341" s="249" t="s">
        <v>2564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hidden="1" x14ac:dyDescent="0.35">
      <c r="A3342" s="249" t="s">
        <v>2564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hidden="1" x14ac:dyDescent="0.35">
      <c r="A3343" s="159" t="s">
        <v>1675</v>
      </c>
      <c r="B3343" s="9" t="s">
        <v>1644</v>
      </c>
      <c r="C3343" s="89">
        <v>44383</v>
      </c>
      <c r="D3343" s="235"/>
      <c r="E3343" s="157" t="s">
        <v>28</v>
      </c>
      <c r="F3343" s="77">
        <v>600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3</v>
      </c>
      <c r="L3343" s="78"/>
      <c r="M3343" s="80"/>
      <c r="N3343" s="220"/>
      <c r="O3343" s="81"/>
    </row>
    <row r="3344" spans="1:15" hidden="1" x14ac:dyDescent="0.35">
      <c r="A3344" s="249" t="s">
        <v>2166</v>
      </c>
      <c r="B3344" s="9" t="s">
        <v>2114</v>
      </c>
      <c r="C3344" s="76">
        <v>44565</v>
      </c>
      <c r="D3344" s="235"/>
      <c r="E3344" s="250" t="s">
        <v>25</v>
      </c>
      <c r="F3344" s="77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265"/>
      <c r="O3344" s="81"/>
    </row>
    <row r="3345" spans="1:15" hidden="1" x14ac:dyDescent="0.35">
      <c r="A3345" s="249" t="s">
        <v>2511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35">
      <c r="A3346" s="249" t="s">
        <v>2511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35">
      <c r="A3347" s="249" t="s">
        <v>2226</v>
      </c>
      <c r="B3347" s="9" t="s">
        <v>2227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35">
      <c r="A3348" s="249" t="s">
        <v>2226</v>
      </c>
      <c r="B3348" s="9" t="s">
        <v>2227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35">
      <c r="A3349" s="249" t="s">
        <v>2226</v>
      </c>
      <c r="B3349" s="9" t="s">
        <v>2227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35">
      <c r="A3350" s="249" t="s">
        <v>2226</v>
      </c>
      <c r="B3350" s="316" t="s">
        <v>2227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35">
      <c r="A3360" s="249" t="s">
        <v>2164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35">
      <c r="A3361" s="249" t="s">
        <v>2164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35">
      <c r="A3362" s="249" t="s">
        <v>2164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35">
      <c r="A3363" s="249" t="s">
        <v>2164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35">
      <c r="A3364" s="249" t="s">
        <v>2164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35">
      <c r="A3365" s="249" t="s">
        <v>2164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35">
      <c r="A3382" s="249" t="s">
        <v>2511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35">
      <c r="A3383" s="249" t="s">
        <v>2432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35">
      <c r="A3384" s="249" t="s">
        <v>2432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35">
      <c r="A3385" s="249" t="s">
        <v>2432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35">
      <c r="A3386" s="249" t="s">
        <v>2432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35">
      <c r="A3387" s="249" t="s">
        <v>2511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35">
      <c r="A3388" s="249" t="s">
        <v>2516</v>
      </c>
      <c r="B3388" s="9" t="s">
        <v>2241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35">
      <c r="A3389" s="249" t="s">
        <v>2516</v>
      </c>
      <c r="B3389" s="9" t="s">
        <v>2241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35">
      <c r="A3390" s="249" t="s">
        <v>2516</v>
      </c>
      <c r="B3390" s="9" t="s">
        <v>2241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35">
      <c r="A3391" s="249" t="s">
        <v>2516</v>
      </c>
      <c r="B3391" s="9" t="s">
        <v>2241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35">
      <c r="A3392" s="249" t="s">
        <v>2307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35">
      <c r="A3393" s="249" t="s">
        <v>2307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35">
      <c r="A3394" s="249" t="s">
        <v>2307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35">
      <c r="A3395" s="249" t="s">
        <v>2307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35">
      <c r="A3396" s="249" t="s">
        <v>2307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35">
      <c r="A3397" s="249" t="s">
        <v>2307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35">
      <c r="A3398" s="249" t="s">
        <v>2307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35">
      <c r="A3399" s="249" t="s">
        <v>2307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35">
      <c r="A3400" s="249" t="s">
        <v>2307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35">
      <c r="A3401" s="249" t="s">
        <v>2307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35">
      <c r="A3402" s="249" t="s">
        <v>2307</v>
      </c>
      <c r="B3402" s="9" t="s">
        <v>2225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35">
      <c r="A3403" s="249" t="s">
        <v>2307</v>
      </c>
      <c r="B3403" s="316" t="s">
        <v>2225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35">
      <c r="A3404" s="249" t="s">
        <v>2307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35">
      <c r="A3405" s="249" t="s">
        <v>2307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35">
      <c r="A3406" s="249" t="s">
        <v>2224</v>
      </c>
      <c r="B3406" s="9" t="s">
        <v>2225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35">
      <c r="A3407" s="249" t="s">
        <v>2224</v>
      </c>
      <c r="B3407" s="9" t="s">
        <v>2225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35">
      <c r="A3408" s="249" t="s">
        <v>2224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35">
      <c r="A3409" s="249" t="s">
        <v>2224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hidden="1" x14ac:dyDescent="0.35">
      <c r="A3410" s="249" t="s">
        <v>2166</v>
      </c>
      <c r="B3410" s="9" t="s">
        <v>2114</v>
      </c>
      <c r="C3410" s="76">
        <v>44565</v>
      </c>
      <c r="D3410" s="235"/>
      <c r="E3410" s="250" t="s">
        <v>18</v>
      </c>
      <c r="F3410" s="77">
        <v>360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265"/>
      <c r="O3410" s="81"/>
    </row>
    <row r="3411" spans="1:15" hidden="1" x14ac:dyDescent="0.35">
      <c r="A3411" s="249" t="s">
        <v>2486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35">
      <c r="A3412" s="249" t="s">
        <v>2486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35">
      <c r="A3413" s="249" t="s">
        <v>2486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hidden="1" x14ac:dyDescent="0.35">
      <c r="A3414" s="249" t="s">
        <v>2166</v>
      </c>
      <c r="B3414" s="150" t="s">
        <v>2114</v>
      </c>
      <c r="C3414" s="76">
        <v>44565</v>
      </c>
      <c r="D3414" s="235"/>
      <c r="E3414" s="250" t="s">
        <v>28</v>
      </c>
      <c r="F3414" s="77">
        <v>240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65"/>
      <c r="O3414" s="81"/>
    </row>
    <row r="3415" spans="1:15" hidden="1" x14ac:dyDescent="0.35">
      <c r="A3415" s="249" t="s">
        <v>2166</v>
      </c>
      <c r="B3415" s="150" t="s">
        <v>2114</v>
      </c>
      <c r="C3415" s="76">
        <v>44565</v>
      </c>
      <c r="D3415" s="235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35">
      <c r="A3423" s="249" t="s">
        <v>2220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35">
      <c r="A3424" s="249" t="s">
        <v>2220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35">
      <c r="A3425" s="249" t="s">
        <v>2220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35">
      <c r="A3426" s="249" t="s">
        <v>2220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35">
      <c r="A3427" s="249" t="s">
        <v>2220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35">
      <c r="A3428" s="249" t="s">
        <v>2220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35">
      <c r="A3429" s="249" t="s">
        <v>2220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35">
      <c r="A3430" s="249" t="s">
        <v>2220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35">
      <c r="A3431" s="249" t="s">
        <v>2220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35">
      <c r="A3432" s="249" t="s">
        <v>2220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35">
      <c r="A3465" s="249" t="s">
        <v>2075</v>
      </c>
      <c r="B3465" s="9" t="s">
        <v>2070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35">
      <c r="A3466" s="249" t="s">
        <v>2075</v>
      </c>
      <c r="B3466" s="9" t="s">
        <v>2070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35">
      <c r="A3467" s="249" t="s">
        <v>2075</v>
      </c>
      <c r="B3467" s="316" t="s">
        <v>2070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35">
      <c r="A3468" s="249" t="s">
        <v>2075</v>
      </c>
      <c r="B3468" s="316" t="s">
        <v>2070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35">
      <c r="A3469" s="249" t="s">
        <v>2075</v>
      </c>
      <c r="B3469" s="9" t="s">
        <v>2070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35">
      <c r="A3470" s="249" t="s">
        <v>2075</v>
      </c>
      <c r="B3470" s="9" t="s">
        <v>2071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35">
      <c r="A3471" s="249" t="s">
        <v>2075</v>
      </c>
      <c r="B3471" s="9" t="s">
        <v>2071</v>
      </c>
      <c r="C3471" s="76">
        <v>44538</v>
      </c>
      <c r="D3471" s="235"/>
      <c r="E3471" s="250" t="s">
        <v>2073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35">
      <c r="A3472" s="249" t="s">
        <v>2075</v>
      </c>
      <c r="B3472" s="9" t="s">
        <v>2071</v>
      </c>
      <c r="C3472" s="76">
        <v>44538</v>
      </c>
      <c r="D3472" s="235"/>
      <c r="E3472" s="250" t="s">
        <v>2072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35">
      <c r="A3473" s="249" t="s">
        <v>2075</v>
      </c>
      <c r="B3473" s="9" t="s">
        <v>2071</v>
      </c>
      <c r="C3473" s="76">
        <v>44538</v>
      </c>
      <c r="D3473" s="235"/>
      <c r="E3473" s="250" t="s">
        <v>2074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hidden="1" x14ac:dyDescent="0.35">
      <c r="A3474" s="249" t="s">
        <v>2655</v>
      </c>
      <c r="B3474" s="250" t="s">
        <v>1117</v>
      </c>
      <c r="C3474" s="76">
        <v>44706</v>
      </c>
      <c r="D3474" s="264"/>
      <c r="E3474" s="250" t="s">
        <v>87</v>
      </c>
      <c r="F3474" s="77">
        <v>200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82"/>
      <c r="O3474" s="81"/>
    </row>
    <row r="3475" spans="1:15" hidden="1" x14ac:dyDescent="0.35">
      <c r="A3475" s="249" t="s">
        <v>2655</v>
      </c>
      <c r="B3475" s="250" t="s">
        <v>1117</v>
      </c>
      <c r="C3475" s="76">
        <v>44706</v>
      </c>
      <c r="D3475" s="264"/>
      <c r="E3475" s="250" t="s">
        <v>2654</v>
      </c>
      <c r="F3475" s="77">
        <v>200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82"/>
      <c r="O3475" s="81"/>
    </row>
    <row r="3476" spans="1:15" hidden="1" x14ac:dyDescent="0.35">
      <c r="A3476" s="249" t="s">
        <v>2646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35">
      <c r="A3477" s="249" t="s">
        <v>2485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35">
      <c r="A3478" s="249" t="s">
        <v>2485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35">
      <c r="A3479" s="249" t="s">
        <v>2485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35">
      <c r="A3480" s="249" t="s">
        <v>2485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35">
      <c r="A3481" s="249" t="s">
        <v>2425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35">
      <c r="A3482" s="249" t="s">
        <v>2450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35">
      <c r="A3483" s="249" t="s">
        <v>2450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35">
      <c r="A3484" s="249" t="s">
        <v>2426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35">
      <c r="A3485" s="249" t="s">
        <v>2450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35">
      <c r="A3486" s="249" t="s">
        <v>2450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35">
      <c r="A3487" s="249" t="s">
        <v>2505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35">
      <c r="A3515" s="249" t="s">
        <v>2505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35">
      <c r="A3516" s="249" t="s">
        <v>2505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35">
      <c r="A3517" s="249" t="s">
        <v>2543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35">
      <c r="A3518" s="249" t="s">
        <v>2256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35">
      <c r="A3519" s="249" t="s">
        <v>2256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35">
      <c r="A3520" s="249" t="s">
        <v>2646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35">
      <c r="A3521" s="249" t="s">
        <v>2646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35">
      <c r="A3522" s="249" t="s">
        <v>2646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hidden="1" x14ac:dyDescent="0.35">
      <c r="A3523" s="249" t="s">
        <v>2655</v>
      </c>
      <c r="B3523" s="313" t="s">
        <v>1040</v>
      </c>
      <c r="C3523" s="76">
        <v>44706</v>
      </c>
      <c r="D3523" s="264"/>
      <c r="E3523" s="250" t="s">
        <v>2021</v>
      </c>
      <c r="F3523" s="77">
        <v>200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82"/>
      <c r="O3523" s="81"/>
    </row>
    <row r="3524" spans="1:15" hidden="1" x14ac:dyDescent="0.35">
      <c r="A3524" s="249" t="s">
        <v>2655</v>
      </c>
      <c r="B3524" s="313" t="s">
        <v>1040</v>
      </c>
      <c r="C3524" s="76">
        <v>44706</v>
      </c>
      <c r="D3524" s="264"/>
      <c r="E3524" s="250" t="s">
        <v>2040</v>
      </c>
      <c r="F3524" s="77">
        <v>200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hidden="1" x14ac:dyDescent="0.35">
      <c r="A3525" s="249" t="s">
        <v>2655</v>
      </c>
      <c r="B3525" s="313" t="s">
        <v>1040</v>
      </c>
      <c r="C3525" s="76">
        <v>44706</v>
      </c>
      <c r="D3525" s="264"/>
      <c r="E3525" s="250" t="s">
        <v>2653</v>
      </c>
      <c r="F3525" s="77">
        <v>200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35">
      <c r="A3526" s="249" t="s">
        <v>2527</v>
      </c>
      <c r="B3526" s="316" t="s">
        <v>2081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35">
      <c r="A3527" s="249" t="s">
        <v>2535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35">
      <c r="A3528" s="249" t="s">
        <v>2488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35">
      <c r="A3529" s="249" t="s">
        <v>2488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35">
      <c r="A3530" s="249" t="s">
        <v>2488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35">
      <c r="A3531" s="249" t="s">
        <v>2488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35">
      <c r="A3532" s="249" t="s">
        <v>2535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35">
      <c r="A3533" s="249" t="s">
        <v>2535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35">
      <c r="A3534" s="249" t="s">
        <v>2193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35">
      <c r="A3535" s="249" t="s">
        <v>2193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35">
      <c r="A3536" s="249" t="s">
        <v>2193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35">
      <c r="A3537" s="249" t="s">
        <v>2193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35">
      <c r="A3538" s="249" t="s">
        <v>2193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35">
      <c r="A3539" s="249" t="s">
        <v>2193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35">
      <c r="A3540" s="249" t="s">
        <v>2193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35">
      <c r="A3541" s="249" t="s">
        <v>2193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35">
      <c r="A3542" s="249" t="s">
        <v>2193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35">
      <c r="A3543" s="249" t="s">
        <v>2193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35">
      <c r="A3544" s="249" t="s">
        <v>2193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35">
      <c r="A3545" s="249" t="s">
        <v>2193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35">
      <c r="A3546" s="249" t="s">
        <v>2193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35">
      <c r="A3547" s="249" t="s">
        <v>2193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35">
      <c r="A3548" s="249" t="s">
        <v>2193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35">
      <c r="A3549" s="249" t="s">
        <v>2193</v>
      </c>
      <c r="B3549" s="9" t="s">
        <v>2157</v>
      </c>
      <c r="C3549" s="76">
        <v>44560</v>
      </c>
      <c r="D3549" s="180"/>
      <c r="E3549" s="261" t="s">
        <v>2148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35">
      <c r="A3550" s="249" t="s">
        <v>2193</v>
      </c>
      <c r="B3550" s="9" t="s">
        <v>2157</v>
      </c>
      <c r="C3550" s="76">
        <v>44560</v>
      </c>
      <c r="D3550" s="180"/>
      <c r="E3550" s="261" t="s">
        <v>2149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35">
      <c r="A3551" s="249" t="s">
        <v>2193</v>
      </c>
      <c r="B3551" s="9" t="s">
        <v>2157</v>
      </c>
      <c r="C3551" s="76">
        <v>44560</v>
      </c>
      <c r="D3551" s="180"/>
      <c r="E3551" s="261" t="s">
        <v>2150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35">
      <c r="A3552" s="249" t="s">
        <v>2193</v>
      </c>
      <c r="B3552" s="9" t="s">
        <v>2157</v>
      </c>
      <c r="C3552" s="76">
        <v>44560</v>
      </c>
      <c r="D3552" s="180"/>
      <c r="E3552" s="261" t="s">
        <v>2194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35">
      <c r="A3553" s="249" t="s">
        <v>2193</v>
      </c>
      <c r="B3553" s="9" t="s">
        <v>2157</v>
      </c>
      <c r="C3553" s="76">
        <v>44560</v>
      </c>
      <c r="D3553" s="180"/>
      <c r="E3553" s="261" t="s">
        <v>2151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35">
      <c r="A3554" s="249" t="s">
        <v>2193</v>
      </c>
      <c r="B3554" s="261" t="s">
        <v>2152</v>
      </c>
      <c r="C3554" s="76">
        <v>44560</v>
      </c>
      <c r="D3554" s="275"/>
      <c r="E3554" s="261" t="s">
        <v>2153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35">
      <c r="A3555" s="249" t="s">
        <v>2193</v>
      </c>
      <c r="B3555" s="261" t="s">
        <v>2152</v>
      </c>
      <c r="C3555" s="76">
        <v>44560</v>
      </c>
      <c r="D3555" s="275"/>
      <c r="E3555" s="261" t="s">
        <v>2154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35">
      <c r="A3556" s="249" t="s">
        <v>2193</v>
      </c>
      <c r="B3556" s="261" t="s">
        <v>2152</v>
      </c>
      <c r="C3556" s="76">
        <v>44560</v>
      </c>
      <c r="D3556" s="275"/>
      <c r="E3556" s="261" t="s">
        <v>2155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35">
      <c r="A3557" s="249" t="s">
        <v>2193</v>
      </c>
      <c r="B3557" s="261" t="s">
        <v>2152</v>
      </c>
      <c r="C3557" s="76">
        <v>44560</v>
      </c>
      <c r="D3557" s="275"/>
      <c r="E3557" s="261" t="s">
        <v>2156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35">
      <c r="A3558" s="249" t="s">
        <v>2193</v>
      </c>
      <c r="B3558" s="261" t="s">
        <v>2152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35">
      <c r="A3559" s="249" t="s">
        <v>2193</v>
      </c>
      <c r="B3559" s="261" t="s">
        <v>2152</v>
      </c>
      <c r="C3559" s="76">
        <v>44560</v>
      </c>
      <c r="D3559" s="275"/>
      <c r="E3559" s="261" t="s">
        <v>2167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35">
      <c r="A3560" s="249" t="s">
        <v>2535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35">
      <c r="A3561" s="249" t="s">
        <v>2548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35">
      <c r="A3562" s="249" t="s">
        <v>2548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35">
      <c r="A3563" s="249" t="s">
        <v>2548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35">
      <c r="A3564" s="249" t="s">
        <v>2453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35">
      <c r="A3565" s="249" t="s">
        <v>2453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35">
      <c r="A3566" s="249" t="s">
        <v>2548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hidden="1" x14ac:dyDescent="0.35">
      <c r="A3567" s="249" t="s">
        <v>2728</v>
      </c>
      <c r="B3567" s="157" t="s">
        <v>1088</v>
      </c>
      <c r="C3567" s="76">
        <v>44727</v>
      </c>
      <c r="D3567" s="235"/>
      <c r="E3567" s="250" t="s">
        <v>2626</v>
      </c>
      <c r="F3567" s="88">
        <v>500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325"/>
      <c r="O3567" s="81"/>
    </row>
    <row r="3568" spans="1:15" hidden="1" x14ac:dyDescent="0.35">
      <c r="A3568" s="249" t="s">
        <v>2728</v>
      </c>
      <c r="B3568" s="157" t="s">
        <v>1088</v>
      </c>
      <c r="C3568" s="76">
        <v>44727</v>
      </c>
      <c r="D3568" s="235"/>
      <c r="E3568" s="250" t="s">
        <v>2593</v>
      </c>
      <c r="F3568" s="88">
        <v>500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325"/>
      <c r="O3568" s="81"/>
    </row>
    <row r="3569" spans="1:15" hidden="1" x14ac:dyDescent="0.35">
      <c r="A3569" s="249" t="s">
        <v>2667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35">
      <c r="A3570" s="249" t="s">
        <v>2496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35">
      <c r="A3571" s="249" t="s">
        <v>2496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35">
      <c r="A3572" s="249" t="s">
        <v>2496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35">
      <c r="A3573" s="249" t="s">
        <v>2496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hidden="1" x14ac:dyDescent="0.35">
      <c r="A3574" s="249" t="s">
        <v>2728</v>
      </c>
      <c r="B3574" s="157" t="s">
        <v>1088</v>
      </c>
      <c r="C3574" s="76">
        <v>44727</v>
      </c>
      <c r="D3574" s="235"/>
      <c r="E3574" s="250" t="s">
        <v>1288</v>
      </c>
      <c r="F3574" s="88">
        <v>500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325"/>
      <c r="O3574" s="81"/>
    </row>
    <row r="3575" spans="1:15" x14ac:dyDescent="0.35">
      <c r="A3575" s="249" t="s">
        <v>2728</v>
      </c>
      <c r="B3575" s="157" t="s">
        <v>1088</v>
      </c>
      <c r="C3575" s="76">
        <v>44727</v>
      </c>
      <c r="D3575" s="235"/>
      <c r="E3575" s="263" t="s">
        <v>2594</v>
      </c>
      <c r="F3575" s="88">
        <v>500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325"/>
      <c r="O3575" s="81"/>
    </row>
    <row r="3576" spans="1:15" hidden="1" x14ac:dyDescent="0.35">
      <c r="A3576" s="249" t="s">
        <v>2436</v>
      </c>
      <c r="B3576" s="250" t="s">
        <v>1128</v>
      </c>
      <c r="C3576" s="76">
        <v>44659</v>
      </c>
      <c r="D3576" s="264"/>
      <c r="E3576" s="250" t="s">
        <v>28</v>
      </c>
      <c r="F3576" s="77">
        <v>90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3</v>
      </c>
      <c r="L3576" s="78"/>
      <c r="M3576" s="80"/>
      <c r="N3576" s="282"/>
      <c r="O3576" s="81"/>
    </row>
    <row r="3577" spans="1:15" hidden="1" x14ac:dyDescent="0.35">
      <c r="A3577" s="249" t="s">
        <v>2436</v>
      </c>
      <c r="B3577" s="313" t="s">
        <v>1128</v>
      </c>
      <c r="C3577" s="76">
        <v>44659</v>
      </c>
      <c r="D3577" s="264"/>
      <c r="E3577" s="250" t="s">
        <v>18</v>
      </c>
      <c r="F3577" s="77">
        <v>50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82"/>
      <c r="O3577" s="81"/>
    </row>
    <row r="3578" spans="1:15" hidden="1" x14ac:dyDescent="0.35">
      <c r="A3578" s="249" t="s">
        <v>2682</v>
      </c>
      <c r="B3578" s="323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5"/>
      <c r="O3578" s="251" t="s">
        <v>1074</v>
      </c>
    </row>
    <row r="3579" spans="1:15" hidden="1" x14ac:dyDescent="0.35">
      <c r="A3579" s="249" t="s">
        <v>2425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35">
      <c r="A3580" s="249" t="s">
        <v>2682</v>
      </c>
      <c r="B3580" s="323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5"/>
      <c r="O3580" s="251" t="s">
        <v>1074</v>
      </c>
    </row>
    <row r="3581" spans="1:15" hidden="1" x14ac:dyDescent="0.35">
      <c r="A3581" s="249" t="s">
        <v>2682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5"/>
      <c r="O3581" s="251" t="s">
        <v>1074</v>
      </c>
    </row>
    <row r="3582" spans="1:15" hidden="1" x14ac:dyDescent="0.35">
      <c r="A3582" s="249" t="s">
        <v>2426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35">
      <c r="A3583" s="249" t="s">
        <v>2426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35">
      <c r="A3584" s="249" t="s">
        <v>2682</v>
      </c>
      <c r="B3584" s="323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5"/>
      <c r="O3584" s="251" t="s">
        <v>1074</v>
      </c>
    </row>
    <row r="3585" spans="1:15" hidden="1" x14ac:dyDescent="0.35">
      <c r="A3585" s="249" t="s">
        <v>2436</v>
      </c>
      <c r="B3585" s="313" t="s">
        <v>1128</v>
      </c>
      <c r="C3585" s="76">
        <v>44659</v>
      </c>
      <c r="D3585" s="264"/>
      <c r="E3585" s="250" t="s">
        <v>202</v>
      </c>
      <c r="F3585" s="77">
        <v>50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4</v>
      </c>
      <c r="L3585" s="78"/>
      <c r="M3585" s="80"/>
      <c r="N3585" s="282"/>
      <c r="O3585" s="81"/>
    </row>
    <row r="3586" spans="1:15" hidden="1" x14ac:dyDescent="0.35">
      <c r="A3586" s="249" t="s">
        <v>2436</v>
      </c>
      <c r="B3586" s="313" t="s">
        <v>1128</v>
      </c>
      <c r="C3586" s="76">
        <v>44659</v>
      </c>
      <c r="D3586" s="264"/>
      <c r="E3586" s="250" t="s">
        <v>245</v>
      </c>
      <c r="F3586" s="77">
        <v>50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4</v>
      </c>
      <c r="L3586" s="78"/>
      <c r="M3586" s="80"/>
      <c r="N3586" s="282"/>
      <c r="O3586" s="81"/>
    </row>
    <row r="3587" spans="1:15" hidden="1" x14ac:dyDescent="0.35">
      <c r="A3587" s="249" t="s">
        <v>2436</v>
      </c>
      <c r="B3587" s="313" t="s">
        <v>1128</v>
      </c>
      <c r="C3587" s="76">
        <v>44659</v>
      </c>
      <c r="D3587" s="264"/>
      <c r="E3587" s="250" t="s">
        <v>79</v>
      </c>
      <c r="F3587" s="77">
        <v>100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282"/>
      <c r="O3587" s="81"/>
    </row>
    <row r="3588" spans="1:15" hidden="1" x14ac:dyDescent="0.35">
      <c r="A3588" s="249" t="s">
        <v>2619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35">
      <c r="A3589" s="249" t="s">
        <v>2619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35">
      <c r="A3590" s="249" t="s">
        <v>2613</v>
      </c>
      <c r="B3590" s="250" t="s">
        <v>2612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35">
      <c r="A3591" s="249" t="s">
        <v>2224</v>
      </c>
      <c r="B3591" s="9" t="s">
        <v>1128</v>
      </c>
      <c r="C3591" s="76">
        <v>44604</v>
      </c>
      <c r="D3591" s="264"/>
      <c r="E3591" s="250" t="s">
        <v>39</v>
      </c>
      <c r="F3591" s="77">
        <v>50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0</v>
      </c>
      <c r="L3591" s="78"/>
      <c r="M3591" s="80"/>
      <c r="N3591" s="265"/>
      <c r="O3591" s="251"/>
    </row>
    <row r="3592" spans="1:15" hidden="1" x14ac:dyDescent="0.35">
      <c r="A3592" s="249" t="s">
        <v>2224</v>
      </c>
      <c r="B3592" s="9" t="s">
        <v>1992</v>
      </c>
      <c r="C3592" s="76">
        <v>44604</v>
      </c>
      <c r="D3592" s="264"/>
      <c r="E3592" s="250" t="s">
        <v>39</v>
      </c>
      <c r="F3592" s="77">
        <v>50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265"/>
      <c r="O3592" s="81"/>
    </row>
    <row r="3593" spans="1:15" hidden="1" x14ac:dyDescent="0.35">
      <c r="A3593" s="249" t="s">
        <v>2224</v>
      </c>
      <c r="B3593" s="14" t="s">
        <v>1043</v>
      </c>
      <c r="C3593" s="76">
        <v>44604</v>
      </c>
      <c r="D3593" s="264"/>
      <c r="E3593" s="250" t="s">
        <v>39</v>
      </c>
      <c r="F3593" s="77">
        <v>50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265"/>
      <c r="O3593" s="81"/>
    </row>
    <row r="3594" spans="1:15" hidden="1" x14ac:dyDescent="0.35">
      <c r="A3594" s="249" t="s">
        <v>2515</v>
      </c>
      <c r="B3594" s="263" t="s">
        <v>1043</v>
      </c>
      <c r="C3594" s="76">
        <v>44674</v>
      </c>
      <c r="D3594" s="264"/>
      <c r="E3594" s="250" t="s">
        <v>245</v>
      </c>
      <c r="F3594" s="77">
        <v>50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282"/>
      <c r="O3594" s="81"/>
    </row>
    <row r="3595" spans="1:15" hidden="1" x14ac:dyDescent="0.35">
      <c r="A3595" s="249" t="s">
        <v>2518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35">
      <c r="A3596" s="249" t="s">
        <v>2518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35">
      <c r="A3597" s="249" t="s">
        <v>2518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35">
      <c r="A3598" s="249" t="s">
        <v>2518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35">
      <c r="A3599" s="249" t="s">
        <v>2512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35">
      <c r="A3600" s="249" t="s">
        <v>2512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35">
      <c r="A3601" s="249" t="s">
        <v>2512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hidden="1" x14ac:dyDescent="0.35">
      <c r="A3602" s="249" t="s">
        <v>2515</v>
      </c>
      <c r="B3602" s="313" t="s">
        <v>1043</v>
      </c>
      <c r="C3602" s="76">
        <v>44674</v>
      </c>
      <c r="D3602" s="264"/>
      <c r="E3602" s="250" t="s">
        <v>79</v>
      </c>
      <c r="F3602" s="77">
        <v>50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282"/>
      <c r="O3602" s="81"/>
    </row>
    <row r="3603" spans="1:15" hidden="1" x14ac:dyDescent="0.35">
      <c r="A3603" s="249" t="s">
        <v>2700</v>
      </c>
      <c r="B3603" s="150" t="s">
        <v>198</v>
      </c>
      <c r="C3603" s="76">
        <v>44722</v>
      </c>
      <c r="D3603" s="264"/>
      <c r="E3603" s="250" t="s">
        <v>99</v>
      </c>
      <c r="F3603" s="77">
        <v>1200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5"/>
      <c r="O3603" s="81"/>
    </row>
    <row r="3604" spans="1:15" hidden="1" x14ac:dyDescent="0.35">
      <c r="A3604" s="249" t="s">
        <v>2585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35">
      <c r="A3605" s="249" t="s">
        <v>2585</v>
      </c>
      <c r="B3605" s="323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35">
      <c r="A3606" s="249" t="s">
        <v>2563</v>
      </c>
      <c r="B3606" s="316" t="s">
        <v>2081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35">
      <c r="A3607" s="249" t="s">
        <v>2585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35">
      <c r="A3608" s="249" t="s">
        <v>2585</v>
      </c>
      <c r="B3608" s="323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35">
      <c r="A3609" s="249" t="s">
        <v>2489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35">
      <c r="A3610" s="249" t="s">
        <v>2489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hidden="1" x14ac:dyDescent="0.35">
      <c r="A3611" s="249" t="s">
        <v>2690</v>
      </c>
      <c r="B3611" s="150" t="s">
        <v>789</v>
      </c>
      <c r="C3611" s="76">
        <v>44721</v>
      </c>
      <c r="D3611" s="180"/>
      <c r="E3611" s="161" t="s">
        <v>18</v>
      </c>
      <c r="F3611" s="77">
        <v>240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5"/>
      <c r="O3611" s="81"/>
    </row>
    <row r="3612" spans="1:15" hidden="1" x14ac:dyDescent="0.35">
      <c r="A3612" s="249" t="s">
        <v>2690</v>
      </c>
      <c r="B3612" s="150" t="s">
        <v>789</v>
      </c>
      <c r="C3612" s="76">
        <v>44721</v>
      </c>
      <c r="D3612" s="235"/>
      <c r="E3612" s="250" t="s">
        <v>25</v>
      </c>
      <c r="F3612" s="77">
        <v>240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325"/>
      <c r="O3612" s="81"/>
    </row>
    <row r="3613" spans="1:15" hidden="1" x14ac:dyDescent="0.35">
      <c r="A3613" s="249" t="s">
        <v>2494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35">
      <c r="A3614" s="249" t="s">
        <v>2495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35">
      <c r="A3615" s="249" t="s">
        <v>2495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35">
      <c r="A3616" s="249" t="s">
        <v>2647</v>
      </c>
      <c r="B3616" s="316" t="s">
        <v>2627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35">
      <c r="A3617" s="249" t="s">
        <v>2647</v>
      </c>
      <c r="B3617" s="316" t="s">
        <v>2627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35">
      <c r="A3618" s="249" t="s">
        <v>2522</v>
      </c>
      <c r="B3618" s="9" t="s">
        <v>2521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35">
      <c r="A3619" s="249" t="s">
        <v>2529</v>
      </c>
      <c r="B3619" s="150" t="s">
        <v>2144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35">
      <c r="A3620" s="249" t="s">
        <v>2529</v>
      </c>
      <c r="B3620" s="150" t="s">
        <v>2144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35">
      <c r="A3621" s="249" t="s">
        <v>2529</v>
      </c>
      <c r="B3621" s="150" t="s">
        <v>2144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35">
      <c r="A3622" s="249" t="s">
        <v>2529</v>
      </c>
      <c r="B3622" s="150" t="s">
        <v>2144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35">
      <c r="A3623" s="249" t="s">
        <v>2647</v>
      </c>
      <c r="B3623" s="323" t="s">
        <v>2627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35">
      <c r="A3624" s="249" t="s">
        <v>2647</v>
      </c>
      <c r="B3624" s="316" t="s">
        <v>2627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hidden="1" x14ac:dyDescent="0.35">
      <c r="A3625" s="249" t="s">
        <v>2690</v>
      </c>
      <c r="B3625" s="9" t="s">
        <v>789</v>
      </c>
      <c r="C3625" s="76">
        <v>44721</v>
      </c>
      <c r="D3625" s="235"/>
      <c r="E3625" s="157" t="s">
        <v>28</v>
      </c>
      <c r="F3625" s="77">
        <v>120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325"/>
      <c r="O3625" s="81"/>
    </row>
    <row r="3626" spans="1:15" hidden="1" x14ac:dyDescent="0.35">
      <c r="A3626" s="249" t="s">
        <v>2690</v>
      </c>
      <c r="B3626" s="9" t="s">
        <v>789</v>
      </c>
      <c r="C3626" s="76">
        <v>44721</v>
      </c>
      <c r="D3626" s="180"/>
      <c r="E3626" s="161" t="s">
        <v>39</v>
      </c>
      <c r="F3626" s="77">
        <v>120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325"/>
      <c r="O3626" s="81"/>
    </row>
    <row r="3627" spans="1:15" hidden="1" x14ac:dyDescent="0.35">
      <c r="A3627" s="249" t="s">
        <v>2635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35">
      <c r="A3628" s="249" t="s">
        <v>2520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35">
      <c r="A3629" s="249" t="s">
        <v>2520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35">
      <c r="A3630" s="249" t="s">
        <v>2503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35">
      <c r="A3631" s="249" t="s">
        <v>2520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35">
      <c r="A3632" s="249" t="s">
        <v>2520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35">
      <c r="A3633" s="249" t="s">
        <v>2635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35">
      <c r="A3634" s="249" t="s">
        <v>2571</v>
      </c>
      <c r="B3634" s="9" t="s">
        <v>2521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35">
      <c r="A3635" s="249" t="s">
        <v>2539</v>
      </c>
      <c r="B3635" s="9" t="s">
        <v>2538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35">
      <c r="A3636" s="249" t="s">
        <v>2635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35">
      <c r="A3637" s="249" t="s">
        <v>2635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35">
      <c r="A3638" s="249" t="s">
        <v>2457</v>
      </c>
      <c r="B3638" s="250" t="s">
        <v>2455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35">
      <c r="A3639" s="249" t="s">
        <v>2457</v>
      </c>
      <c r="B3639" s="313" t="s">
        <v>2455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35">
      <c r="A3640" s="249" t="s">
        <v>2457</v>
      </c>
      <c r="B3640" s="250" t="s">
        <v>2455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35">
      <c r="A3641" s="249" t="s">
        <v>2484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35">
      <c r="A3642" s="249" t="s">
        <v>2484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35">
      <c r="A3643" s="249" t="s">
        <v>2484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35">
      <c r="A3644" s="249" t="s">
        <v>2484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35">
      <c r="A3645" s="249" t="s">
        <v>2457</v>
      </c>
      <c r="B3645" s="250" t="s">
        <v>2455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hidden="1" x14ac:dyDescent="0.35">
      <c r="A3646" s="249" t="s">
        <v>2420</v>
      </c>
      <c r="B3646" s="261" t="s">
        <v>2421</v>
      </c>
      <c r="C3646" s="76">
        <v>44655</v>
      </c>
      <c r="D3646" s="180"/>
      <c r="E3646" s="86" t="s">
        <v>18</v>
      </c>
      <c r="F3646" s="88">
        <v>360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0</v>
      </c>
      <c r="L3646" s="78"/>
      <c r="M3646" s="80"/>
      <c r="N3646" s="282"/>
      <c r="O3646" s="81"/>
    </row>
    <row r="3647" spans="1:15" hidden="1" x14ac:dyDescent="0.35">
      <c r="A3647" s="249" t="s">
        <v>2420</v>
      </c>
      <c r="B3647" s="261" t="s">
        <v>2421</v>
      </c>
      <c r="C3647" s="76">
        <v>44655</v>
      </c>
      <c r="D3647" s="180"/>
      <c r="E3647" s="86" t="s">
        <v>25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2</v>
      </c>
      <c r="L3647" s="78"/>
      <c r="M3647" s="80"/>
      <c r="N3647" s="282"/>
      <c r="O3647" s="81"/>
    </row>
    <row r="3648" spans="1:15" hidden="1" x14ac:dyDescent="0.35">
      <c r="A3648" s="249" t="s">
        <v>2545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35">
      <c r="A3649" s="249" t="s">
        <v>2545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35">
      <c r="A3650" s="249" t="s">
        <v>2545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35">
      <c r="A3651" s="249" t="s">
        <v>2545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35">
      <c r="A3652" s="249" t="s">
        <v>2546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35">
      <c r="A3653" s="249" t="s">
        <v>2546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35">
      <c r="A3654" s="249" t="s">
        <v>2546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35">
      <c r="A3655" s="249" t="s">
        <v>2546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35">
      <c r="A3656" s="249" t="s">
        <v>2420</v>
      </c>
      <c r="B3656" s="314" t="s">
        <v>2421</v>
      </c>
      <c r="C3656" s="76">
        <v>44655</v>
      </c>
      <c r="D3656" s="180"/>
      <c r="E3656" s="86" t="s">
        <v>39</v>
      </c>
      <c r="F3656" s="88">
        <v>240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3</v>
      </c>
      <c r="L3656" s="78"/>
      <c r="M3656" s="80"/>
      <c r="N3656" s="282"/>
      <c r="O3656" s="81"/>
    </row>
    <row r="3657" spans="1:15" hidden="1" x14ac:dyDescent="0.35">
      <c r="A3657" s="249" t="s">
        <v>2420</v>
      </c>
      <c r="B3657" s="314" t="s">
        <v>2421</v>
      </c>
      <c r="C3657" s="76">
        <v>44655</v>
      </c>
      <c r="D3657" s="180"/>
      <c r="E3657" s="86" t="s">
        <v>28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282"/>
      <c r="O3657" s="81"/>
    </row>
    <row r="3658" spans="1:15" hidden="1" x14ac:dyDescent="0.35">
      <c r="A3658" s="249" t="s">
        <v>2457</v>
      </c>
      <c r="B3658" s="313" t="s">
        <v>2456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35">
      <c r="A3659" s="249" t="s">
        <v>2457</v>
      </c>
      <c r="B3659" s="250" t="s">
        <v>2456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35">
      <c r="A3660" s="249" t="s">
        <v>2457</v>
      </c>
      <c r="B3660" s="250" t="s">
        <v>2456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35">
      <c r="A3661" s="249" t="s">
        <v>2457</v>
      </c>
      <c r="B3661" s="250" t="s">
        <v>2456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hidden="1" x14ac:dyDescent="0.35">
      <c r="A3662" s="249" t="s">
        <v>2722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5"/>
      <c r="O3662" s="251" t="s">
        <v>1074</v>
      </c>
    </row>
    <row r="3663" spans="1:15" hidden="1" x14ac:dyDescent="0.35">
      <c r="A3663" s="249" t="s">
        <v>2722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5"/>
      <c r="O3663" s="251" t="s">
        <v>1074</v>
      </c>
    </row>
    <row r="3664" spans="1:15" hidden="1" x14ac:dyDescent="0.35">
      <c r="A3664" s="249" t="s">
        <v>2490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35">
      <c r="A3665" s="249" t="s">
        <v>2490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35">
      <c r="A3666" s="249" t="s">
        <v>2490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35">
      <c r="A3667" s="249" t="s">
        <v>2490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35">
      <c r="A3668" s="249" t="s">
        <v>2533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35">
      <c r="A3669" s="249" t="s">
        <v>2533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35">
      <c r="A3670" s="249" t="s">
        <v>2533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35">
      <c r="A3671" s="249" t="s">
        <v>2533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35">
      <c r="A3672" s="249" t="s">
        <v>2722</v>
      </c>
      <c r="B3672" s="323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5"/>
      <c r="O3672" s="251" t="s">
        <v>1074</v>
      </c>
    </row>
    <row r="3673" spans="1:15" hidden="1" x14ac:dyDescent="0.35">
      <c r="A3673" s="249" t="s">
        <v>2722</v>
      </c>
      <c r="B3673" s="323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5"/>
      <c r="O3673" s="251" t="s">
        <v>1074</v>
      </c>
    </row>
    <row r="3674" spans="1:15" hidden="1" x14ac:dyDescent="0.35">
      <c r="A3674" s="249" t="s">
        <v>2705</v>
      </c>
      <c r="B3674" s="150" t="s">
        <v>2707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5"/>
      <c r="O3674" s="251" t="s">
        <v>1074</v>
      </c>
    </row>
    <row r="3675" spans="1:15" hidden="1" x14ac:dyDescent="0.35">
      <c r="A3675" s="249" t="s">
        <v>2245</v>
      </c>
      <c r="B3675" s="150" t="s">
        <v>1159</v>
      </c>
      <c r="C3675" s="76">
        <v>44613</v>
      </c>
      <c r="D3675" s="264"/>
      <c r="E3675" s="250" t="s">
        <v>28</v>
      </c>
      <c r="F3675" s="77">
        <v>60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265"/>
      <c r="O3675" s="81"/>
    </row>
    <row r="3676" spans="1:15" hidden="1" x14ac:dyDescent="0.35">
      <c r="A3676" s="249" t="s">
        <v>2674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5"/>
      <c r="O3676" s="251" t="s">
        <v>1074</v>
      </c>
    </row>
    <row r="3677" spans="1:15" hidden="1" x14ac:dyDescent="0.35">
      <c r="A3677" s="249" t="s">
        <v>2674</v>
      </c>
      <c r="B3677" s="323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5"/>
      <c r="O3677" s="251" t="s">
        <v>1074</v>
      </c>
    </row>
    <row r="3678" spans="1:15" hidden="1" x14ac:dyDescent="0.35">
      <c r="A3678" s="249" t="s">
        <v>2517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35">
      <c r="A3679" s="249" t="s">
        <v>2517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35">
      <c r="A3680" s="249" t="s">
        <v>2517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35">
      <c r="A3681" s="249" t="s">
        <v>2517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35">
      <c r="A3682" s="249" t="s">
        <v>2674</v>
      </c>
      <c r="B3682" s="323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5"/>
      <c r="O3682" s="251" t="s">
        <v>1074</v>
      </c>
    </row>
    <row r="3683" spans="1:15" hidden="1" x14ac:dyDescent="0.35">
      <c r="A3683" s="249" t="s">
        <v>2524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35">
      <c r="A3684" s="249" t="s">
        <v>2524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35">
      <c r="A3685" s="249" t="s">
        <v>2524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35">
      <c r="A3686" s="249" t="s">
        <v>2674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5"/>
      <c r="O3686" s="251" t="s">
        <v>1074</v>
      </c>
    </row>
    <row r="3687" spans="1:15" hidden="1" x14ac:dyDescent="0.35">
      <c r="A3687" s="249" t="s">
        <v>2519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35">
      <c r="A3688" s="249" t="s">
        <v>2519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35">
      <c r="A3689" s="249" t="s">
        <v>2519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35">
      <c r="A3690" s="249" t="s">
        <v>2523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35">
      <c r="A3691" s="249" t="s">
        <v>2523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35">
      <c r="A3692" s="249" t="s">
        <v>2523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35">
      <c r="A3693" s="249" t="s">
        <v>2523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35">
      <c r="A3694" s="249" t="s">
        <v>2519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hidden="1" x14ac:dyDescent="0.35">
      <c r="A3695" s="249" t="s">
        <v>2245</v>
      </c>
      <c r="B3695" s="9" t="s">
        <v>1159</v>
      </c>
      <c r="C3695" s="76">
        <v>44613</v>
      </c>
      <c r="D3695" s="264"/>
      <c r="E3695" s="250" t="s">
        <v>39</v>
      </c>
      <c r="F3695" s="77">
        <v>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265"/>
      <c r="O3695" s="81"/>
    </row>
    <row r="3696" spans="1:15" hidden="1" x14ac:dyDescent="0.35">
      <c r="A3696" s="249" t="s">
        <v>2245</v>
      </c>
      <c r="B3696" s="150" t="s">
        <v>1159</v>
      </c>
      <c r="C3696" s="76">
        <v>44613</v>
      </c>
      <c r="D3696" s="264"/>
      <c r="E3696" s="250" t="s">
        <v>18</v>
      </c>
      <c r="F3696" s="77">
        <v>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265"/>
      <c r="O3696" s="81"/>
    </row>
    <row r="3697" spans="1:15" hidden="1" x14ac:dyDescent="0.35">
      <c r="A3697" s="249" t="s">
        <v>2703</v>
      </c>
      <c r="B3697" s="150" t="s">
        <v>2702</v>
      </c>
      <c r="C3697" s="76">
        <v>44722</v>
      </c>
      <c r="D3697" s="264"/>
      <c r="E3697" s="86" t="s">
        <v>18</v>
      </c>
      <c r="F3697" s="77">
        <v>200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325"/>
      <c r="O3697" s="81"/>
    </row>
    <row r="3698" spans="1:15" hidden="1" x14ac:dyDescent="0.35">
      <c r="A3698" s="249" t="s">
        <v>2703</v>
      </c>
      <c r="B3698" s="150" t="s">
        <v>2702</v>
      </c>
      <c r="C3698" s="76">
        <v>44722</v>
      </c>
      <c r="D3698" s="264"/>
      <c r="E3698" s="261" t="s">
        <v>28</v>
      </c>
      <c r="F3698" s="77">
        <v>200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325"/>
      <c r="O3698" s="81"/>
    </row>
    <row r="3699" spans="1:15" hidden="1" x14ac:dyDescent="0.35">
      <c r="A3699" s="249" t="s">
        <v>2552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35">
      <c r="A3700" s="249" t="s">
        <v>2552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35">
      <c r="A3701" s="249" t="s">
        <v>2552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35">
      <c r="A3702" s="249" t="s">
        <v>2525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35">
      <c r="A3703" s="249" t="s">
        <v>2525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35">
      <c r="A3704" s="249" t="s">
        <v>2552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35">
      <c r="A3705" s="249" t="s">
        <v>2528</v>
      </c>
      <c r="B3705" s="9" t="s">
        <v>2144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35">
      <c r="A3706" s="249" t="s">
        <v>2528</v>
      </c>
      <c r="B3706" s="9" t="s">
        <v>2144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35">
      <c r="A3707" s="249" t="s">
        <v>2542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35">
      <c r="A3708" s="249" t="s">
        <v>2543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35">
      <c r="A3709" s="249" t="s">
        <v>2735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5"/>
      <c r="O3709" s="251" t="s">
        <v>1074</v>
      </c>
    </row>
    <row r="3710" spans="1:15" hidden="1" x14ac:dyDescent="0.35">
      <c r="A3710" s="249" t="s">
        <v>2735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5"/>
      <c r="O3710" s="251" t="s">
        <v>1074</v>
      </c>
    </row>
    <row r="3711" spans="1:15" hidden="1" x14ac:dyDescent="0.35">
      <c r="A3711" s="249" t="s">
        <v>2531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35">
      <c r="A3712" s="249" t="s">
        <v>2531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hidden="1" x14ac:dyDescent="0.35">
      <c r="A3713" s="249" t="s">
        <v>2688</v>
      </c>
      <c r="B3713" s="250" t="s">
        <v>2612</v>
      </c>
      <c r="C3713" s="76">
        <v>44718</v>
      </c>
      <c r="D3713" s="264"/>
      <c r="E3713" s="250" t="s">
        <v>28</v>
      </c>
      <c r="F3713" s="77">
        <v>600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325"/>
      <c r="O3713" s="81"/>
    </row>
    <row r="3714" spans="1:15" hidden="1" x14ac:dyDescent="0.35">
      <c r="A3714" s="249" t="s">
        <v>2669</v>
      </c>
      <c r="B3714" s="151" t="s">
        <v>1421</v>
      </c>
      <c r="C3714" s="76">
        <v>44712</v>
      </c>
      <c r="D3714" s="180"/>
      <c r="E3714" s="86" t="s">
        <v>39</v>
      </c>
      <c r="F3714" s="88">
        <v>240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282"/>
      <c r="O3714" s="251" t="s">
        <v>1074</v>
      </c>
    </row>
    <row r="3715" spans="1:15" hidden="1" x14ac:dyDescent="0.35">
      <c r="A3715" s="249" t="s">
        <v>2669</v>
      </c>
      <c r="B3715" s="151" t="s">
        <v>1421</v>
      </c>
      <c r="C3715" s="76">
        <v>44712</v>
      </c>
      <c r="D3715" s="180"/>
      <c r="E3715" s="86" t="s">
        <v>28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35">
      <c r="A3716" s="249" t="s">
        <v>2669</v>
      </c>
      <c r="B3716" s="151" t="s">
        <v>1421</v>
      </c>
      <c r="C3716" s="76">
        <v>44712</v>
      </c>
      <c r="D3716" s="180"/>
      <c r="E3716" s="161" t="s">
        <v>25</v>
      </c>
      <c r="F3716" s="88">
        <v>360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5</v>
      </c>
      <c r="L3716" s="78"/>
      <c r="M3716" s="80"/>
      <c r="N3716" s="282"/>
      <c r="O3716" s="251" t="s">
        <v>1074</v>
      </c>
    </row>
    <row r="3717" spans="1:15" hidden="1" x14ac:dyDescent="0.35">
      <c r="A3717" s="249" t="s">
        <v>2669</v>
      </c>
      <c r="B3717" s="151" t="s">
        <v>1421</v>
      </c>
      <c r="C3717" s="76">
        <v>44712</v>
      </c>
      <c r="D3717" s="180"/>
      <c r="E3717" s="86" t="s">
        <v>18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13</v>
      </c>
      <c r="L3717" s="78"/>
      <c r="M3717" s="80"/>
      <c r="N3717" s="282"/>
      <c r="O3717" s="251" t="s">
        <v>1074</v>
      </c>
    </row>
    <row r="3718" spans="1:15" hidden="1" x14ac:dyDescent="0.35">
      <c r="A3718" s="249" t="s">
        <v>2532</v>
      </c>
      <c r="B3718" s="316" t="s">
        <v>1438</v>
      </c>
      <c r="C3718" s="89">
        <v>44670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56</v>
      </c>
      <c r="L3718" s="78"/>
      <c r="M3718" s="80"/>
      <c r="N3718" s="282"/>
      <c r="O3718" s="251" t="s">
        <v>1074</v>
      </c>
    </row>
    <row r="3719" spans="1:15" hidden="1" x14ac:dyDescent="0.35">
      <c r="A3719" s="249" t="s">
        <v>2534</v>
      </c>
      <c r="B3719" s="161" t="s">
        <v>1421</v>
      </c>
      <c r="C3719" s="76">
        <v>44672</v>
      </c>
      <c r="D3719" s="180"/>
      <c r="E3719" s="161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0</v>
      </c>
      <c r="L3719" s="78"/>
      <c r="M3719" s="80"/>
      <c r="N3719" s="282"/>
      <c r="O3719" s="251" t="s">
        <v>1074</v>
      </c>
    </row>
    <row r="3720" spans="1:15" hidden="1" x14ac:dyDescent="0.35">
      <c r="A3720" s="249" t="s">
        <v>2534</v>
      </c>
      <c r="B3720" s="161" t="s">
        <v>1421</v>
      </c>
      <c r="C3720" s="76">
        <v>44672</v>
      </c>
      <c r="D3720" s="180"/>
      <c r="E3720" s="161" t="s">
        <v>25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85</v>
      </c>
      <c r="L3720" s="78"/>
      <c r="M3720" s="80"/>
      <c r="N3720" s="282"/>
      <c r="O3720" s="251" t="s">
        <v>1074</v>
      </c>
    </row>
    <row r="3721" spans="1:15" hidden="1" x14ac:dyDescent="0.35">
      <c r="A3721" s="249" t="s">
        <v>2638</v>
      </c>
      <c r="B3721" s="9" t="s">
        <v>2581</v>
      </c>
      <c r="C3721" s="76">
        <v>44702</v>
      </c>
      <c r="D3721" s="180"/>
      <c r="E3721" s="161" t="s">
        <v>18</v>
      </c>
      <c r="F3721" s="77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0</v>
      </c>
      <c r="L3721" s="78"/>
      <c r="M3721" s="80"/>
      <c r="N3721" s="265"/>
      <c r="O3721" s="81"/>
    </row>
    <row r="3722" spans="1:15" hidden="1" x14ac:dyDescent="0.35">
      <c r="A3722" s="249" t="s">
        <v>2638</v>
      </c>
      <c r="B3722" s="9" t="s">
        <v>2581</v>
      </c>
      <c r="C3722" s="76">
        <v>44702</v>
      </c>
      <c r="D3722" s="235"/>
      <c r="E3722" s="250" t="s">
        <v>25</v>
      </c>
      <c r="F3722" s="77">
        <v>360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65"/>
      <c r="O3722" s="81"/>
    </row>
    <row r="3723" spans="1:15" hidden="1" x14ac:dyDescent="0.35">
      <c r="A3723" s="249" t="s">
        <v>2638</v>
      </c>
      <c r="B3723" s="9" t="s">
        <v>2581</v>
      </c>
      <c r="C3723" s="76">
        <v>44702</v>
      </c>
      <c r="D3723" s="235"/>
      <c r="E3723" s="157" t="s">
        <v>28</v>
      </c>
      <c r="F3723" s="77">
        <v>240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65"/>
      <c r="O3723" s="81"/>
    </row>
    <row r="3724" spans="1:15" hidden="1" x14ac:dyDescent="0.35">
      <c r="A3724" s="249" t="s">
        <v>2638</v>
      </c>
      <c r="B3724" s="9" t="s">
        <v>2581</v>
      </c>
      <c r="C3724" s="76">
        <v>44702</v>
      </c>
      <c r="D3724" s="180"/>
      <c r="E3724" s="161" t="s">
        <v>39</v>
      </c>
      <c r="F3724" s="77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65"/>
      <c r="O3724" s="81"/>
    </row>
    <row r="3725" spans="1:15" hidden="1" x14ac:dyDescent="0.35">
      <c r="A3725" s="249" t="s">
        <v>2614</v>
      </c>
      <c r="B3725" s="9" t="s">
        <v>2555</v>
      </c>
      <c r="C3725" s="76">
        <v>44696</v>
      </c>
      <c r="D3725" s="264"/>
      <c r="E3725" s="86" t="s">
        <v>39</v>
      </c>
      <c r="F3725" s="88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82"/>
      <c r="O3725" s="81"/>
    </row>
    <row r="3726" spans="1:15" hidden="1" x14ac:dyDescent="0.35">
      <c r="A3726" s="249" t="s">
        <v>2614</v>
      </c>
      <c r="B3726" s="9" t="s">
        <v>2555</v>
      </c>
      <c r="C3726" s="76">
        <v>44696</v>
      </c>
      <c r="D3726" s="264"/>
      <c r="E3726" s="86" t="s">
        <v>28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hidden="1" x14ac:dyDescent="0.35">
      <c r="A3727" s="249" t="s">
        <v>2560</v>
      </c>
      <c r="B3727" s="9" t="s">
        <v>2559</v>
      </c>
      <c r="C3727" s="76">
        <v>44684</v>
      </c>
      <c r="D3727" s="264"/>
      <c r="E3727" s="86" t="s">
        <v>39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3</v>
      </c>
      <c r="L3727" s="78"/>
      <c r="M3727" s="80"/>
      <c r="N3727" s="282"/>
      <c r="O3727" s="251" t="s">
        <v>1074</v>
      </c>
    </row>
    <row r="3728" spans="1:15" hidden="1" x14ac:dyDescent="0.35">
      <c r="A3728" s="249" t="s">
        <v>2560</v>
      </c>
      <c r="B3728" s="9" t="s">
        <v>2559</v>
      </c>
      <c r="C3728" s="76">
        <v>44684</v>
      </c>
      <c r="D3728" s="264"/>
      <c r="E3728" s="86" t="s">
        <v>28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7</v>
      </c>
      <c r="L3728" s="78"/>
      <c r="M3728" s="80"/>
      <c r="N3728" s="282"/>
      <c r="O3728" s="251" t="s">
        <v>1074</v>
      </c>
    </row>
    <row r="3729" spans="1:15" hidden="1" x14ac:dyDescent="0.35">
      <c r="A3729" s="249" t="s">
        <v>2560</v>
      </c>
      <c r="B3729" s="9" t="s">
        <v>2559</v>
      </c>
      <c r="C3729" s="76">
        <v>44684</v>
      </c>
      <c r="D3729" s="264"/>
      <c r="E3729" s="86" t="s">
        <v>18</v>
      </c>
      <c r="F3729" s="72">
        <v>360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91</v>
      </c>
      <c r="L3729" s="78"/>
      <c r="M3729" s="80"/>
      <c r="N3729" s="282"/>
      <c r="O3729" s="251" t="s">
        <v>1074</v>
      </c>
    </row>
    <row r="3730" spans="1:15" hidden="1" x14ac:dyDescent="0.35">
      <c r="A3730" s="249" t="s">
        <v>2560</v>
      </c>
      <c r="B3730" s="9" t="s">
        <v>2559</v>
      </c>
      <c r="C3730" s="76">
        <v>44684</v>
      </c>
      <c r="D3730" s="264"/>
      <c r="E3730" s="261" t="s">
        <v>25</v>
      </c>
      <c r="F3730" s="88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24</v>
      </c>
      <c r="L3730" s="78"/>
      <c r="M3730" s="80"/>
      <c r="N3730" s="282"/>
      <c r="O3730" s="251" t="s">
        <v>1074</v>
      </c>
    </row>
    <row r="3731" spans="1:15" hidden="1" x14ac:dyDescent="0.35">
      <c r="A3731" s="249" t="s">
        <v>2544</v>
      </c>
      <c r="B3731" s="250" t="s">
        <v>1510</v>
      </c>
      <c r="C3731" s="76">
        <v>44677</v>
      </c>
      <c r="D3731" s="180"/>
      <c r="E3731" s="86" t="s">
        <v>28</v>
      </c>
      <c r="F3731" s="88">
        <v>240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1</v>
      </c>
      <c r="L3731" s="78"/>
      <c r="M3731" s="80"/>
      <c r="N3731" s="282"/>
      <c r="O3731" s="251" t="s">
        <v>1074</v>
      </c>
    </row>
    <row r="3732" spans="1:15" hidden="1" x14ac:dyDescent="0.35">
      <c r="A3732" s="249" t="s">
        <v>2614</v>
      </c>
      <c r="B3732" s="150" t="s">
        <v>2555</v>
      </c>
      <c r="C3732" s="76">
        <v>44696</v>
      </c>
      <c r="D3732" s="264"/>
      <c r="E3732" s="86" t="s">
        <v>18</v>
      </c>
      <c r="F3732" s="88">
        <v>360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0</v>
      </c>
      <c r="L3732" s="78"/>
      <c r="M3732" s="80"/>
      <c r="N3732" s="282"/>
      <c r="O3732" s="81"/>
    </row>
    <row r="3733" spans="1:15" hidden="1" x14ac:dyDescent="0.35">
      <c r="A3733" s="249" t="s">
        <v>2687</v>
      </c>
      <c r="B3733" s="150" t="s">
        <v>1113</v>
      </c>
      <c r="C3733" s="76">
        <v>44718</v>
      </c>
      <c r="D3733" s="237"/>
      <c r="E3733" s="303" t="s">
        <v>18</v>
      </c>
      <c r="F3733" s="184">
        <v>600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325"/>
      <c r="O3733" s="251" t="s">
        <v>1074</v>
      </c>
    </row>
    <row r="3734" spans="1:15" hidden="1" x14ac:dyDescent="0.35">
      <c r="A3734" s="249" t="s">
        <v>2687</v>
      </c>
      <c r="B3734" s="150" t="s">
        <v>1113</v>
      </c>
      <c r="C3734" s="76">
        <v>44718</v>
      </c>
      <c r="D3734" s="235"/>
      <c r="E3734" s="161" t="s">
        <v>28</v>
      </c>
      <c r="F3734" s="77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5"/>
      <c r="O3734" s="251" t="s">
        <v>1074</v>
      </c>
    </row>
    <row r="3735" spans="1:15" hidden="1" x14ac:dyDescent="0.35">
      <c r="A3735" s="249" t="s">
        <v>2687</v>
      </c>
      <c r="B3735" s="150" t="s">
        <v>1113</v>
      </c>
      <c r="C3735" s="76">
        <v>44718</v>
      </c>
      <c r="D3735" s="235"/>
      <c r="E3735" s="261" t="s">
        <v>39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5"/>
      <c r="O3735" s="251" t="s">
        <v>1074</v>
      </c>
    </row>
    <row r="3736" spans="1:15" hidden="1" x14ac:dyDescent="0.35">
      <c r="A3736" s="249" t="s">
        <v>2439</v>
      </c>
      <c r="B3736" s="9" t="s">
        <v>2438</v>
      </c>
      <c r="C3736" s="76">
        <v>44658</v>
      </c>
      <c r="D3736" s="264"/>
      <c r="E3736" s="250" t="s">
        <v>79</v>
      </c>
      <c r="F3736" s="77">
        <v>200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2</v>
      </c>
      <c r="L3736" s="78"/>
      <c r="M3736" s="80"/>
      <c r="N3736" s="282"/>
      <c r="O3736" s="251" t="s">
        <v>1074</v>
      </c>
    </row>
    <row r="3737" spans="1:15" hidden="1" x14ac:dyDescent="0.35">
      <c r="A3737" s="249" t="s">
        <v>2712</v>
      </c>
      <c r="B3737" s="151" t="s">
        <v>2627</v>
      </c>
      <c r="C3737" s="76">
        <v>44731</v>
      </c>
      <c r="D3737" s="180"/>
      <c r="E3737" s="86" t="s">
        <v>28</v>
      </c>
      <c r="F3737" s="88">
        <v>240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0</v>
      </c>
      <c r="L3737" s="78"/>
      <c r="M3737" s="80"/>
      <c r="N3737" s="325"/>
      <c r="O3737" s="251" t="s">
        <v>1074</v>
      </c>
    </row>
    <row r="3738" spans="1:15" hidden="1" x14ac:dyDescent="0.35">
      <c r="A3738" s="249" t="s">
        <v>2712</v>
      </c>
      <c r="B3738" s="151" t="s">
        <v>2627</v>
      </c>
      <c r="C3738" s="76">
        <v>44731</v>
      </c>
      <c r="D3738" s="180"/>
      <c r="E3738" s="86" t="s">
        <v>39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5"/>
      <c r="O3738" s="251" t="s">
        <v>1074</v>
      </c>
    </row>
    <row r="3739" spans="1:15" hidden="1" x14ac:dyDescent="0.35">
      <c r="A3739" s="249" t="s">
        <v>2514</v>
      </c>
      <c r="B3739" s="250" t="s">
        <v>2513</v>
      </c>
      <c r="C3739" s="76">
        <v>44673</v>
      </c>
      <c r="D3739" s="264"/>
      <c r="E3739" s="261" t="s">
        <v>18</v>
      </c>
      <c r="F3739" s="77">
        <v>60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282"/>
      <c r="O3739" s="251" t="s">
        <v>1074</v>
      </c>
    </row>
    <row r="3740" spans="1:15" hidden="1" x14ac:dyDescent="0.35">
      <c r="A3740" s="249" t="s">
        <v>2514</v>
      </c>
      <c r="B3740" s="316" t="s">
        <v>2513</v>
      </c>
      <c r="C3740" s="76">
        <v>44673</v>
      </c>
      <c r="D3740" s="264"/>
      <c r="E3740" s="261" t="s">
        <v>79</v>
      </c>
      <c r="F3740" s="184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35">
      <c r="A3741" s="249" t="s">
        <v>2514</v>
      </c>
      <c r="B3741" s="316" t="s">
        <v>2513</v>
      </c>
      <c r="C3741" s="76">
        <v>44673</v>
      </c>
      <c r="D3741" s="264"/>
      <c r="E3741" s="261" t="s">
        <v>39</v>
      </c>
      <c r="F3741" s="77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35">
      <c r="A3742" s="249" t="s">
        <v>2514</v>
      </c>
      <c r="B3742" s="151" t="s">
        <v>2513</v>
      </c>
      <c r="C3742" s="76">
        <v>44673</v>
      </c>
      <c r="D3742" s="264"/>
      <c r="E3742" s="250" t="s">
        <v>28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35">
      <c r="A3743" s="249" t="s">
        <v>2289</v>
      </c>
      <c r="B3743" s="9" t="s">
        <v>2247</v>
      </c>
      <c r="C3743" s="76">
        <v>44620</v>
      </c>
      <c r="D3743" s="264"/>
      <c r="E3743" s="250" t="s">
        <v>39</v>
      </c>
      <c r="F3743" s="77">
        <v>240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35">
      <c r="A3744" s="249" t="s">
        <v>2289</v>
      </c>
      <c r="B3744" s="9" t="s">
        <v>2247</v>
      </c>
      <c r="C3744" s="76">
        <v>44620</v>
      </c>
      <c r="D3744" s="264"/>
      <c r="E3744" s="250" t="s">
        <v>28</v>
      </c>
      <c r="F3744" s="77">
        <v>360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35">
      <c r="A3745" s="249" t="s">
        <v>2501</v>
      </c>
      <c r="B3745" s="9" t="s">
        <v>2497</v>
      </c>
      <c r="C3745" s="76">
        <v>44670</v>
      </c>
      <c r="D3745" s="264"/>
      <c r="E3745" s="250" t="s">
        <v>18</v>
      </c>
      <c r="F3745" s="77">
        <v>600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35">
      <c r="A3746" s="249" t="s">
        <v>2514</v>
      </c>
      <c r="B3746" s="151" t="s">
        <v>2271</v>
      </c>
      <c r="C3746" s="76">
        <v>44673</v>
      </c>
      <c r="D3746" s="264"/>
      <c r="E3746" s="261" t="s">
        <v>18</v>
      </c>
      <c r="F3746" s="77">
        <v>60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35">
      <c r="A3747" s="249" t="s">
        <v>2288</v>
      </c>
      <c r="B3747" s="9" t="s">
        <v>1291</v>
      </c>
      <c r="C3747" s="76">
        <v>44621</v>
      </c>
      <c r="D3747" s="264"/>
      <c r="E3747" s="250" t="s">
        <v>39</v>
      </c>
      <c r="F3747" s="77">
        <v>240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35">
      <c r="A3748" s="249" t="s">
        <v>2288</v>
      </c>
      <c r="B3748" s="9" t="s">
        <v>1291</v>
      </c>
      <c r="C3748" s="76">
        <v>44621</v>
      </c>
      <c r="D3748" s="264"/>
      <c r="E3748" s="250" t="s">
        <v>28</v>
      </c>
      <c r="F3748" s="77">
        <v>360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35">
      <c r="A3749" s="249" t="s">
        <v>2514</v>
      </c>
      <c r="B3749" s="151" t="s">
        <v>2271</v>
      </c>
      <c r="C3749" s="76">
        <v>44673</v>
      </c>
      <c r="D3749" s="264"/>
      <c r="E3749" s="261" t="s">
        <v>79</v>
      </c>
      <c r="F3749" s="77">
        <v>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35">
      <c r="A3750" s="249" t="s">
        <v>2514</v>
      </c>
      <c r="B3750" s="151" t="s">
        <v>2271</v>
      </c>
      <c r="C3750" s="76">
        <v>44673</v>
      </c>
      <c r="D3750" s="264"/>
      <c r="E3750" s="261" t="s">
        <v>39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35">
      <c r="A3751" s="249" t="s">
        <v>2514</v>
      </c>
      <c r="B3751" s="151" t="s">
        <v>2271</v>
      </c>
      <c r="C3751" s="76">
        <v>44673</v>
      </c>
      <c r="D3751" s="264"/>
      <c r="E3751" s="250" t="s">
        <v>28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35">
      <c r="A3752" s="249" t="s">
        <v>2514</v>
      </c>
      <c r="B3752" s="151" t="s">
        <v>2263</v>
      </c>
      <c r="C3752" s="76">
        <v>44673</v>
      </c>
      <c r="D3752" s="264"/>
      <c r="E3752" s="261" t="s">
        <v>18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35">
      <c r="A3753" s="249" t="s">
        <v>2514</v>
      </c>
      <c r="B3753" s="151" t="s">
        <v>2263</v>
      </c>
      <c r="C3753" s="76">
        <v>44673</v>
      </c>
      <c r="D3753" s="264"/>
      <c r="E3753" s="261" t="s">
        <v>79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35">
      <c r="A3754" s="249" t="s">
        <v>2425</v>
      </c>
      <c r="B3754" s="316" t="s">
        <v>1071</v>
      </c>
      <c r="C3754" s="76">
        <v>44655</v>
      </c>
      <c r="D3754" s="180"/>
      <c r="E3754" s="303" t="s">
        <v>28</v>
      </c>
      <c r="F3754" s="77">
        <v>600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1</v>
      </c>
      <c r="L3754" s="78"/>
      <c r="M3754" s="80"/>
      <c r="N3754" s="282"/>
      <c r="O3754" s="251" t="s">
        <v>1074</v>
      </c>
    </row>
    <row r="3755" spans="1:15" hidden="1" x14ac:dyDescent="0.35">
      <c r="A3755" s="249" t="s">
        <v>2425</v>
      </c>
      <c r="B3755" s="316" t="s">
        <v>1071</v>
      </c>
      <c r="C3755" s="76">
        <v>44655</v>
      </c>
      <c r="D3755" s="180"/>
      <c r="E3755" s="261" t="s">
        <v>79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96</v>
      </c>
      <c r="L3755" s="78"/>
      <c r="M3755" s="80"/>
      <c r="N3755" s="282"/>
      <c r="O3755" s="251" t="s">
        <v>1074</v>
      </c>
    </row>
    <row r="3756" spans="1:15" hidden="1" x14ac:dyDescent="0.35">
      <c r="A3756" s="249" t="s">
        <v>2514</v>
      </c>
      <c r="B3756" s="316" t="s">
        <v>2263</v>
      </c>
      <c r="C3756" s="76">
        <v>44673</v>
      </c>
      <c r="D3756" s="264"/>
      <c r="E3756" s="261" t="s">
        <v>39</v>
      </c>
      <c r="F3756" s="77">
        <v>60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0</v>
      </c>
      <c r="L3756" s="78"/>
      <c r="M3756" s="80"/>
      <c r="N3756" s="282"/>
      <c r="O3756" s="251" t="s">
        <v>1074</v>
      </c>
    </row>
    <row r="3757" spans="1:15" hidden="1" x14ac:dyDescent="0.35">
      <c r="A3757" s="249" t="s">
        <v>2509</v>
      </c>
      <c r="B3757" s="316" t="s">
        <v>1071</v>
      </c>
      <c r="C3757" s="76">
        <v>44672</v>
      </c>
      <c r="D3757" s="180"/>
      <c r="E3757" s="261" t="s">
        <v>28</v>
      </c>
      <c r="F3757" s="77">
        <v>600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27</v>
      </c>
      <c r="L3757" s="78"/>
      <c r="M3757" s="80"/>
      <c r="N3757" s="282"/>
      <c r="O3757" s="251" t="s">
        <v>1074</v>
      </c>
    </row>
    <row r="3758" spans="1:15" hidden="1" x14ac:dyDescent="0.35">
      <c r="A3758" s="249" t="s">
        <v>2514</v>
      </c>
      <c r="B3758" s="316" t="s">
        <v>2263</v>
      </c>
      <c r="C3758" s="76">
        <v>44673</v>
      </c>
      <c r="D3758" s="264"/>
      <c r="E3758" s="250" t="s">
        <v>28</v>
      </c>
      <c r="F3758" s="77">
        <v>60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0</v>
      </c>
      <c r="L3758" s="78"/>
      <c r="M3758" s="80"/>
      <c r="N3758" s="282"/>
      <c r="O3758" s="251" t="s">
        <v>1074</v>
      </c>
    </row>
    <row r="3759" spans="1:15" hidden="1" x14ac:dyDescent="0.35">
      <c r="A3759" s="249" t="s">
        <v>2514</v>
      </c>
      <c r="B3759" s="9" t="s">
        <v>2272</v>
      </c>
      <c r="C3759" s="76">
        <v>44673</v>
      </c>
      <c r="D3759" s="264"/>
      <c r="E3759" s="261" t="s">
        <v>18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35">
      <c r="A3760" s="249" t="s">
        <v>2514</v>
      </c>
      <c r="B3760" s="150" t="s">
        <v>2272</v>
      </c>
      <c r="C3760" s="76">
        <v>44673</v>
      </c>
      <c r="D3760" s="264"/>
      <c r="E3760" s="261" t="s">
        <v>79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35">
      <c r="A3761" s="249" t="s">
        <v>2508</v>
      </c>
      <c r="B3761" s="151" t="s">
        <v>1070</v>
      </c>
      <c r="C3761" s="76">
        <v>44672</v>
      </c>
      <c r="D3761" s="235"/>
      <c r="E3761" s="157" t="s">
        <v>28</v>
      </c>
      <c r="F3761" s="77">
        <v>600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12</v>
      </c>
      <c r="L3761" s="78"/>
      <c r="M3761" s="80"/>
      <c r="N3761" s="282"/>
      <c r="O3761" s="251" t="s">
        <v>1074</v>
      </c>
    </row>
    <row r="3762" spans="1:15" hidden="1" x14ac:dyDescent="0.35">
      <c r="A3762" s="249" t="s">
        <v>2514</v>
      </c>
      <c r="B3762" s="150" t="s">
        <v>2272</v>
      </c>
      <c r="C3762" s="76">
        <v>44673</v>
      </c>
      <c r="D3762" s="264"/>
      <c r="E3762" s="250" t="s">
        <v>28</v>
      </c>
      <c r="F3762" s="77">
        <v>60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0</v>
      </c>
      <c r="L3762" s="78"/>
      <c r="M3762" s="80"/>
      <c r="N3762" s="282"/>
      <c r="O3762" s="251" t="s">
        <v>1074</v>
      </c>
    </row>
    <row r="3763" spans="1:15" hidden="1" x14ac:dyDescent="0.35">
      <c r="A3763" s="249" t="s">
        <v>2514</v>
      </c>
      <c r="B3763" s="9" t="s">
        <v>2272</v>
      </c>
      <c r="C3763" s="76">
        <v>44673</v>
      </c>
      <c r="D3763" s="264"/>
      <c r="E3763" s="261" t="s">
        <v>39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35">
      <c r="A3764" s="249" t="s">
        <v>2712</v>
      </c>
      <c r="B3764" s="151" t="s">
        <v>2627</v>
      </c>
      <c r="C3764" s="76">
        <v>44731</v>
      </c>
      <c r="D3764" s="180"/>
      <c r="E3764" s="181" t="s">
        <v>25</v>
      </c>
      <c r="F3764" s="88">
        <v>360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325"/>
      <c r="O3764" s="251" t="s">
        <v>1074</v>
      </c>
    </row>
    <row r="3765" spans="1:15" hidden="1" x14ac:dyDescent="0.35">
      <c r="A3765" s="249" t="s">
        <v>2712</v>
      </c>
      <c r="B3765" s="327" t="s">
        <v>2627</v>
      </c>
      <c r="C3765" s="76">
        <v>44731</v>
      </c>
      <c r="D3765" s="180"/>
      <c r="E3765" s="86" t="s">
        <v>18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4</v>
      </c>
      <c r="L3765" s="78"/>
      <c r="M3765" s="80"/>
      <c r="N3765" s="325"/>
      <c r="O3765" s="251" t="s">
        <v>1074</v>
      </c>
    </row>
    <row r="3766" spans="1:15" hidden="1" x14ac:dyDescent="0.35">
      <c r="A3766" s="249" t="s">
        <v>2622</v>
      </c>
      <c r="B3766" s="14" t="s">
        <v>2538</v>
      </c>
      <c r="C3766" s="76">
        <v>44697</v>
      </c>
      <c r="D3766" s="264"/>
      <c r="E3766" s="250" t="s">
        <v>28</v>
      </c>
      <c r="F3766" s="77">
        <v>600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0</v>
      </c>
      <c r="L3766" s="78"/>
      <c r="M3766" s="80"/>
      <c r="N3766" s="282"/>
      <c r="O3766" s="251" t="s">
        <v>1074</v>
      </c>
    </row>
    <row r="3767" spans="1:15" hidden="1" x14ac:dyDescent="0.35">
      <c r="A3767" s="249" t="s">
        <v>2222</v>
      </c>
      <c r="B3767" s="316" t="s">
        <v>2223</v>
      </c>
      <c r="C3767" s="76">
        <v>44581</v>
      </c>
      <c r="D3767" s="180"/>
      <c r="E3767" s="86" t="s">
        <v>39</v>
      </c>
      <c r="F3767" s="72">
        <v>240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65"/>
      <c r="O3767" s="251" t="s">
        <v>1074</v>
      </c>
    </row>
    <row r="3768" spans="1:15" hidden="1" x14ac:dyDescent="0.35">
      <c r="A3768" s="249" t="s">
        <v>2222</v>
      </c>
      <c r="B3768" s="316" t="s">
        <v>2223</v>
      </c>
      <c r="C3768" s="76">
        <v>44581</v>
      </c>
      <c r="D3768" s="180"/>
      <c r="E3768" s="86" t="s">
        <v>18</v>
      </c>
      <c r="F3768" s="88">
        <v>360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6</v>
      </c>
      <c r="L3768" s="78"/>
      <c r="M3768" s="80"/>
      <c r="N3768" s="265"/>
      <c r="O3768" s="251" t="s">
        <v>1074</v>
      </c>
    </row>
    <row r="3769" spans="1:15" hidden="1" x14ac:dyDescent="0.35">
      <c r="A3769" s="249" t="s">
        <v>2558</v>
      </c>
      <c r="B3769" s="316" t="s">
        <v>1433</v>
      </c>
      <c r="C3769" s="76">
        <v>44677</v>
      </c>
      <c r="D3769" s="180"/>
      <c r="E3769" s="161" t="s">
        <v>25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0</v>
      </c>
      <c r="L3769" s="78"/>
      <c r="M3769" s="80"/>
      <c r="N3769" s="282"/>
      <c r="O3769" s="251" t="s">
        <v>1074</v>
      </c>
    </row>
    <row r="3770" spans="1:15" hidden="1" x14ac:dyDescent="0.35">
      <c r="A3770" s="249" t="s">
        <v>2558</v>
      </c>
      <c r="B3770" s="316" t="s">
        <v>1433</v>
      </c>
      <c r="C3770" s="76">
        <v>44677</v>
      </c>
      <c r="D3770" s="180"/>
      <c r="E3770" s="86" t="s">
        <v>18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22</v>
      </c>
      <c r="L3770" s="78"/>
      <c r="M3770" s="80"/>
      <c r="N3770" s="282"/>
      <c r="O3770" s="251" t="s">
        <v>1074</v>
      </c>
    </row>
    <row r="3771" spans="1:15" hidden="1" x14ac:dyDescent="0.35">
      <c r="A3771" s="249" t="s">
        <v>2222</v>
      </c>
      <c r="B3771" s="316" t="s">
        <v>2223</v>
      </c>
      <c r="C3771" s="76">
        <v>44581</v>
      </c>
      <c r="D3771" s="180"/>
      <c r="E3771" s="161" t="s">
        <v>25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0</v>
      </c>
      <c r="L3771" s="78"/>
      <c r="M3771" s="80"/>
      <c r="N3771" s="265"/>
      <c r="O3771" s="251" t="s">
        <v>1074</v>
      </c>
    </row>
    <row r="3772" spans="1:15" hidden="1" x14ac:dyDescent="0.35">
      <c r="A3772" s="249" t="s">
        <v>2222</v>
      </c>
      <c r="B3772" s="316" t="s">
        <v>2223</v>
      </c>
      <c r="C3772" s="76">
        <v>44581</v>
      </c>
      <c r="D3772" s="180"/>
      <c r="E3772" s="86" t="s">
        <v>28</v>
      </c>
      <c r="F3772" s="88">
        <v>240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34</v>
      </c>
      <c r="L3772" s="78"/>
      <c r="M3772" s="80"/>
      <c r="N3772" s="265"/>
      <c r="O3772" s="251" t="s">
        <v>1074</v>
      </c>
    </row>
    <row r="3773" spans="1:15" hidden="1" x14ac:dyDescent="0.35">
      <c r="A3773" s="249" t="s">
        <v>2614</v>
      </c>
      <c r="B3773" s="9" t="s">
        <v>2555</v>
      </c>
      <c r="C3773" s="76">
        <v>44696</v>
      </c>
      <c r="D3773" s="267"/>
      <c r="E3773" s="303" t="s">
        <v>25</v>
      </c>
      <c r="F3773" s="72">
        <v>360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0</v>
      </c>
      <c r="L3773" s="78"/>
      <c r="M3773" s="80"/>
      <c r="N3773" s="282"/>
      <c r="O3773" s="81"/>
    </row>
    <row r="3774" spans="1:15" hidden="1" x14ac:dyDescent="0.35">
      <c r="A3774" s="249" t="s">
        <v>2738</v>
      </c>
      <c r="B3774" s="151" t="s">
        <v>2627</v>
      </c>
      <c r="C3774" s="76">
        <v>44739</v>
      </c>
      <c r="D3774" s="180"/>
      <c r="E3774" s="86" t="s">
        <v>28</v>
      </c>
      <c r="F3774" s="88">
        <v>240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325"/>
      <c r="O3774" s="81"/>
    </row>
    <row r="3775" spans="1:15" hidden="1" x14ac:dyDescent="0.35">
      <c r="A3775" s="249" t="s">
        <v>2738</v>
      </c>
      <c r="B3775" s="151" t="s">
        <v>2627</v>
      </c>
      <c r="C3775" s="76">
        <v>44739</v>
      </c>
      <c r="D3775" s="180"/>
      <c r="E3775" s="86" t="s">
        <v>39</v>
      </c>
      <c r="F3775" s="88">
        <v>240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325"/>
      <c r="O3775" s="81"/>
    </row>
    <row r="3776" spans="1:15" hidden="1" x14ac:dyDescent="0.35">
      <c r="A3776" s="249" t="s">
        <v>2738</v>
      </c>
      <c r="B3776" s="151" t="s">
        <v>2627</v>
      </c>
      <c r="C3776" s="76">
        <v>44739</v>
      </c>
      <c r="D3776" s="180"/>
      <c r="E3776" s="161" t="s">
        <v>25</v>
      </c>
      <c r="F3776" s="88">
        <v>360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325"/>
      <c r="O3776" s="81"/>
    </row>
    <row r="3777" spans="1:15" hidden="1" x14ac:dyDescent="0.35">
      <c r="A3777" s="249" t="s">
        <v>2738</v>
      </c>
      <c r="B3777" s="151" t="s">
        <v>2627</v>
      </c>
      <c r="C3777" s="76">
        <v>44739</v>
      </c>
      <c r="D3777" s="180"/>
      <c r="E3777" s="86" t="s">
        <v>18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5"/>
      <c r="O3777" s="81"/>
    </row>
    <row r="3778" spans="1:15" hidden="1" x14ac:dyDescent="0.35">
      <c r="A3778" s="249" t="s">
        <v>2630</v>
      </c>
      <c r="B3778" s="9" t="s">
        <v>2566</v>
      </c>
      <c r="C3778" s="76">
        <v>44700</v>
      </c>
      <c r="D3778" s="235"/>
      <c r="E3778" s="263" t="s">
        <v>25</v>
      </c>
      <c r="F3778" s="77">
        <v>360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282"/>
      <c r="O3778" s="81"/>
    </row>
    <row r="3779" spans="1:15" hidden="1" x14ac:dyDescent="0.35">
      <c r="A3779" s="249" t="s">
        <v>2630</v>
      </c>
      <c r="B3779" s="9" t="s">
        <v>2566</v>
      </c>
      <c r="C3779" s="76">
        <v>44700</v>
      </c>
      <c r="D3779" s="235"/>
      <c r="E3779" s="250" t="s">
        <v>18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82"/>
      <c r="O3779" s="81"/>
    </row>
    <row r="3780" spans="1:15" hidden="1" x14ac:dyDescent="0.35">
      <c r="A3780" s="249" t="s">
        <v>2630</v>
      </c>
      <c r="B3780" s="9" t="s">
        <v>2566</v>
      </c>
      <c r="C3780" s="76">
        <v>44700</v>
      </c>
      <c r="D3780" s="235"/>
      <c r="E3780" s="250" t="s">
        <v>28</v>
      </c>
      <c r="F3780" s="77">
        <v>240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82"/>
      <c r="O3780" s="81"/>
    </row>
    <row r="3781" spans="1:15" hidden="1" x14ac:dyDescent="0.35">
      <c r="A3781" s="249" t="s">
        <v>2618</v>
      </c>
      <c r="B3781" s="250" t="s">
        <v>1510</v>
      </c>
      <c r="C3781" s="76">
        <v>44697</v>
      </c>
      <c r="D3781" s="180"/>
      <c r="E3781" s="86" t="s">
        <v>28</v>
      </c>
      <c r="F3781" s="88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40</v>
      </c>
      <c r="L3781" s="78"/>
      <c r="M3781" s="80"/>
      <c r="N3781" s="282"/>
      <c r="O3781" s="251" t="s">
        <v>1074</v>
      </c>
    </row>
    <row r="3782" spans="1:15" hidden="1" x14ac:dyDescent="0.35">
      <c r="A3782" s="249" t="s">
        <v>2618</v>
      </c>
      <c r="B3782" s="250" t="s">
        <v>1510</v>
      </c>
      <c r="C3782" s="76">
        <v>44697</v>
      </c>
      <c r="D3782" s="180"/>
      <c r="E3782" s="161" t="s">
        <v>25</v>
      </c>
      <c r="F3782" s="88">
        <v>360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7</v>
      </c>
      <c r="L3782" s="78"/>
      <c r="M3782" s="80"/>
      <c r="N3782" s="282"/>
      <c r="O3782" s="251" t="s">
        <v>1074</v>
      </c>
    </row>
    <row r="3783" spans="1:15" hidden="1" x14ac:dyDescent="0.35">
      <c r="A3783" s="249" t="s">
        <v>2618</v>
      </c>
      <c r="B3783" s="250" t="s">
        <v>1510</v>
      </c>
      <c r="C3783" s="76">
        <v>44697</v>
      </c>
      <c r="D3783" s="180"/>
      <c r="E3783" s="86" t="s">
        <v>39</v>
      </c>
      <c r="F3783" s="88">
        <v>240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5</v>
      </c>
      <c r="L3783" s="78"/>
      <c r="M3783" s="80"/>
      <c r="N3783" s="282"/>
      <c r="O3783" s="251" t="s">
        <v>1074</v>
      </c>
    </row>
    <row r="3784" spans="1:15" hidden="1" x14ac:dyDescent="0.35">
      <c r="A3784" s="249" t="s">
        <v>2618</v>
      </c>
      <c r="B3784" s="250" t="s">
        <v>1510</v>
      </c>
      <c r="C3784" s="76">
        <v>44697</v>
      </c>
      <c r="D3784" s="180"/>
      <c r="E3784" s="161" t="s">
        <v>18</v>
      </c>
      <c r="F3784" s="88">
        <v>360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17</v>
      </c>
      <c r="L3784" s="78"/>
      <c r="M3784" s="80"/>
      <c r="N3784" s="282"/>
      <c r="O3784" s="251" t="s">
        <v>1074</v>
      </c>
    </row>
    <row r="3785" spans="1:15" hidden="1" x14ac:dyDescent="0.35">
      <c r="A3785" s="249" t="s">
        <v>2630</v>
      </c>
      <c r="B3785" s="9" t="s">
        <v>2566</v>
      </c>
      <c r="C3785" s="76">
        <v>44700</v>
      </c>
      <c r="D3785" s="235"/>
      <c r="E3785" s="250" t="s">
        <v>39</v>
      </c>
      <c r="F3785" s="77">
        <v>240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0</v>
      </c>
      <c r="L3785" s="78"/>
      <c r="M3785" s="80"/>
      <c r="N3785" s="282"/>
      <c r="O3785" s="81"/>
    </row>
    <row r="3786" spans="1:15" hidden="1" x14ac:dyDescent="0.35">
      <c r="A3786" s="159" t="s">
        <v>1839</v>
      </c>
      <c r="B3786" s="9" t="s">
        <v>17</v>
      </c>
      <c r="C3786" s="89">
        <v>44471</v>
      </c>
      <c r="D3786" s="235"/>
      <c r="E3786" s="86" t="s">
        <v>28</v>
      </c>
      <c r="F3786" s="88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24"/>
      <c r="O3786" s="251"/>
    </row>
    <row r="3787" spans="1:15" hidden="1" x14ac:dyDescent="0.35">
      <c r="A3787" s="159" t="s">
        <v>1839</v>
      </c>
      <c r="B3787" s="9" t="s">
        <v>17</v>
      </c>
      <c r="C3787" s="89">
        <v>44471</v>
      </c>
      <c r="D3787" s="235"/>
      <c r="E3787" s="86" t="s">
        <v>39</v>
      </c>
      <c r="F3787" s="88">
        <v>240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24"/>
      <c r="O3787" s="81"/>
    </row>
    <row r="3788" spans="1:15" hidden="1" x14ac:dyDescent="0.35">
      <c r="A3788" s="159" t="s">
        <v>1839</v>
      </c>
      <c r="B3788" s="9" t="s">
        <v>17</v>
      </c>
      <c r="C3788" s="89">
        <v>44471</v>
      </c>
      <c r="D3788" s="235"/>
      <c r="E3788" s="161" t="s">
        <v>18</v>
      </c>
      <c r="F3788" s="88">
        <v>360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24"/>
      <c r="O3788" s="81"/>
    </row>
    <row r="3789" spans="1:15" hidden="1" x14ac:dyDescent="0.35">
      <c r="A3789" s="159" t="s">
        <v>1839</v>
      </c>
      <c r="B3789" s="9" t="s">
        <v>17</v>
      </c>
      <c r="C3789" s="89">
        <v>44471</v>
      </c>
      <c r="D3789" s="235"/>
      <c r="E3789" s="86" t="s">
        <v>25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224"/>
      <c r="O3789" s="81"/>
    </row>
    <row r="3790" spans="1:15" hidden="1" x14ac:dyDescent="0.35">
      <c r="A3790" s="159" t="s">
        <v>1837</v>
      </c>
      <c r="B3790" s="161" t="s">
        <v>81</v>
      </c>
      <c r="C3790" s="89">
        <v>44471</v>
      </c>
      <c r="D3790" s="180"/>
      <c r="E3790" s="161" t="s">
        <v>25</v>
      </c>
      <c r="F3790" s="88">
        <v>360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224"/>
      <c r="O3790" s="251"/>
    </row>
    <row r="3791" spans="1:15" hidden="1" x14ac:dyDescent="0.35">
      <c r="A3791" s="159" t="s">
        <v>1837</v>
      </c>
      <c r="B3791" s="161" t="s">
        <v>81</v>
      </c>
      <c r="C3791" s="89">
        <v>44471</v>
      </c>
      <c r="D3791" s="180"/>
      <c r="E3791" s="161" t="s">
        <v>18</v>
      </c>
      <c r="F3791" s="88">
        <v>360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224"/>
      <c r="O3791" s="251"/>
    </row>
    <row r="3792" spans="1:15" hidden="1" x14ac:dyDescent="0.35">
      <c r="A3792" s="159" t="s">
        <v>1837</v>
      </c>
      <c r="B3792" s="161" t="s">
        <v>81</v>
      </c>
      <c r="C3792" s="89">
        <v>44471</v>
      </c>
      <c r="D3792" s="180"/>
      <c r="E3792" s="86" t="s">
        <v>39</v>
      </c>
      <c r="F3792" s="88">
        <v>240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224"/>
      <c r="O3792" s="81"/>
    </row>
    <row r="3793" spans="1:15" hidden="1" x14ac:dyDescent="0.35">
      <c r="A3793" s="159" t="s">
        <v>1837</v>
      </c>
      <c r="B3793" s="161" t="s">
        <v>81</v>
      </c>
      <c r="C3793" s="89">
        <v>44471</v>
      </c>
      <c r="D3793" s="180"/>
      <c r="E3793" s="86" t="s">
        <v>28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224"/>
      <c r="O3793" s="81"/>
    </row>
    <row r="3794" spans="1:15" hidden="1" x14ac:dyDescent="0.35">
      <c r="A3794" s="249" t="s">
        <v>2350</v>
      </c>
      <c r="B3794" s="151" t="s">
        <v>582</v>
      </c>
      <c r="C3794" s="76">
        <v>44636</v>
      </c>
      <c r="D3794" s="235"/>
      <c r="E3794" s="250" t="s">
        <v>28</v>
      </c>
      <c r="F3794" s="77">
        <v>1200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82"/>
      <c r="O3794" s="251" t="s">
        <v>1074</v>
      </c>
    </row>
    <row r="3795" spans="1:15" hidden="1" x14ac:dyDescent="0.35">
      <c r="A3795" s="249" t="s">
        <v>2394</v>
      </c>
      <c r="B3795" s="151" t="s">
        <v>772</v>
      </c>
      <c r="C3795" s="76">
        <v>44650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35">
      <c r="A3796" s="249" t="s">
        <v>2722</v>
      </c>
      <c r="B3796" s="151" t="s">
        <v>1060</v>
      </c>
      <c r="C3796" s="76">
        <v>44733</v>
      </c>
      <c r="D3796" s="180"/>
      <c r="E3796" s="86" t="s">
        <v>39</v>
      </c>
      <c r="F3796" s="72">
        <v>240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325"/>
      <c r="O3796" s="81"/>
    </row>
    <row r="3797" spans="1:15" hidden="1" x14ac:dyDescent="0.35">
      <c r="A3797" s="249" t="s">
        <v>2722</v>
      </c>
      <c r="B3797" s="151" t="s">
        <v>1060</v>
      </c>
      <c r="C3797" s="76">
        <v>44733</v>
      </c>
      <c r="D3797" s="180"/>
      <c r="E3797" s="86" t="s">
        <v>28</v>
      </c>
      <c r="F3797" s="88">
        <v>240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5"/>
      <c r="O3797" s="81"/>
    </row>
    <row r="3798" spans="1:15" x14ac:dyDescent="0.35">
      <c r="A3798" s="249" t="s">
        <v>2722</v>
      </c>
      <c r="B3798" s="151" t="s">
        <v>1060</v>
      </c>
      <c r="C3798" s="76">
        <v>44733</v>
      </c>
      <c r="D3798" s="180"/>
      <c r="E3798" s="161" t="s">
        <v>25</v>
      </c>
      <c r="F3798" s="88">
        <v>360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79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5"/>
      <c r="O3798" s="81"/>
    </row>
    <row r="3799" spans="1:15" hidden="1" x14ac:dyDescent="0.35">
      <c r="A3799" s="249" t="s">
        <v>2722</v>
      </c>
      <c r="B3799" s="151" t="s">
        <v>1060</v>
      </c>
      <c r="C3799" s="76">
        <v>44733</v>
      </c>
      <c r="D3799" s="180"/>
      <c r="E3799" s="86" t="s">
        <v>18</v>
      </c>
      <c r="F3799" s="88">
        <v>360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5"/>
      <c r="O3799" s="81"/>
    </row>
    <row r="3800" spans="1:15" hidden="1" x14ac:dyDescent="0.35">
      <c r="A3800" s="249" t="s">
        <v>2720</v>
      </c>
      <c r="B3800" s="151" t="s">
        <v>1421</v>
      </c>
      <c r="C3800" s="76">
        <v>44732</v>
      </c>
      <c r="D3800" s="180"/>
      <c r="E3800" s="86" t="s">
        <v>39</v>
      </c>
      <c r="F3800" s="88">
        <v>240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5"/>
      <c r="O3800" s="251" t="s">
        <v>1074</v>
      </c>
    </row>
    <row r="3801" spans="1:15" hidden="1" x14ac:dyDescent="0.35">
      <c r="A3801" s="249" t="s">
        <v>2645</v>
      </c>
      <c r="B3801" s="151" t="s">
        <v>1438</v>
      </c>
      <c r="C3801" s="89">
        <v>44704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282"/>
      <c r="O3801" s="251" t="s">
        <v>1074</v>
      </c>
    </row>
    <row r="3802" spans="1:15" hidden="1" x14ac:dyDescent="0.35">
      <c r="A3802" s="249" t="s">
        <v>2645</v>
      </c>
      <c r="B3802" s="151" t="s">
        <v>1438</v>
      </c>
      <c r="C3802" s="89">
        <v>44704</v>
      </c>
      <c r="D3802" s="180"/>
      <c r="E3802" s="86" t="s">
        <v>28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27</v>
      </c>
      <c r="L3802" s="78"/>
      <c r="M3802" s="80"/>
      <c r="N3802" s="282"/>
      <c r="O3802" s="251" t="s">
        <v>1074</v>
      </c>
    </row>
    <row r="3803" spans="1:15" hidden="1" x14ac:dyDescent="0.35">
      <c r="A3803" s="249" t="s">
        <v>2645</v>
      </c>
      <c r="B3803" s="151" t="s">
        <v>1438</v>
      </c>
      <c r="C3803" s="89">
        <v>44704</v>
      </c>
      <c r="D3803" s="180"/>
      <c r="E3803" s="86" t="s">
        <v>25</v>
      </c>
      <c r="F3803" s="88">
        <v>360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0</v>
      </c>
      <c r="L3803" s="78"/>
      <c r="M3803" s="80"/>
      <c r="N3803" s="282"/>
      <c r="O3803" s="251" t="s">
        <v>1074</v>
      </c>
    </row>
    <row r="3804" spans="1:15" hidden="1" x14ac:dyDescent="0.35">
      <c r="A3804" s="249" t="s">
        <v>2645</v>
      </c>
      <c r="B3804" s="151" t="s">
        <v>1438</v>
      </c>
      <c r="C3804" s="89">
        <v>44704</v>
      </c>
      <c r="D3804" s="180"/>
      <c r="E3804" s="86" t="s">
        <v>18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35">
      <c r="A3805" s="249" t="s">
        <v>2644</v>
      </c>
      <c r="B3805" s="151" t="s">
        <v>1438</v>
      </c>
      <c r="C3805" s="89">
        <v>44699</v>
      </c>
      <c r="D3805" s="180"/>
      <c r="E3805" s="86" t="s">
        <v>28</v>
      </c>
      <c r="F3805" s="88">
        <v>240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1</v>
      </c>
      <c r="L3805" s="78"/>
      <c r="M3805" s="80"/>
      <c r="N3805" s="282"/>
      <c r="O3805" s="251" t="s">
        <v>1074</v>
      </c>
    </row>
    <row r="3806" spans="1:15" hidden="1" x14ac:dyDescent="0.35">
      <c r="A3806" s="249" t="s">
        <v>2644</v>
      </c>
      <c r="B3806" s="151" t="s">
        <v>1438</v>
      </c>
      <c r="C3806" s="89">
        <v>44699</v>
      </c>
      <c r="D3806" s="180"/>
      <c r="E3806" s="261" t="s">
        <v>18</v>
      </c>
      <c r="F3806" s="88">
        <v>360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4</v>
      </c>
      <c r="L3806" s="78"/>
      <c r="M3806" s="80"/>
      <c r="N3806" s="282"/>
      <c r="O3806" s="251" t="s">
        <v>1074</v>
      </c>
    </row>
    <row r="3807" spans="1:15" hidden="1" x14ac:dyDescent="0.35">
      <c r="A3807" s="249" t="s">
        <v>2720</v>
      </c>
      <c r="B3807" s="151" t="s">
        <v>1421</v>
      </c>
      <c r="C3807" s="76">
        <v>44732</v>
      </c>
      <c r="D3807" s="180"/>
      <c r="E3807" s="86" t="s">
        <v>28</v>
      </c>
      <c r="F3807" s="88">
        <v>240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0</v>
      </c>
      <c r="L3807" s="78"/>
      <c r="M3807" s="80"/>
      <c r="N3807" s="325"/>
      <c r="O3807" s="251" t="s">
        <v>1074</v>
      </c>
    </row>
    <row r="3808" spans="1:15" hidden="1" x14ac:dyDescent="0.35">
      <c r="A3808" s="249" t="s">
        <v>2720</v>
      </c>
      <c r="B3808" s="151" t="s">
        <v>1421</v>
      </c>
      <c r="C3808" s="76">
        <v>44732</v>
      </c>
      <c r="D3808" s="180"/>
      <c r="E3808" s="161" t="s">
        <v>25</v>
      </c>
      <c r="F3808" s="88">
        <v>360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5"/>
      <c r="O3808" s="251" t="s">
        <v>1074</v>
      </c>
    </row>
    <row r="3809" spans="1:15" hidden="1" x14ac:dyDescent="0.35">
      <c r="A3809" s="249" t="s">
        <v>2643</v>
      </c>
      <c r="B3809" s="151" t="s">
        <v>2081</v>
      </c>
      <c r="C3809" s="76">
        <v>44704</v>
      </c>
      <c r="D3809" s="235"/>
      <c r="E3809" s="250" t="s">
        <v>28</v>
      </c>
      <c r="F3809" s="77">
        <v>1200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19</v>
      </c>
      <c r="L3809" s="78"/>
      <c r="M3809" s="80"/>
      <c r="N3809" s="282"/>
      <c r="O3809" s="251" t="s">
        <v>1074</v>
      </c>
    </row>
    <row r="3810" spans="1:15" hidden="1" x14ac:dyDescent="0.35">
      <c r="A3810" s="249" t="s">
        <v>2720</v>
      </c>
      <c r="B3810" s="151" t="s">
        <v>1421</v>
      </c>
      <c r="C3810" s="76">
        <v>44732</v>
      </c>
      <c r="D3810" s="180"/>
      <c r="E3810" s="86" t="s">
        <v>18</v>
      </c>
      <c r="F3810" s="88">
        <v>360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0</v>
      </c>
      <c r="L3810" s="78"/>
      <c r="M3810" s="80"/>
      <c r="N3810" s="325"/>
      <c r="O3810" s="251" t="s">
        <v>1074</v>
      </c>
    </row>
    <row r="3811" spans="1:15" hidden="1" x14ac:dyDescent="0.35">
      <c r="A3811" s="249" t="s">
        <v>2392</v>
      </c>
      <c r="B3811" s="9" t="s">
        <v>2391</v>
      </c>
      <c r="C3811" s="76">
        <v>44649</v>
      </c>
      <c r="D3811" s="264"/>
      <c r="E3811" s="157" t="s">
        <v>18</v>
      </c>
      <c r="F3811" s="88">
        <v>360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282"/>
      <c r="O3811" s="81"/>
    </row>
    <row r="3812" spans="1:15" hidden="1" x14ac:dyDescent="0.35">
      <c r="A3812" s="249" t="s">
        <v>2576</v>
      </c>
      <c r="B3812" s="316" t="s">
        <v>34</v>
      </c>
      <c r="C3812" s="76">
        <v>44690</v>
      </c>
      <c r="D3812" s="180"/>
      <c r="E3812" s="86" t="s">
        <v>28</v>
      </c>
      <c r="F3812" s="88">
        <v>240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251" t="s">
        <v>1074</v>
      </c>
    </row>
    <row r="3813" spans="1:15" hidden="1" x14ac:dyDescent="0.35">
      <c r="A3813" s="249" t="s">
        <v>2576</v>
      </c>
      <c r="B3813" s="316" t="s">
        <v>34</v>
      </c>
      <c r="C3813" s="76">
        <v>44690</v>
      </c>
      <c r="D3813" s="180"/>
      <c r="E3813" s="86" t="s">
        <v>39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2</v>
      </c>
      <c r="L3813" s="78"/>
      <c r="M3813" s="80"/>
      <c r="N3813" s="282"/>
      <c r="O3813" s="251" t="s">
        <v>1074</v>
      </c>
    </row>
    <row r="3814" spans="1:15" hidden="1" x14ac:dyDescent="0.35">
      <c r="A3814" s="249" t="s">
        <v>2576</v>
      </c>
      <c r="B3814" s="316" t="s">
        <v>34</v>
      </c>
      <c r="C3814" s="76">
        <v>44690</v>
      </c>
      <c r="D3814" s="180"/>
      <c r="E3814" s="161" t="s">
        <v>25</v>
      </c>
      <c r="F3814" s="88">
        <v>360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0</v>
      </c>
      <c r="L3814" s="78"/>
      <c r="M3814" s="80"/>
      <c r="N3814" s="282"/>
      <c r="O3814" s="251" t="s">
        <v>1074</v>
      </c>
    </row>
    <row r="3815" spans="1:15" hidden="1" x14ac:dyDescent="0.35">
      <c r="A3815" s="249" t="s">
        <v>2576</v>
      </c>
      <c r="B3815" s="316" t="s">
        <v>34</v>
      </c>
      <c r="C3815" s="76">
        <v>44690</v>
      </c>
      <c r="D3815" s="180"/>
      <c r="E3815" s="86" t="s">
        <v>18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10</v>
      </c>
      <c r="L3815" s="78"/>
      <c r="M3815" s="80"/>
      <c r="N3815" s="282"/>
      <c r="O3815" s="251" t="s">
        <v>1074</v>
      </c>
    </row>
    <row r="3816" spans="1:15" hidden="1" x14ac:dyDescent="0.35">
      <c r="A3816" s="249" t="s">
        <v>2577</v>
      </c>
      <c r="B3816" s="9" t="s">
        <v>239</v>
      </c>
      <c r="C3816" s="76">
        <v>44690</v>
      </c>
      <c r="D3816" s="180"/>
      <c r="E3816" s="161" t="s">
        <v>18</v>
      </c>
      <c r="F3816" s="77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0</v>
      </c>
      <c r="L3816" s="78"/>
      <c r="M3816" s="80"/>
      <c r="N3816" s="282"/>
      <c r="O3816" s="251" t="s">
        <v>1074</v>
      </c>
    </row>
    <row r="3817" spans="1:15" hidden="1" x14ac:dyDescent="0.35">
      <c r="A3817" s="249" t="s">
        <v>2577</v>
      </c>
      <c r="B3817" s="9" t="s">
        <v>239</v>
      </c>
      <c r="C3817" s="76">
        <v>44690</v>
      </c>
      <c r="D3817" s="235"/>
      <c r="E3817" s="157" t="s">
        <v>28</v>
      </c>
      <c r="F3817" s="77">
        <v>240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35">
      <c r="A3818" s="249" t="s">
        <v>2577</v>
      </c>
      <c r="B3818" s="9" t="s">
        <v>239</v>
      </c>
      <c r="C3818" s="76">
        <v>44690</v>
      </c>
      <c r="D3818" s="180"/>
      <c r="E3818" s="161" t="s">
        <v>39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35">
      <c r="A3819" s="249" t="s">
        <v>2577</v>
      </c>
      <c r="B3819" s="9" t="s">
        <v>239</v>
      </c>
      <c r="C3819" s="76">
        <v>44690</v>
      </c>
      <c r="D3819" s="235"/>
      <c r="E3819" s="250" t="s">
        <v>25</v>
      </c>
      <c r="F3819" s="77">
        <v>360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35">
      <c r="A3820" s="249" t="s">
        <v>2578</v>
      </c>
      <c r="B3820" s="316" t="s">
        <v>30</v>
      </c>
      <c r="C3820" s="76">
        <v>44690</v>
      </c>
      <c r="D3820" s="180"/>
      <c r="E3820" s="86" t="s">
        <v>39</v>
      </c>
      <c r="F3820" s="88">
        <v>240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35">
      <c r="A3821" s="249" t="s">
        <v>2578</v>
      </c>
      <c r="B3821" s="316" t="s">
        <v>30</v>
      </c>
      <c r="C3821" s="76">
        <v>44690</v>
      </c>
      <c r="D3821" s="180"/>
      <c r="E3821" s="86" t="s">
        <v>28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1</v>
      </c>
      <c r="L3821" s="78"/>
      <c r="M3821" s="80"/>
      <c r="N3821" s="282"/>
      <c r="O3821" s="251" t="s">
        <v>1074</v>
      </c>
    </row>
    <row r="3822" spans="1:15" hidden="1" x14ac:dyDescent="0.35">
      <c r="A3822" s="249" t="s">
        <v>2578</v>
      </c>
      <c r="B3822" s="316" t="s">
        <v>30</v>
      </c>
      <c r="C3822" s="76">
        <v>44690</v>
      </c>
      <c r="D3822" s="180"/>
      <c r="E3822" s="86" t="s">
        <v>18</v>
      </c>
      <c r="F3822" s="88">
        <v>360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78</v>
      </c>
      <c r="L3822" s="78"/>
      <c r="M3822" s="80"/>
      <c r="N3822" s="282"/>
      <c r="O3822" s="251" t="s">
        <v>1074</v>
      </c>
    </row>
    <row r="3823" spans="1:15" hidden="1" x14ac:dyDescent="0.35">
      <c r="A3823" s="249" t="s">
        <v>2578</v>
      </c>
      <c r="B3823" s="316" t="s">
        <v>30</v>
      </c>
      <c r="C3823" s="76">
        <v>44690</v>
      </c>
      <c r="D3823" s="180"/>
      <c r="E3823" s="261" t="s">
        <v>25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3</v>
      </c>
      <c r="L3823" s="78"/>
      <c r="M3823" s="80"/>
      <c r="N3823" s="282"/>
      <c r="O3823" s="251" t="s">
        <v>1074</v>
      </c>
    </row>
    <row r="3824" spans="1:15" hidden="1" x14ac:dyDescent="0.35">
      <c r="A3824" s="249" t="s">
        <v>2580</v>
      </c>
      <c r="B3824" s="316" t="s">
        <v>1433</v>
      </c>
      <c r="C3824" s="76">
        <v>44685</v>
      </c>
      <c r="D3824" s="180"/>
      <c r="E3824" s="1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0</v>
      </c>
      <c r="L3824" s="78"/>
      <c r="M3824" s="80"/>
      <c r="N3824" s="282"/>
      <c r="O3824" s="251" t="s">
        <v>1074</v>
      </c>
    </row>
    <row r="3825" spans="1:15" hidden="1" x14ac:dyDescent="0.35">
      <c r="A3825" s="249" t="s">
        <v>2580</v>
      </c>
      <c r="B3825" s="316" t="s">
        <v>1433</v>
      </c>
      <c r="C3825" s="76">
        <v>44685</v>
      </c>
      <c r="D3825" s="180"/>
      <c r="E3825" s="86" t="s">
        <v>18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14</v>
      </c>
      <c r="L3825" s="78"/>
      <c r="M3825" s="80"/>
      <c r="N3825" s="282"/>
      <c r="O3825" s="251" t="s">
        <v>1074</v>
      </c>
    </row>
    <row r="3826" spans="1:15" hidden="1" x14ac:dyDescent="0.35">
      <c r="A3826" s="249" t="s">
        <v>2582</v>
      </c>
      <c r="B3826" s="9" t="s">
        <v>2581</v>
      </c>
      <c r="C3826" s="76">
        <v>44690</v>
      </c>
      <c r="D3826" s="180"/>
      <c r="E3826" s="161" t="s">
        <v>18</v>
      </c>
      <c r="F3826" s="77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0</v>
      </c>
      <c r="L3826" s="78"/>
      <c r="M3826" s="80"/>
      <c r="N3826" s="282"/>
      <c r="O3826" s="251" t="s">
        <v>1074</v>
      </c>
    </row>
    <row r="3827" spans="1:15" hidden="1" x14ac:dyDescent="0.35">
      <c r="A3827" s="249" t="s">
        <v>2582</v>
      </c>
      <c r="B3827" s="9" t="s">
        <v>2581</v>
      </c>
      <c r="C3827" s="76">
        <v>44690</v>
      </c>
      <c r="D3827" s="235"/>
      <c r="E3827" s="157" t="s">
        <v>28</v>
      </c>
      <c r="F3827" s="77">
        <v>240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35">
      <c r="A3828" s="249" t="s">
        <v>2582</v>
      </c>
      <c r="B3828" s="9" t="s">
        <v>2581</v>
      </c>
      <c r="C3828" s="76">
        <v>44690</v>
      </c>
      <c r="D3828" s="235"/>
      <c r="E3828" s="250" t="s">
        <v>25</v>
      </c>
      <c r="F3828" s="77">
        <v>360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35">
      <c r="A3829" s="249" t="s">
        <v>2582</v>
      </c>
      <c r="B3829" s="9" t="s">
        <v>2581</v>
      </c>
      <c r="C3829" s="76">
        <v>44690</v>
      </c>
      <c r="D3829" s="180"/>
      <c r="E3829" s="161" t="s">
        <v>39</v>
      </c>
      <c r="F3829" s="77">
        <v>240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35">
      <c r="A3830" s="249" t="s">
        <v>2584</v>
      </c>
      <c r="B3830" s="250" t="s">
        <v>1510</v>
      </c>
      <c r="C3830" s="76">
        <v>44690</v>
      </c>
      <c r="D3830" s="180"/>
      <c r="E3830" s="86" t="s">
        <v>28</v>
      </c>
      <c r="F3830" s="88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3</v>
      </c>
      <c r="L3830" s="78"/>
      <c r="M3830" s="80"/>
      <c r="N3830" s="282"/>
      <c r="O3830" s="251" t="s">
        <v>1074</v>
      </c>
    </row>
    <row r="3831" spans="1:15" hidden="1" x14ac:dyDescent="0.35">
      <c r="A3831" s="249" t="s">
        <v>2584</v>
      </c>
      <c r="B3831" s="250" t="s">
        <v>1510</v>
      </c>
      <c r="C3831" s="76">
        <v>44690</v>
      </c>
      <c r="D3831" s="180"/>
      <c r="E3831" s="161" t="s">
        <v>25</v>
      </c>
      <c r="F3831" s="72">
        <v>360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67</v>
      </c>
      <c r="L3831" s="78"/>
      <c r="M3831" s="80"/>
      <c r="N3831" s="282"/>
      <c r="O3831" s="251" t="s">
        <v>1074</v>
      </c>
    </row>
    <row r="3832" spans="1:15" hidden="1" x14ac:dyDescent="0.35">
      <c r="A3832" s="249" t="s">
        <v>2584</v>
      </c>
      <c r="B3832" s="250" t="s">
        <v>1510</v>
      </c>
      <c r="C3832" s="76">
        <v>44690</v>
      </c>
      <c r="D3832" s="180"/>
      <c r="E3832" s="86" t="s">
        <v>39</v>
      </c>
      <c r="F3832" s="88">
        <v>240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11</v>
      </c>
      <c r="L3832" s="78"/>
      <c r="M3832" s="80"/>
      <c r="N3832" s="282"/>
      <c r="O3832" s="251" t="s">
        <v>1074</v>
      </c>
    </row>
    <row r="3833" spans="1:15" hidden="1" x14ac:dyDescent="0.35">
      <c r="A3833" s="249" t="s">
        <v>2584</v>
      </c>
      <c r="B3833" s="250" t="s">
        <v>1510</v>
      </c>
      <c r="C3833" s="76">
        <v>44690</v>
      </c>
      <c r="D3833" s="180"/>
      <c r="E3833" s="161" t="s">
        <v>18</v>
      </c>
      <c r="F3833" s="88">
        <v>360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7</v>
      </c>
      <c r="L3833" s="78"/>
      <c r="M3833" s="80"/>
      <c r="N3833" s="282"/>
      <c r="O3833" s="251" t="s">
        <v>1074</v>
      </c>
    </row>
    <row r="3834" spans="1:15" hidden="1" x14ac:dyDescent="0.35">
      <c r="A3834" s="249" t="s">
        <v>2392</v>
      </c>
      <c r="B3834" s="151" t="s">
        <v>2391</v>
      </c>
      <c r="C3834" s="76">
        <v>44649</v>
      </c>
      <c r="D3834" s="264"/>
      <c r="E3834" s="157" t="s">
        <v>28</v>
      </c>
      <c r="F3834" s="88">
        <v>240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0</v>
      </c>
      <c r="L3834" s="78"/>
      <c r="M3834" s="80"/>
      <c r="N3834" s="282"/>
      <c r="O3834" s="81"/>
    </row>
    <row r="3835" spans="1:15" hidden="1" x14ac:dyDescent="0.35">
      <c r="A3835" s="249" t="s">
        <v>2392</v>
      </c>
      <c r="B3835" s="151" t="s">
        <v>2391</v>
      </c>
      <c r="C3835" s="76">
        <v>44649</v>
      </c>
      <c r="D3835" s="264"/>
      <c r="E3835" s="157" t="s">
        <v>39</v>
      </c>
      <c r="F3835" s="88">
        <v>240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1</v>
      </c>
      <c r="L3835" s="78"/>
      <c r="M3835" s="80"/>
      <c r="N3835" s="282"/>
      <c r="O3835" s="81"/>
    </row>
    <row r="3836" spans="1:15" hidden="1" x14ac:dyDescent="0.35">
      <c r="A3836" s="249" t="s">
        <v>2392</v>
      </c>
      <c r="B3836" s="9" t="s">
        <v>2391</v>
      </c>
      <c r="C3836" s="76">
        <v>44649</v>
      </c>
      <c r="D3836" s="264"/>
      <c r="E3836" s="157" t="s">
        <v>25</v>
      </c>
      <c r="F3836" s="88">
        <v>360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8</v>
      </c>
      <c r="L3836" s="78"/>
      <c r="M3836" s="80"/>
      <c r="N3836" s="282"/>
      <c r="O3836" s="81"/>
    </row>
    <row r="3837" spans="1:15" hidden="1" x14ac:dyDescent="0.35">
      <c r="A3837" s="249" t="s">
        <v>2386</v>
      </c>
      <c r="B3837" s="9" t="s">
        <v>1413</v>
      </c>
      <c r="C3837" s="76">
        <v>44649</v>
      </c>
      <c r="D3837" s="235"/>
      <c r="E3837" s="86" t="s">
        <v>28</v>
      </c>
      <c r="F3837" s="88">
        <v>240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0</v>
      </c>
      <c r="L3837" s="78"/>
      <c r="M3837" s="80"/>
      <c r="N3837" s="282"/>
      <c r="O3837" s="81"/>
    </row>
    <row r="3838" spans="1:15" hidden="1" x14ac:dyDescent="0.35">
      <c r="A3838" s="249" t="s">
        <v>2386</v>
      </c>
      <c r="B3838" s="151" t="s">
        <v>1413</v>
      </c>
      <c r="C3838" s="76">
        <v>44649</v>
      </c>
      <c r="D3838" s="235"/>
      <c r="E3838" s="86" t="s">
        <v>18</v>
      </c>
      <c r="F3838" s="88">
        <v>360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1</v>
      </c>
      <c r="L3838" s="78"/>
      <c r="M3838" s="80"/>
      <c r="N3838" s="282"/>
      <c r="O3838" s="81"/>
    </row>
    <row r="3839" spans="1:15" hidden="1" x14ac:dyDescent="0.35">
      <c r="A3839" s="249" t="s">
        <v>2386</v>
      </c>
      <c r="B3839" s="151" t="s">
        <v>1413</v>
      </c>
      <c r="C3839" s="76">
        <v>44649</v>
      </c>
      <c r="D3839" s="235"/>
      <c r="E3839" s="86" t="s">
        <v>39</v>
      </c>
      <c r="F3839" s="88">
        <v>240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0</v>
      </c>
      <c r="L3839" s="78"/>
      <c r="M3839" s="80"/>
      <c r="N3839" s="282"/>
      <c r="O3839" s="81"/>
    </row>
    <row r="3840" spans="1:15" x14ac:dyDescent="0.35">
      <c r="A3840" s="249" t="s">
        <v>2386</v>
      </c>
      <c r="B3840" s="151" t="s">
        <v>1413</v>
      </c>
      <c r="C3840" s="76">
        <v>44649</v>
      </c>
      <c r="D3840" s="235"/>
      <c r="E3840" s="86" t="s">
        <v>25</v>
      </c>
      <c r="F3840" s="88">
        <v>360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84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72</v>
      </c>
      <c r="L3840" s="78"/>
      <c r="M3840" s="80"/>
      <c r="N3840" s="282"/>
      <c r="O3840" s="81"/>
    </row>
    <row r="3841" spans="1:15" hidden="1" x14ac:dyDescent="0.35">
      <c r="A3841" s="249" t="s">
        <v>2751</v>
      </c>
      <c r="B3841" s="151" t="s">
        <v>1421</v>
      </c>
      <c r="C3841" s="76">
        <v>44742</v>
      </c>
      <c r="D3841" s="180"/>
      <c r="E3841" s="86" t="s">
        <v>39</v>
      </c>
      <c r="F3841" s="88">
        <v>240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0</v>
      </c>
      <c r="L3841" s="78"/>
      <c r="M3841" s="80"/>
      <c r="N3841" s="325"/>
      <c r="O3841" s="81"/>
    </row>
    <row r="3842" spans="1:15" hidden="1" x14ac:dyDescent="0.35">
      <c r="A3842" s="249" t="s">
        <v>2751</v>
      </c>
      <c r="B3842" s="151" t="s">
        <v>1421</v>
      </c>
      <c r="C3842" s="76">
        <v>44742</v>
      </c>
      <c r="D3842" s="180"/>
      <c r="E3842" s="86" t="s">
        <v>28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325"/>
      <c r="O3842" s="81"/>
    </row>
    <row r="3843" spans="1:15" x14ac:dyDescent="0.35">
      <c r="A3843" s="249" t="s">
        <v>2751</v>
      </c>
      <c r="B3843" s="151" t="s">
        <v>1421</v>
      </c>
      <c r="C3843" s="76">
        <v>44742</v>
      </c>
      <c r="D3843" s="180"/>
      <c r="E3843" s="161" t="s">
        <v>25</v>
      </c>
      <c r="F3843" s="88">
        <v>360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325"/>
      <c r="O3843" s="81"/>
    </row>
    <row r="3844" spans="1:15" hidden="1" x14ac:dyDescent="0.35">
      <c r="A3844" s="249" t="s">
        <v>2639</v>
      </c>
      <c r="B3844" s="9" t="s">
        <v>239</v>
      </c>
      <c r="C3844" s="76">
        <v>44702</v>
      </c>
      <c r="D3844" s="180"/>
      <c r="E3844" s="161" t="s">
        <v>18</v>
      </c>
      <c r="F3844" s="77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282"/>
      <c r="O3844" s="251" t="s">
        <v>1074</v>
      </c>
    </row>
    <row r="3845" spans="1:15" hidden="1" x14ac:dyDescent="0.35">
      <c r="A3845" s="249" t="s">
        <v>2639</v>
      </c>
      <c r="B3845" s="9" t="s">
        <v>239</v>
      </c>
      <c r="C3845" s="76">
        <v>44702</v>
      </c>
      <c r="D3845" s="235"/>
      <c r="E3845" s="157" t="s">
        <v>28</v>
      </c>
      <c r="F3845" s="77">
        <v>240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35">
      <c r="A3846" s="249" t="s">
        <v>2639</v>
      </c>
      <c r="B3846" s="150" t="s">
        <v>239</v>
      </c>
      <c r="C3846" s="76">
        <v>44702</v>
      </c>
      <c r="D3846" s="180"/>
      <c r="E3846" s="161" t="s">
        <v>39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35">
      <c r="A3847" s="249" t="s">
        <v>2639</v>
      </c>
      <c r="B3847" s="9" t="s">
        <v>239</v>
      </c>
      <c r="C3847" s="76">
        <v>44702</v>
      </c>
      <c r="D3847" s="235"/>
      <c r="E3847" s="250" t="s">
        <v>25</v>
      </c>
      <c r="F3847" s="77">
        <v>360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35">
      <c r="A3848" s="249" t="s">
        <v>2589</v>
      </c>
      <c r="B3848" s="316" t="s">
        <v>1421</v>
      </c>
      <c r="C3848" s="76">
        <v>44691</v>
      </c>
      <c r="D3848" s="180"/>
      <c r="E3848" s="86" t="s">
        <v>39</v>
      </c>
      <c r="F3848" s="88">
        <v>240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35">
      <c r="A3849" s="249" t="s">
        <v>2589</v>
      </c>
      <c r="B3849" s="316" t="s">
        <v>1421</v>
      </c>
      <c r="C3849" s="76">
        <v>44691</v>
      </c>
      <c r="D3849" s="180"/>
      <c r="E3849" s="86" t="s">
        <v>28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35">
      <c r="A3850" s="249" t="s">
        <v>2589</v>
      </c>
      <c r="B3850" s="316" t="s">
        <v>1421</v>
      </c>
      <c r="C3850" s="76">
        <v>44691</v>
      </c>
      <c r="D3850" s="180"/>
      <c r="E3850" s="161" t="s">
        <v>25</v>
      </c>
      <c r="F3850" s="88">
        <v>360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4</v>
      </c>
      <c r="L3850" s="78"/>
      <c r="M3850" s="80"/>
      <c r="N3850" s="282"/>
      <c r="O3850" s="251" t="s">
        <v>1074</v>
      </c>
    </row>
    <row r="3851" spans="1:15" hidden="1" x14ac:dyDescent="0.35">
      <c r="A3851" s="249" t="s">
        <v>2589</v>
      </c>
      <c r="B3851" s="316" t="s">
        <v>1421</v>
      </c>
      <c r="C3851" s="76">
        <v>44691</v>
      </c>
      <c r="D3851" s="180"/>
      <c r="E3851" s="86" t="s">
        <v>18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21</v>
      </c>
      <c r="L3851" s="78"/>
      <c r="M3851" s="80"/>
      <c r="N3851" s="282"/>
      <c r="O3851" s="251" t="s">
        <v>1074</v>
      </c>
    </row>
    <row r="3852" spans="1:15" hidden="1" x14ac:dyDescent="0.35">
      <c r="A3852" s="249" t="s">
        <v>2590</v>
      </c>
      <c r="B3852" s="316" t="s">
        <v>1198</v>
      </c>
      <c r="C3852" s="76">
        <v>44691</v>
      </c>
      <c r="D3852" s="235"/>
      <c r="E3852" s="161" t="s">
        <v>25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18</v>
      </c>
      <c r="L3852" s="78"/>
      <c r="M3852" s="80"/>
      <c r="N3852" s="282"/>
      <c r="O3852" s="251" t="s">
        <v>1074</v>
      </c>
    </row>
    <row r="3853" spans="1:15" hidden="1" x14ac:dyDescent="0.35">
      <c r="A3853" s="249" t="s">
        <v>2590</v>
      </c>
      <c r="B3853" s="316" t="s">
        <v>1198</v>
      </c>
      <c r="C3853" s="76">
        <v>44691</v>
      </c>
      <c r="D3853" s="235"/>
      <c r="E3853" s="86" t="s">
        <v>18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0</v>
      </c>
      <c r="L3853" s="78"/>
      <c r="M3853" s="80"/>
      <c r="N3853" s="282"/>
      <c r="O3853" s="251" t="s">
        <v>1074</v>
      </c>
    </row>
    <row r="3854" spans="1:15" hidden="1" x14ac:dyDescent="0.35">
      <c r="A3854" s="249" t="s">
        <v>2590</v>
      </c>
      <c r="B3854" s="316" t="s">
        <v>1198</v>
      </c>
      <c r="C3854" s="76">
        <v>44691</v>
      </c>
      <c r="D3854" s="235"/>
      <c r="E3854" s="86" t="s">
        <v>39</v>
      </c>
      <c r="F3854" s="88">
        <v>240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35">
      <c r="A3855" s="249" t="s">
        <v>2590</v>
      </c>
      <c r="B3855" s="316" t="s">
        <v>1198</v>
      </c>
      <c r="C3855" s="76">
        <v>44691</v>
      </c>
      <c r="D3855" s="235"/>
      <c r="E3855" s="161" t="s">
        <v>28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12</v>
      </c>
      <c r="L3855" s="78"/>
      <c r="M3855" s="80"/>
      <c r="N3855" s="282"/>
      <c r="O3855" s="251" t="s">
        <v>1074</v>
      </c>
    </row>
    <row r="3856" spans="1:15" x14ac:dyDescent="0.35">
      <c r="A3856" s="249" t="s">
        <v>2751</v>
      </c>
      <c r="B3856" s="151" t="s">
        <v>1421</v>
      </c>
      <c r="C3856" s="76">
        <v>44742</v>
      </c>
      <c r="D3856" s="180"/>
      <c r="E3856" s="86" t="s">
        <v>18</v>
      </c>
      <c r="F3856" s="88">
        <v>360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5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0</v>
      </c>
      <c r="L3856" s="78"/>
      <c r="M3856" s="80"/>
      <c r="N3856" s="325"/>
      <c r="O3856" s="81"/>
    </row>
    <row r="3857" spans="1:15" x14ac:dyDescent="0.35">
      <c r="A3857" s="249" t="s">
        <v>2736</v>
      </c>
      <c r="B3857" s="9" t="s">
        <v>2259</v>
      </c>
      <c r="C3857" s="76">
        <v>44738</v>
      </c>
      <c r="D3857" s="264"/>
      <c r="E3857" s="161" t="s">
        <v>39</v>
      </c>
      <c r="F3857" s="77">
        <v>3257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385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4</v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325"/>
      <c r="O3857" s="81"/>
    </row>
    <row r="3858" spans="1:15" hidden="1" x14ac:dyDescent="0.35">
      <c r="A3858" s="249" t="s">
        <v>2677</v>
      </c>
      <c r="B3858" s="250" t="s">
        <v>1510</v>
      </c>
      <c r="C3858" s="76">
        <v>44715</v>
      </c>
      <c r="D3858" s="180"/>
      <c r="E3858" s="86" t="s">
        <v>28</v>
      </c>
      <c r="F3858" s="88">
        <v>240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5"/>
      <c r="O3858" s="251" t="s">
        <v>1074</v>
      </c>
    </row>
    <row r="3859" spans="1:15" hidden="1" x14ac:dyDescent="0.35">
      <c r="A3859" s="249" t="s">
        <v>2677</v>
      </c>
      <c r="B3859" s="250" t="s">
        <v>1510</v>
      </c>
      <c r="C3859" s="76">
        <v>44715</v>
      </c>
      <c r="D3859" s="180"/>
      <c r="E3859" s="161" t="s">
        <v>25</v>
      </c>
      <c r="F3859" s="88">
        <v>360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5"/>
      <c r="O3859" s="251" t="s">
        <v>1074</v>
      </c>
    </row>
    <row r="3860" spans="1:15" hidden="1" x14ac:dyDescent="0.35">
      <c r="A3860" s="249" t="s">
        <v>2636</v>
      </c>
      <c r="B3860" s="151" t="s">
        <v>30</v>
      </c>
      <c r="C3860" s="76">
        <v>44702</v>
      </c>
      <c r="D3860" s="180"/>
      <c r="E3860" s="86" t="s">
        <v>39</v>
      </c>
      <c r="F3860" s="88">
        <v>240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282"/>
      <c r="O3860" s="251" t="s">
        <v>1074</v>
      </c>
    </row>
    <row r="3861" spans="1:15" hidden="1" x14ac:dyDescent="0.35">
      <c r="A3861" s="249" t="s">
        <v>2636</v>
      </c>
      <c r="B3861" s="151" t="s">
        <v>30</v>
      </c>
      <c r="C3861" s="76">
        <v>44702</v>
      </c>
      <c r="D3861" s="180"/>
      <c r="E3861" s="86" t="s">
        <v>28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35">
      <c r="A3862" s="249" t="s">
        <v>2636</v>
      </c>
      <c r="B3862" s="151" t="s">
        <v>30</v>
      </c>
      <c r="C3862" s="76">
        <v>44702</v>
      </c>
      <c r="D3862" s="180"/>
      <c r="E3862" s="86" t="s">
        <v>18</v>
      </c>
      <c r="F3862" s="88">
        <v>360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10</v>
      </c>
      <c r="L3862" s="78"/>
      <c r="M3862" s="80"/>
      <c r="N3862" s="282"/>
      <c r="O3862" s="251" t="s">
        <v>1074</v>
      </c>
    </row>
    <row r="3863" spans="1:15" hidden="1" x14ac:dyDescent="0.35">
      <c r="A3863" s="249" t="s">
        <v>2636</v>
      </c>
      <c r="B3863" s="151" t="s">
        <v>30</v>
      </c>
      <c r="C3863" s="76">
        <v>44702</v>
      </c>
      <c r="D3863" s="180"/>
      <c r="E3863" s="261" t="s">
        <v>25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22</v>
      </c>
      <c r="L3863" s="78"/>
      <c r="M3863" s="80"/>
      <c r="N3863" s="282"/>
      <c r="O3863" s="251" t="s">
        <v>1074</v>
      </c>
    </row>
    <row r="3864" spans="1:15" hidden="1" x14ac:dyDescent="0.35">
      <c r="A3864" s="249" t="s">
        <v>2574</v>
      </c>
      <c r="B3864" s="161" t="s">
        <v>238</v>
      </c>
      <c r="C3864" s="76">
        <v>44689</v>
      </c>
      <c r="D3864" s="235"/>
      <c r="E3864" s="86" t="s">
        <v>28</v>
      </c>
      <c r="F3864" s="88">
        <v>1000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0</v>
      </c>
      <c r="L3864" s="78"/>
      <c r="M3864" s="80"/>
      <c r="N3864" s="282"/>
      <c r="O3864" s="251" t="s">
        <v>1074</v>
      </c>
    </row>
    <row r="3865" spans="1:15" hidden="1" x14ac:dyDescent="0.35">
      <c r="A3865" s="249" t="s">
        <v>2574</v>
      </c>
      <c r="B3865" s="161" t="s">
        <v>238</v>
      </c>
      <c r="C3865" s="76">
        <v>44689</v>
      </c>
      <c r="D3865" s="235"/>
      <c r="E3865" s="261" t="s">
        <v>18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2</v>
      </c>
      <c r="L3865" s="78"/>
      <c r="M3865" s="80"/>
      <c r="N3865" s="282"/>
      <c r="O3865" s="251" t="s">
        <v>1074</v>
      </c>
    </row>
    <row r="3866" spans="1:15" hidden="1" x14ac:dyDescent="0.35">
      <c r="A3866" s="249" t="s">
        <v>2595</v>
      </c>
      <c r="B3866" s="316" t="s">
        <v>2223</v>
      </c>
      <c r="C3866" s="76">
        <v>44692</v>
      </c>
      <c r="D3866" s="180"/>
      <c r="E3866" s="86" t="s">
        <v>39</v>
      </c>
      <c r="F3866" s="72">
        <v>240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0</v>
      </c>
      <c r="L3866" s="78"/>
      <c r="M3866" s="80"/>
      <c r="N3866" s="282"/>
      <c r="O3866" s="251" t="s">
        <v>1074</v>
      </c>
    </row>
    <row r="3867" spans="1:15" hidden="1" x14ac:dyDescent="0.35">
      <c r="A3867" s="249" t="s">
        <v>2595</v>
      </c>
      <c r="B3867" s="316" t="s">
        <v>2223</v>
      </c>
      <c r="C3867" s="76">
        <v>44692</v>
      </c>
      <c r="D3867" s="180"/>
      <c r="E3867" s="86" t="s">
        <v>18</v>
      </c>
      <c r="F3867" s="88">
        <v>360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35">
      <c r="A3868" s="249" t="s">
        <v>2595</v>
      </c>
      <c r="B3868" s="316" t="s">
        <v>2223</v>
      </c>
      <c r="C3868" s="76">
        <v>44692</v>
      </c>
      <c r="D3868" s="180"/>
      <c r="E3868" s="161" t="s">
        <v>25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35">
      <c r="A3869" s="249" t="s">
        <v>2595</v>
      </c>
      <c r="B3869" s="316" t="s">
        <v>2223</v>
      </c>
      <c r="C3869" s="76">
        <v>44692</v>
      </c>
      <c r="D3869" s="180"/>
      <c r="E3869" s="86" t="s">
        <v>28</v>
      </c>
      <c r="F3869" s="88">
        <v>240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35">
      <c r="A3870" s="249" t="s">
        <v>2596</v>
      </c>
      <c r="B3870" s="314" t="s">
        <v>1601</v>
      </c>
      <c r="C3870" s="76">
        <v>44692</v>
      </c>
      <c r="D3870" s="180"/>
      <c r="E3870" s="86" t="s">
        <v>25</v>
      </c>
      <c r="F3870" s="88">
        <v>360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6</v>
      </c>
      <c r="L3870" s="78"/>
      <c r="M3870" s="80"/>
      <c r="N3870" s="282"/>
      <c r="O3870" s="251" t="s">
        <v>1074</v>
      </c>
    </row>
    <row r="3871" spans="1:15" hidden="1" x14ac:dyDescent="0.35">
      <c r="A3871" s="249" t="s">
        <v>2596</v>
      </c>
      <c r="B3871" s="314" t="s">
        <v>1601</v>
      </c>
      <c r="C3871" s="76">
        <v>44692</v>
      </c>
      <c r="D3871" s="180"/>
      <c r="E3871" s="86" t="s">
        <v>18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17</v>
      </c>
      <c r="L3871" s="78"/>
      <c r="M3871" s="80"/>
      <c r="N3871" s="282"/>
      <c r="O3871" s="251" t="s">
        <v>1074</v>
      </c>
    </row>
    <row r="3872" spans="1:15" hidden="1" x14ac:dyDescent="0.35">
      <c r="A3872" s="249" t="s">
        <v>2596</v>
      </c>
      <c r="B3872" s="314" t="s">
        <v>1601</v>
      </c>
      <c r="C3872" s="76">
        <v>44692</v>
      </c>
      <c r="D3872" s="180"/>
      <c r="E3872" s="86" t="s">
        <v>28</v>
      </c>
      <c r="F3872" s="88">
        <v>240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100</v>
      </c>
      <c r="L3872" s="78"/>
      <c r="M3872" s="80"/>
      <c r="N3872" s="282"/>
      <c r="O3872" s="251" t="s">
        <v>1074</v>
      </c>
    </row>
    <row r="3873" spans="1:15" hidden="1" x14ac:dyDescent="0.35">
      <c r="A3873" s="249" t="s">
        <v>2596</v>
      </c>
      <c r="B3873" s="314" t="s">
        <v>1601</v>
      </c>
      <c r="C3873" s="76">
        <v>44692</v>
      </c>
      <c r="D3873" s="180"/>
      <c r="E3873" s="86" t="s">
        <v>39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33</v>
      </c>
      <c r="L3873" s="78"/>
      <c r="M3873" s="80"/>
      <c r="N3873" s="282"/>
      <c r="O3873" s="251" t="s">
        <v>1074</v>
      </c>
    </row>
    <row r="3874" spans="1:15" hidden="1" x14ac:dyDescent="0.35">
      <c r="A3874" s="249" t="s">
        <v>2677</v>
      </c>
      <c r="B3874" s="250" t="s">
        <v>1510</v>
      </c>
      <c r="C3874" s="76">
        <v>44715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0</v>
      </c>
      <c r="L3874" s="78"/>
      <c r="M3874" s="80"/>
      <c r="N3874" s="325"/>
      <c r="O3874" s="251" t="s">
        <v>1074</v>
      </c>
    </row>
    <row r="3875" spans="1:15" hidden="1" x14ac:dyDescent="0.35">
      <c r="A3875" s="249" t="s">
        <v>2677</v>
      </c>
      <c r="B3875" s="250" t="s">
        <v>1510</v>
      </c>
      <c r="C3875" s="76">
        <v>44715</v>
      </c>
      <c r="D3875" s="180"/>
      <c r="E3875" s="161" t="s">
        <v>18</v>
      </c>
      <c r="F3875" s="88">
        <v>360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7</v>
      </c>
      <c r="L3875" s="78"/>
      <c r="M3875" s="80"/>
      <c r="N3875" s="325"/>
      <c r="O3875" s="251" t="s">
        <v>1074</v>
      </c>
    </row>
    <row r="3876" spans="1:15" hidden="1" x14ac:dyDescent="0.35">
      <c r="A3876" s="249" t="s">
        <v>2640</v>
      </c>
      <c r="B3876" s="261" t="s">
        <v>1601</v>
      </c>
      <c r="C3876" s="76">
        <v>44702</v>
      </c>
      <c r="D3876" s="180"/>
      <c r="E3876" s="86" t="s">
        <v>25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2</v>
      </c>
      <c r="L3876" s="78"/>
      <c r="M3876" s="80"/>
      <c r="N3876" s="282"/>
      <c r="O3876" s="251" t="s">
        <v>1074</v>
      </c>
    </row>
    <row r="3877" spans="1:15" hidden="1" x14ac:dyDescent="0.35">
      <c r="A3877" s="249" t="s">
        <v>2640</v>
      </c>
      <c r="B3877" s="261" t="s">
        <v>1601</v>
      </c>
      <c r="C3877" s="76">
        <v>44702</v>
      </c>
      <c r="D3877" s="180"/>
      <c r="E3877" s="86" t="s">
        <v>18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7</v>
      </c>
      <c r="L3877" s="78"/>
      <c r="M3877" s="80"/>
      <c r="N3877" s="282"/>
      <c r="O3877" s="251" t="s">
        <v>1074</v>
      </c>
    </row>
    <row r="3878" spans="1:15" hidden="1" x14ac:dyDescent="0.35">
      <c r="A3878" s="249" t="s">
        <v>2600</v>
      </c>
      <c r="B3878" s="316" t="s">
        <v>1438</v>
      </c>
      <c r="C3878" s="89">
        <v>44689</v>
      </c>
      <c r="D3878" s="180"/>
      <c r="E3878" s="261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13</v>
      </c>
      <c r="L3878" s="78"/>
      <c r="M3878" s="80"/>
      <c r="N3878" s="282"/>
      <c r="O3878" s="251" t="s">
        <v>1074</v>
      </c>
    </row>
    <row r="3879" spans="1:15" hidden="1" x14ac:dyDescent="0.35">
      <c r="A3879" s="249" t="s">
        <v>2600</v>
      </c>
      <c r="B3879" s="316" t="s">
        <v>1438</v>
      </c>
      <c r="C3879" s="89">
        <v>44689</v>
      </c>
      <c r="D3879" s="180"/>
      <c r="E3879" s="86" t="s">
        <v>28</v>
      </c>
      <c r="F3879" s="88">
        <v>240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17</v>
      </c>
      <c r="L3879" s="78"/>
      <c r="M3879" s="80"/>
      <c r="N3879" s="282"/>
      <c r="O3879" s="251" t="s">
        <v>1074</v>
      </c>
    </row>
    <row r="3880" spans="1:15" hidden="1" x14ac:dyDescent="0.35">
      <c r="A3880" s="249" t="s">
        <v>2603</v>
      </c>
      <c r="B3880" s="9" t="s">
        <v>2566</v>
      </c>
      <c r="C3880" s="76">
        <v>44693</v>
      </c>
      <c r="D3880" s="235"/>
      <c r="E3880" s="250" t="s">
        <v>25</v>
      </c>
      <c r="F3880" s="77">
        <v>360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0</v>
      </c>
      <c r="L3880" s="78"/>
      <c r="M3880" s="80"/>
      <c r="N3880" s="282"/>
      <c r="O3880" s="251" t="s">
        <v>1074</v>
      </c>
    </row>
    <row r="3881" spans="1:15" hidden="1" x14ac:dyDescent="0.35">
      <c r="A3881" s="249" t="s">
        <v>2603</v>
      </c>
      <c r="B3881" s="9" t="s">
        <v>2566</v>
      </c>
      <c r="C3881" s="76">
        <v>44693</v>
      </c>
      <c r="D3881" s="235"/>
      <c r="E3881" s="250" t="s">
        <v>18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35">
      <c r="A3882" s="249" t="s">
        <v>2603</v>
      </c>
      <c r="B3882" s="9" t="s">
        <v>2566</v>
      </c>
      <c r="C3882" s="76">
        <v>44693</v>
      </c>
      <c r="D3882" s="235"/>
      <c r="E3882" s="250" t="s">
        <v>28</v>
      </c>
      <c r="F3882" s="77">
        <v>240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35">
      <c r="A3883" s="249" t="s">
        <v>2603</v>
      </c>
      <c r="B3883" s="9" t="s">
        <v>2566</v>
      </c>
      <c r="C3883" s="76">
        <v>44693</v>
      </c>
      <c r="D3883" s="235"/>
      <c r="E3883" s="250" t="s">
        <v>39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35">
      <c r="A3884" s="249" t="s">
        <v>2604</v>
      </c>
      <c r="B3884" s="316" t="s">
        <v>2081</v>
      </c>
      <c r="C3884" s="76">
        <v>44693</v>
      </c>
      <c r="D3884" s="235"/>
      <c r="E3884" s="250" t="s">
        <v>28</v>
      </c>
      <c r="F3884" s="77">
        <v>1200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35">
      <c r="A3885" s="249" t="s">
        <v>2640</v>
      </c>
      <c r="B3885" s="261" t="s">
        <v>1601</v>
      </c>
      <c r="C3885" s="76">
        <v>44702</v>
      </c>
      <c r="D3885" s="180"/>
      <c r="E3885" s="86" t="s">
        <v>28</v>
      </c>
      <c r="F3885" s="88">
        <v>240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114</v>
      </c>
      <c r="L3885" s="78"/>
      <c r="M3885" s="80"/>
      <c r="N3885" s="282"/>
      <c r="O3885" s="251" t="s">
        <v>1074</v>
      </c>
    </row>
    <row r="3886" spans="1:15" hidden="1" x14ac:dyDescent="0.35">
      <c r="A3886" s="249" t="s">
        <v>2640</v>
      </c>
      <c r="B3886" s="261" t="s">
        <v>1601</v>
      </c>
      <c r="C3886" s="76">
        <v>44702</v>
      </c>
      <c r="D3886" s="180"/>
      <c r="E3886" s="86" t="s">
        <v>39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40</v>
      </c>
      <c r="L3886" s="78"/>
      <c r="M3886" s="80"/>
      <c r="N3886" s="282"/>
      <c r="O3886" s="251" t="s">
        <v>1074</v>
      </c>
    </row>
    <row r="3887" spans="1:15" hidden="1" x14ac:dyDescent="0.35">
      <c r="A3887" s="249" t="s">
        <v>2609</v>
      </c>
      <c r="B3887" s="316" t="s">
        <v>34</v>
      </c>
      <c r="C3887" s="76">
        <v>44694</v>
      </c>
      <c r="D3887" s="180"/>
      <c r="E3887" s="86" t="s">
        <v>28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1</v>
      </c>
      <c r="L3887" s="78"/>
      <c r="M3887" s="80"/>
      <c r="N3887" s="282"/>
      <c r="O3887" s="251" t="s">
        <v>1074</v>
      </c>
    </row>
    <row r="3888" spans="1:15" hidden="1" x14ac:dyDescent="0.35">
      <c r="A3888" s="249" t="s">
        <v>2609</v>
      </c>
      <c r="B3888" s="316" t="s">
        <v>34</v>
      </c>
      <c r="C3888" s="76">
        <v>44694</v>
      </c>
      <c r="D3888" s="180"/>
      <c r="E3888" s="86" t="s">
        <v>39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41</v>
      </c>
      <c r="L3888" s="78"/>
      <c r="M3888" s="80"/>
      <c r="N3888" s="282"/>
      <c r="O3888" s="251" t="s">
        <v>1074</v>
      </c>
    </row>
    <row r="3889" spans="1:15" hidden="1" x14ac:dyDescent="0.35">
      <c r="A3889" s="249" t="s">
        <v>2609</v>
      </c>
      <c r="B3889" s="316" t="s">
        <v>34</v>
      </c>
      <c r="C3889" s="76">
        <v>44694</v>
      </c>
      <c r="D3889" s="180"/>
      <c r="E3889" s="161" t="s">
        <v>25</v>
      </c>
      <c r="F3889" s="88">
        <v>360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0</v>
      </c>
      <c r="L3889" s="78"/>
      <c r="M3889" s="80"/>
      <c r="N3889" s="282"/>
      <c r="O3889" s="251" t="s">
        <v>1074</v>
      </c>
    </row>
    <row r="3890" spans="1:15" hidden="1" x14ac:dyDescent="0.35">
      <c r="A3890" s="249" t="s">
        <v>2609</v>
      </c>
      <c r="B3890" s="316" t="s">
        <v>34</v>
      </c>
      <c r="C3890" s="76">
        <v>44694</v>
      </c>
      <c r="D3890" s="180"/>
      <c r="E3890" s="86" t="s">
        <v>18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1</v>
      </c>
      <c r="L3890" s="78"/>
      <c r="M3890" s="80"/>
      <c r="N3890" s="282"/>
      <c r="O3890" s="251" t="s">
        <v>1074</v>
      </c>
    </row>
    <row r="3891" spans="1:15" hidden="1" x14ac:dyDescent="0.35">
      <c r="A3891" s="249" t="s">
        <v>2610</v>
      </c>
      <c r="B3891" s="316" t="s">
        <v>1166</v>
      </c>
      <c r="C3891" s="76">
        <v>44694</v>
      </c>
      <c r="D3891" s="264"/>
      <c r="E3891" s="161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0</v>
      </c>
      <c r="L3891" s="78"/>
      <c r="M3891" s="80"/>
      <c r="N3891" s="282"/>
      <c r="O3891" s="251" t="s">
        <v>1074</v>
      </c>
    </row>
    <row r="3892" spans="1:15" hidden="1" x14ac:dyDescent="0.35">
      <c r="A3892" s="249" t="s">
        <v>2610</v>
      </c>
      <c r="B3892" s="316" t="s">
        <v>1166</v>
      </c>
      <c r="C3892" s="76">
        <v>44694</v>
      </c>
      <c r="D3892" s="264"/>
      <c r="E3892" s="161" t="s">
        <v>25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35">
      <c r="A3893" s="249" t="s">
        <v>2610</v>
      </c>
      <c r="B3893" s="316" t="s">
        <v>1166</v>
      </c>
      <c r="C3893" s="76">
        <v>44694</v>
      </c>
      <c r="D3893" s="264"/>
      <c r="E3893" s="86" t="s">
        <v>39</v>
      </c>
      <c r="F3893" s="88">
        <v>240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35">
      <c r="A3894" s="249" t="s">
        <v>2610</v>
      </c>
      <c r="B3894" s="316" t="s">
        <v>1166</v>
      </c>
      <c r="C3894" s="76">
        <v>44694</v>
      </c>
      <c r="D3894" s="264"/>
      <c r="E3894" s="86" t="s">
        <v>28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35">
      <c r="A3895" s="249" t="s">
        <v>2611</v>
      </c>
      <c r="B3895" s="157" t="s">
        <v>1442</v>
      </c>
      <c r="C3895" s="76">
        <v>44694</v>
      </c>
      <c r="D3895" s="180"/>
      <c r="E3895" s="86" t="s">
        <v>39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2</v>
      </c>
      <c r="L3895" s="78"/>
      <c r="M3895" s="80"/>
      <c r="N3895" s="282"/>
      <c r="O3895" s="251" t="s">
        <v>1074</v>
      </c>
    </row>
    <row r="3896" spans="1:15" hidden="1" x14ac:dyDescent="0.35">
      <c r="A3896" s="249" t="s">
        <v>2611</v>
      </c>
      <c r="B3896" s="157" t="s">
        <v>1442</v>
      </c>
      <c r="C3896" s="76">
        <v>44694</v>
      </c>
      <c r="D3896" s="180"/>
      <c r="E3896" s="86" t="s">
        <v>28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25</v>
      </c>
      <c r="L3896" s="78"/>
      <c r="M3896" s="80"/>
      <c r="N3896" s="282"/>
      <c r="O3896" s="251" t="s">
        <v>1074</v>
      </c>
    </row>
    <row r="3897" spans="1:15" hidden="1" x14ac:dyDescent="0.35">
      <c r="A3897" s="249" t="s">
        <v>2611</v>
      </c>
      <c r="B3897" s="157" t="s">
        <v>1442</v>
      </c>
      <c r="C3897" s="76">
        <v>44694</v>
      </c>
      <c r="D3897" s="180"/>
      <c r="E3897" s="161" t="s">
        <v>25</v>
      </c>
      <c r="F3897" s="88">
        <v>360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0</v>
      </c>
      <c r="L3897" s="78"/>
      <c r="M3897" s="80"/>
      <c r="N3897" s="282"/>
      <c r="O3897" s="251" t="s">
        <v>1074</v>
      </c>
    </row>
    <row r="3898" spans="1:15" hidden="1" x14ac:dyDescent="0.35">
      <c r="A3898" s="249" t="s">
        <v>2611</v>
      </c>
      <c r="B3898" s="157" t="s">
        <v>1442</v>
      </c>
      <c r="C3898" s="76">
        <v>44694</v>
      </c>
      <c r="D3898" s="180"/>
      <c r="E3898" s="161" t="s">
        <v>18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11</v>
      </c>
      <c r="L3898" s="78"/>
      <c r="M3898" s="80"/>
      <c r="N3898" s="282"/>
      <c r="O3898" s="251" t="s">
        <v>1074</v>
      </c>
    </row>
    <row r="3899" spans="1:15" hidden="1" x14ac:dyDescent="0.35">
      <c r="A3899" s="249" t="s">
        <v>2625</v>
      </c>
      <c r="B3899" s="9" t="s">
        <v>2066</v>
      </c>
      <c r="C3899" s="76">
        <v>44699</v>
      </c>
      <c r="D3899" s="235"/>
      <c r="E3899" s="250" t="s">
        <v>28</v>
      </c>
      <c r="F3899" s="77">
        <v>600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0</v>
      </c>
      <c r="L3899" s="78"/>
      <c r="M3899" s="80"/>
      <c r="N3899" s="282"/>
      <c r="O3899" s="81"/>
    </row>
    <row r="3900" spans="1:15" hidden="1" x14ac:dyDescent="0.35">
      <c r="A3900" s="249" t="s">
        <v>2625</v>
      </c>
      <c r="B3900" s="9" t="s">
        <v>2066</v>
      </c>
      <c r="C3900" s="76">
        <v>44699</v>
      </c>
      <c r="D3900" s="235"/>
      <c r="E3900" s="250" t="s">
        <v>79</v>
      </c>
      <c r="F3900" s="77">
        <v>576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hidden="1" x14ac:dyDescent="0.35">
      <c r="A3901" s="249" t="s">
        <v>2625</v>
      </c>
      <c r="B3901" s="9" t="s">
        <v>2066</v>
      </c>
      <c r="C3901" s="76">
        <v>44699</v>
      </c>
      <c r="D3901" s="235"/>
      <c r="E3901" s="250" t="s">
        <v>39</v>
      </c>
      <c r="F3901" s="77">
        <v>480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hidden="1" x14ac:dyDescent="0.35">
      <c r="A3902" s="249" t="s">
        <v>2625</v>
      </c>
      <c r="B3902" s="9" t="s">
        <v>2066</v>
      </c>
      <c r="C3902" s="76">
        <v>44699</v>
      </c>
      <c r="D3902" s="235"/>
      <c r="E3902" s="250" t="s">
        <v>18</v>
      </c>
      <c r="F3902" s="77">
        <v>576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35">
      <c r="A3903" s="249" t="s">
        <v>2562</v>
      </c>
      <c r="B3903" s="151" t="s">
        <v>2298</v>
      </c>
      <c r="C3903" s="76">
        <v>44627</v>
      </c>
      <c r="D3903" s="264"/>
      <c r="E3903" s="250" t="s">
        <v>18</v>
      </c>
      <c r="F3903" s="77">
        <v>360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251" t="s">
        <v>1074</v>
      </c>
    </row>
    <row r="3904" spans="1:15" hidden="1" x14ac:dyDescent="0.35">
      <c r="A3904" s="249" t="s">
        <v>2615</v>
      </c>
      <c r="B3904" s="316" t="s">
        <v>30</v>
      </c>
      <c r="C3904" s="76">
        <v>44696</v>
      </c>
      <c r="D3904" s="180"/>
      <c r="E3904" s="86" t="s">
        <v>39</v>
      </c>
      <c r="F3904" s="88">
        <v>240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1</v>
      </c>
      <c r="L3904" s="78"/>
      <c r="M3904" s="80"/>
      <c r="N3904" s="282"/>
      <c r="O3904" s="251" t="s">
        <v>1074</v>
      </c>
    </row>
    <row r="3905" spans="1:15" hidden="1" x14ac:dyDescent="0.35">
      <c r="A3905" s="249" t="s">
        <v>2615</v>
      </c>
      <c r="B3905" s="316" t="s">
        <v>30</v>
      </c>
      <c r="C3905" s="76">
        <v>44696</v>
      </c>
      <c r="D3905" s="180"/>
      <c r="E3905" s="86" t="s">
        <v>28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9</v>
      </c>
      <c r="L3905" s="78"/>
      <c r="M3905" s="80"/>
      <c r="N3905" s="282"/>
      <c r="O3905" s="251" t="s">
        <v>1074</v>
      </c>
    </row>
    <row r="3906" spans="1:15" hidden="1" x14ac:dyDescent="0.35">
      <c r="A3906" s="249" t="s">
        <v>2615</v>
      </c>
      <c r="B3906" s="316" t="s">
        <v>30</v>
      </c>
      <c r="C3906" s="76">
        <v>44696</v>
      </c>
      <c r="D3906" s="180"/>
      <c r="E3906" s="86" t="s">
        <v>18</v>
      </c>
      <c r="F3906" s="88">
        <v>360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5</v>
      </c>
      <c r="L3906" s="78"/>
      <c r="M3906" s="80"/>
      <c r="N3906" s="282"/>
      <c r="O3906" s="251" t="s">
        <v>1074</v>
      </c>
    </row>
    <row r="3907" spans="1:15" hidden="1" x14ac:dyDescent="0.35">
      <c r="A3907" s="249" t="s">
        <v>2615</v>
      </c>
      <c r="B3907" s="316" t="s">
        <v>30</v>
      </c>
      <c r="C3907" s="76">
        <v>44696</v>
      </c>
      <c r="D3907" s="180"/>
      <c r="E3907" s="261" t="s">
        <v>25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3</v>
      </c>
      <c r="L3907" s="78"/>
      <c r="M3907" s="80"/>
      <c r="N3907" s="282"/>
      <c r="O3907" s="251" t="s">
        <v>1074</v>
      </c>
    </row>
    <row r="3908" spans="1:15" hidden="1" x14ac:dyDescent="0.35">
      <c r="A3908" s="249" t="s">
        <v>2562</v>
      </c>
      <c r="B3908" s="150" t="s">
        <v>2298</v>
      </c>
      <c r="C3908" s="76">
        <v>44627</v>
      </c>
      <c r="D3908" s="264"/>
      <c r="E3908" s="250" t="s">
        <v>79</v>
      </c>
      <c r="F3908" s="184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0</v>
      </c>
      <c r="L3908" s="78"/>
      <c r="M3908" s="80"/>
      <c r="N3908" s="282"/>
      <c r="O3908" s="251" t="s">
        <v>1074</v>
      </c>
    </row>
    <row r="3909" spans="1:15" hidden="1" x14ac:dyDescent="0.35">
      <c r="A3909" s="249" t="s">
        <v>2569</v>
      </c>
      <c r="B3909" s="321" t="s">
        <v>104</v>
      </c>
      <c r="C3909" s="76">
        <v>44687</v>
      </c>
      <c r="D3909" s="180"/>
      <c r="E3909" s="86" t="s">
        <v>28</v>
      </c>
      <c r="F3909" s="88">
        <v>240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35">
      <c r="A3910" s="249" t="s">
        <v>2569</v>
      </c>
      <c r="B3910" s="321" t="s">
        <v>104</v>
      </c>
      <c r="C3910" s="76">
        <v>44687</v>
      </c>
      <c r="D3910" s="180"/>
      <c r="E3910" s="86" t="s">
        <v>25</v>
      </c>
      <c r="F3910" s="88">
        <v>360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1</v>
      </c>
      <c r="L3910" s="78"/>
      <c r="M3910" s="80"/>
      <c r="N3910" s="282"/>
      <c r="O3910" s="251" t="s">
        <v>1074</v>
      </c>
    </row>
    <row r="3911" spans="1:15" hidden="1" x14ac:dyDescent="0.35">
      <c r="A3911" s="249" t="s">
        <v>2569</v>
      </c>
      <c r="B3911" s="321" t="s">
        <v>104</v>
      </c>
      <c r="C3911" s="76">
        <v>44687</v>
      </c>
      <c r="D3911" s="180"/>
      <c r="E3911" s="86" t="s">
        <v>39</v>
      </c>
      <c r="F3911" s="88">
        <v>240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0</v>
      </c>
      <c r="L3911" s="78"/>
      <c r="M3911" s="80"/>
      <c r="N3911" s="282"/>
      <c r="O3911" s="251" t="s">
        <v>1074</v>
      </c>
    </row>
    <row r="3912" spans="1:15" hidden="1" x14ac:dyDescent="0.35">
      <c r="A3912" s="249" t="s">
        <v>2617</v>
      </c>
      <c r="B3912" s="316" t="s">
        <v>1198</v>
      </c>
      <c r="C3912" s="76">
        <v>44697</v>
      </c>
      <c r="D3912" s="235"/>
      <c r="E3912" s="161" t="s">
        <v>25</v>
      </c>
      <c r="F3912" s="88">
        <v>360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21</v>
      </c>
      <c r="L3912" s="78"/>
      <c r="M3912" s="80"/>
      <c r="N3912" s="282"/>
      <c r="O3912" s="251" t="s">
        <v>1074</v>
      </c>
    </row>
    <row r="3913" spans="1:15" hidden="1" x14ac:dyDescent="0.35">
      <c r="A3913" s="249" t="s">
        <v>2617</v>
      </c>
      <c r="B3913" s="316" t="s">
        <v>1198</v>
      </c>
      <c r="C3913" s="76">
        <v>44697</v>
      </c>
      <c r="D3913" s="235"/>
      <c r="E3913" s="86" t="s">
        <v>18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0</v>
      </c>
      <c r="L3913" s="78"/>
      <c r="M3913" s="80"/>
      <c r="N3913" s="282"/>
      <c r="O3913" s="251" t="s">
        <v>1074</v>
      </c>
    </row>
    <row r="3914" spans="1:15" hidden="1" x14ac:dyDescent="0.35">
      <c r="A3914" s="249" t="s">
        <v>2617</v>
      </c>
      <c r="B3914" s="316" t="s">
        <v>1198</v>
      </c>
      <c r="C3914" s="76">
        <v>44697</v>
      </c>
      <c r="D3914" s="235"/>
      <c r="E3914" s="86" t="s">
        <v>39</v>
      </c>
      <c r="F3914" s="88">
        <v>240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22</v>
      </c>
      <c r="L3914" s="78"/>
      <c r="M3914" s="80"/>
      <c r="N3914" s="282"/>
      <c r="O3914" s="251" t="s">
        <v>1074</v>
      </c>
    </row>
    <row r="3915" spans="1:15" hidden="1" x14ac:dyDescent="0.35">
      <c r="A3915" s="249" t="s">
        <v>2617</v>
      </c>
      <c r="B3915" s="316" t="s">
        <v>1198</v>
      </c>
      <c r="C3915" s="76">
        <v>44697</v>
      </c>
      <c r="D3915" s="235"/>
      <c r="E3915" s="161" t="s">
        <v>28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0</v>
      </c>
      <c r="L3915" s="78"/>
      <c r="M3915" s="80"/>
      <c r="N3915" s="282"/>
      <c r="O3915" s="251" t="s">
        <v>1074</v>
      </c>
    </row>
    <row r="3916" spans="1:15" hidden="1" x14ac:dyDescent="0.35">
      <c r="A3916" s="249" t="s">
        <v>2569</v>
      </c>
      <c r="B3916" s="157" t="s">
        <v>104</v>
      </c>
      <c r="C3916" s="76">
        <v>44687</v>
      </c>
      <c r="D3916" s="180"/>
      <c r="E3916" s="86" t="s">
        <v>18</v>
      </c>
      <c r="F3916" s="88">
        <v>360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35">
      <c r="A3917" s="249" t="s">
        <v>2620</v>
      </c>
      <c r="B3917" s="9" t="s">
        <v>2559</v>
      </c>
      <c r="C3917" s="76">
        <v>44697</v>
      </c>
      <c r="D3917" s="264"/>
      <c r="E3917" s="86" t="s">
        <v>39</v>
      </c>
      <c r="F3917" s="72">
        <v>240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35">
      <c r="A3918" s="249" t="s">
        <v>2620</v>
      </c>
      <c r="B3918" s="9" t="s">
        <v>2559</v>
      </c>
      <c r="C3918" s="76">
        <v>44697</v>
      </c>
      <c r="D3918" s="264"/>
      <c r="E3918" s="86" t="s">
        <v>28</v>
      </c>
      <c r="F3918" s="88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5</v>
      </c>
      <c r="L3918" s="78"/>
      <c r="M3918" s="80"/>
      <c r="N3918" s="282"/>
      <c r="O3918" s="251" t="s">
        <v>1074</v>
      </c>
    </row>
    <row r="3919" spans="1:15" hidden="1" x14ac:dyDescent="0.35">
      <c r="A3919" s="249" t="s">
        <v>2620</v>
      </c>
      <c r="B3919" s="9" t="s">
        <v>2559</v>
      </c>
      <c r="C3919" s="76">
        <v>44697</v>
      </c>
      <c r="D3919" s="264"/>
      <c r="E3919" s="86" t="s">
        <v>18</v>
      </c>
      <c r="F3919" s="88">
        <v>360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110</v>
      </c>
      <c r="L3919" s="78"/>
      <c r="M3919" s="80"/>
      <c r="N3919" s="282"/>
      <c r="O3919" s="251" t="s">
        <v>1074</v>
      </c>
    </row>
    <row r="3920" spans="1:15" hidden="1" x14ac:dyDescent="0.35">
      <c r="A3920" s="249" t="s">
        <v>2620</v>
      </c>
      <c r="B3920" s="9" t="s">
        <v>2559</v>
      </c>
      <c r="C3920" s="76">
        <v>44697</v>
      </c>
      <c r="D3920" s="264"/>
      <c r="E3920" s="261" t="s">
        <v>25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20</v>
      </c>
      <c r="L3920" s="78"/>
      <c r="M3920" s="80"/>
      <c r="N3920" s="282"/>
      <c r="O3920" s="251" t="s">
        <v>1074</v>
      </c>
    </row>
    <row r="3921" spans="1:15" hidden="1" x14ac:dyDescent="0.35">
      <c r="A3921" s="249" t="s">
        <v>2562</v>
      </c>
      <c r="B3921" s="9" t="s">
        <v>2298</v>
      </c>
      <c r="C3921" s="76">
        <v>44627</v>
      </c>
      <c r="D3921" s="264"/>
      <c r="E3921" s="250" t="s">
        <v>131</v>
      </c>
      <c r="F3921" s="77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0</v>
      </c>
      <c r="L3921" s="78"/>
      <c r="M3921" s="80"/>
      <c r="N3921" s="282"/>
      <c r="O3921" s="251" t="s">
        <v>1074</v>
      </c>
    </row>
    <row r="3922" spans="1:15" hidden="1" x14ac:dyDescent="0.35">
      <c r="A3922" s="249" t="s">
        <v>2562</v>
      </c>
      <c r="B3922" s="9" t="s">
        <v>2298</v>
      </c>
      <c r="C3922" s="76">
        <v>44627</v>
      </c>
      <c r="D3922" s="264"/>
      <c r="E3922" s="250" t="s">
        <v>135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35">
      <c r="A3923" s="249" t="s">
        <v>2601</v>
      </c>
      <c r="B3923" s="161" t="s">
        <v>1600</v>
      </c>
      <c r="C3923" s="89">
        <v>44693</v>
      </c>
      <c r="D3923" s="180"/>
      <c r="E3923" s="261" t="s">
        <v>25</v>
      </c>
      <c r="F3923" s="88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35">
      <c r="A3924" s="249" t="s">
        <v>2601</v>
      </c>
      <c r="B3924" s="161" t="s">
        <v>1600</v>
      </c>
      <c r="C3924" s="89">
        <v>44693</v>
      </c>
      <c r="D3924" s="180"/>
      <c r="E3924" s="86" t="s">
        <v>28</v>
      </c>
      <c r="F3924" s="72">
        <v>240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35">
      <c r="A3925" s="249" t="s">
        <v>2601</v>
      </c>
      <c r="B3925" s="161" t="s">
        <v>1600</v>
      </c>
      <c r="C3925" s="89">
        <v>44693</v>
      </c>
      <c r="D3925" s="180"/>
      <c r="E3925" s="86" t="s">
        <v>18</v>
      </c>
      <c r="F3925" s="88">
        <v>360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35">
      <c r="A3926" s="249" t="s">
        <v>2601</v>
      </c>
      <c r="B3926" s="161" t="s">
        <v>1600</v>
      </c>
      <c r="C3926" s="89">
        <v>44693</v>
      </c>
      <c r="D3926" s="180"/>
      <c r="E3926" s="161" t="s">
        <v>39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35">
      <c r="A3927" s="249" t="s">
        <v>2562</v>
      </c>
      <c r="B3927" s="9" t="s">
        <v>2298</v>
      </c>
      <c r="C3927" s="76">
        <v>44627</v>
      </c>
      <c r="D3927" s="264"/>
      <c r="E3927" s="250" t="s">
        <v>2118</v>
      </c>
      <c r="F3927" s="77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35">
      <c r="A3928" s="249" t="s">
        <v>2436</v>
      </c>
      <c r="B3928" s="250" t="s">
        <v>2225</v>
      </c>
      <c r="C3928" s="76">
        <v>44659</v>
      </c>
      <c r="D3928" s="264"/>
      <c r="E3928" s="250" t="s">
        <v>28</v>
      </c>
      <c r="F3928" s="77">
        <v>50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1</v>
      </c>
      <c r="L3928" s="78"/>
      <c r="M3928" s="80"/>
      <c r="N3928" s="282"/>
      <c r="O3928" s="81"/>
    </row>
    <row r="3929" spans="1:15" hidden="1" x14ac:dyDescent="0.35">
      <c r="A3929" s="249" t="s">
        <v>2436</v>
      </c>
      <c r="B3929" s="250" t="s">
        <v>2225</v>
      </c>
      <c r="C3929" s="76">
        <v>44659</v>
      </c>
      <c r="D3929" s="264"/>
      <c r="E3929" s="250" t="s">
        <v>18</v>
      </c>
      <c r="F3929" s="77">
        <v>50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15</v>
      </c>
      <c r="L3929" s="78"/>
      <c r="M3929" s="80"/>
      <c r="N3929" s="282"/>
      <c r="O3929" s="81"/>
    </row>
    <row r="3930" spans="1:15" hidden="1" x14ac:dyDescent="0.35">
      <c r="A3930" s="249" t="s">
        <v>2436</v>
      </c>
      <c r="B3930" s="151" t="s">
        <v>2225</v>
      </c>
      <c r="C3930" s="76">
        <v>44659</v>
      </c>
      <c r="D3930" s="264"/>
      <c r="E3930" s="250" t="s">
        <v>202</v>
      </c>
      <c r="F3930" s="77">
        <v>90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12</v>
      </c>
      <c r="L3930" s="78"/>
      <c r="M3930" s="80"/>
      <c r="N3930" s="282"/>
      <c r="O3930" s="81"/>
    </row>
    <row r="3931" spans="1:15" hidden="1" x14ac:dyDescent="0.35">
      <c r="A3931" s="249" t="s">
        <v>2436</v>
      </c>
      <c r="B3931" s="151" t="s">
        <v>2225</v>
      </c>
      <c r="C3931" s="76">
        <v>44659</v>
      </c>
      <c r="D3931" s="264"/>
      <c r="E3931" s="250" t="s">
        <v>245</v>
      </c>
      <c r="F3931" s="77">
        <v>140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4</v>
      </c>
      <c r="L3931" s="78"/>
      <c r="M3931" s="80"/>
      <c r="N3931" s="282"/>
      <c r="O3931" s="81"/>
    </row>
    <row r="3932" spans="1:15" hidden="1" x14ac:dyDescent="0.35">
      <c r="A3932" s="249" t="s">
        <v>2436</v>
      </c>
      <c r="B3932" s="151" t="s">
        <v>2225</v>
      </c>
      <c r="C3932" s="76">
        <v>44659</v>
      </c>
      <c r="D3932" s="264"/>
      <c r="E3932" s="250" t="s">
        <v>79</v>
      </c>
      <c r="F3932" s="77">
        <v>50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2</v>
      </c>
      <c r="L3932" s="78"/>
      <c r="M3932" s="80"/>
      <c r="N3932" s="282"/>
      <c r="O3932" s="81"/>
    </row>
    <row r="3933" spans="1:15" hidden="1" x14ac:dyDescent="0.35">
      <c r="A3933" s="249" t="s">
        <v>2224</v>
      </c>
      <c r="B3933" s="9" t="s">
        <v>2225</v>
      </c>
      <c r="C3933" s="76">
        <v>44604</v>
      </c>
      <c r="D3933" s="264"/>
      <c r="E3933" s="250" t="s">
        <v>39</v>
      </c>
      <c r="F3933" s="77">
        <v>50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0</v>
      </c>
      <c r="L3933" s="78"/>
      <c r="M3933" s="80"/>
      <c r="N3933" s="265"/>
      <c r="O3933" s="251"/>
    </row>
    <row r="3934" spans="1:15" hidden="1" x14ac:dyDescent="0.35">
      <c r="A3934" s="249" t="s">
        <v>2224</v>
      </c>
      <c r="B3934" s="151" t="s">
        <v>1129</v>
      </c>
      <c r="C3934" s="76">
        <v>44604</v>
      </c>
      <c r="D3934" s="264"/>
      <c r="E3934" s="250" t="s">
        <v>39</v>
      </c>
      <c r="F3934" s="77">
        <v>50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65"/>
      <c r="O3934" s="251"/>
    </row>
    <row r="3935" spans="1:15" hidden="1" x14ac:dyDescent="0.35">
      <c r="A3935" s="249" t="s">
        <v>2224</v>
      </c>
      <c r="B3935" s="151" t="s">
        <v>247</v>
      </c>
      <c r="C3935" s="76">
        <v>44604</v>
      </c>
      <c r="D3935" s="264"/>
      <c r="E3935" s="250" t="s">
        <v>39</v>
      </c>
      <c r="F3935" s="77">
        <v>50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65"/>
      <c r="O3935" s="81"/>
    </row>
    <row r="3936" spans="1:15" hidden="1" x14ac:dyDescent="0.35">
      <c r="A3936" s="249" t="s">
        <v>2710</v>
      </c>
      <c r="B3936" s="250" t="s">
        <v>247</v>
      </c>
      <c r="C3936" s="76">
        <v>44732</v>
      </c>
      <c r="D3936" s="264"/>
      <c r="E3936" s="250" t="s">
        <v>39</v>
      </c>
      <c r="F3936" s="77">
        <v>400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325"/>
      <c r="O3936" s="81"/>
    </row>
    <row r="3937" spans="1:15" hidden="1" x14ac:dyDescent="0.35">
      <c r="A3937" s="249" t="s">
        <v>2628</v>
      </c>
      <c r="B3937" s="316" t="s">
        <v>2627</v>
      </c>
      <c r="C3937" s="76">
        <v>44699</v>
      </c>
      <c r="D3937" s="180"/>
      <c r="E3937" s="86" t="s">
        <v>28</v>
      </c>
      <c r="F3937" s="88">
        <v>240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282"/>
      <c r="O3937" s="251" t="s">
        <v>1074</v>
      </c>
    </row>
    <row r="3938" spans="1:15" hidden="1" x14ac:dyDescent="0.35">
      <c r="A3938" s="249" t="s">
        <v>2628</v>
      </c>
      <c r="B3938" s="316" t="s">
        <v>2627</v>
      </c>
      <c r="C3938" s="76">
        <v>44699</v>
      </c>
      <c r="D3938" s="180"/>
      <c r="E3938" s="86" t="s">
        <v>39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35">
      <c r="A3939" s="249" t="s">
        <v>2628</v>
      </c>
      <c r="B3939" s="316" t="s">
        <v>2627</v>
      </c>
      <c r="C3939" s="76">
        <v>44699</v>
      </c>
      <c r="D3939" s="180"/>
      <c r="E3939" s="161" t="s">
        <v>25</v>
      </c>
      <c r="F3939" s="88">
        <v>360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35">
      <c r="A3940" s="249" t="s">
        <v>2628</v>
      </c>
      <c r="B3940" s="316" t="s">
        <v>2627</v>
      </c>
      <c r="C3940" s="76">
        <v>44699</v>
      </c>
      <c r="D3940" s="180"/>
      <c r="E3940" s="86" t="s">
        <v>18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4</v>
      </c>
      <c r="L3940" s="78"/>
      <c r="M3940" s="80"/>
      <c r="N3940" s="282"/>
      <c r="O3940" s="251" t="s">
        <v>1074</v>
      </c>
    </row>
    <row r="3941" spans="1:15" hidden="1" x14ac:dyDescent="0.35">
      <c r="A3941" s="249" t="s">
        <v>2602</v>
      </c>
      <c r="B3941" s="316" t="s">
        <v>1438</v>
      </c>
      <c r="C3941" s="89">
        <v>44693</v>
      </c>
      <c r="D3941" s="180"/>
      <c r="E3941" s="261" t="s">
        <v>18</v>
      </c>
      <c r="F3941" s="88">
        <v>240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9</v>
      </c>
      <c r="L3941" s="78"/>
      <c r="M3941" s="80"/>
      <c r="N3941" s="282"/>
      <c r="O3941" s="251" t="s">
        <v>1074</v>
      </c>
    </row>
    <row r="3942" spans="1:15" hidden="1" x14ac:dyDescent="0.35">
      <c r="A3942" s="249" t="s">
        <v>2602</v>
      </c>
      <c r="B3942" s="316" t="s">
        <v>1438</v>
      </c>
      <c r="C3942" s="89">
        <v>44693</v>
      </c>
      <c r="D3942" s="180"/>
      <c r="E3942" s="86" t="s">
        <v>28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23</v>
      </c>
      <c r="L3942" s="78"/>
      <c r="M3942" s="80"/>
      <c r="N3942" s="282"/>
      <c r="O3942" s="251" t="s">
        <v>1074</v>
      </c>
    </row>
    <row r="3943" spans="1:15" hidden="1" x14ac:dyDescent="0.35">
      <c r="A3943" s="249" t="s">
        <v>2710</v>
      </c>
      <c r="B3943" s="313" t="s">
        <v>247</v>
      </c>
      <c r="C3943" s="76">
        <v>44732</v>
      </c>
      <c r="D3943" s="264"/>
      <c r="E3943" s="250" t="s">
        <v>2711</v>
      </c>
      <c r="F3943" s="77">
        <v>400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0</v>
      </c>
      <c r="L3943" s="78"/>
      <c r="M3943" s="80"/>
      <c r="N3943" s="325"/>
      <c r="O3943" s="81"/>
    </row>
    <row r="3944" spans="1:15" hidden="1" x14ac:dyDescent="0.35">
      <c r="A3944" s="249" t="s">
        <v>2515</v>
      </c>
      <c r="B3944" s="323" t="s">
        <v>247</v>
      </c>
      <c r="C3944" s="76">
        <v>44674</v>
      </c>
      <c r="D3944" s="264"/>
      <c r="E3944" s="250" t="s">
        <v>202</v>
      </c>
      <c r="F3944" s="77">
        <v>140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282"/>
      <c r="O3944" s="81"/>
    </row>
    <row r="3945" spans="1:15" hidden="1" x14ac:dyDescent="0.35">
      <c r="A3945" s="249" t="s">
        <v>2515</v>
      </c>
      <c r="B3945" s="151" t="s">
        <v>247</v>
      </c>
      <c r="C3945" s="76">
        <v>44674</v>
      </c>
      <c r="D3945" s="264"/>
      <c r="E3945" s="250" t="s">
        <v>245</v>
      </c>
      <c r="F3945" s="77">
        <v>110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282"/>
      <c r="O3945" s="81"/>
    </row>
    <row r="3946" spans="1:15" hidden="1" x14ac:dyDescent="0.35">
      <c r="A3946" s="249" t="s">
        <v>2536</v>
      </c>
      <c r="B3946" s="151" t="s">
        <v>1071</v>
      </c>
      <c r="C3946" s="76">
        <v>44678</v>
      </c>
      <c r="D3946" s="180"/>
      <c r="E3946" s="241" t="s">
        <v>18</v>
      </c>
      <c r="F3946" s="77">
        <v>600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251" t="s">
        <v>1074</v>
      </c>
    </row>
    <row r="3947" spans="1:15" hidden="1" x14ac:dyDescent="0.35">
      <c r="A3947" s="249" t="s">
        <v>2515</v>
      </c>
      <c r="B3947" s="151" t="s">
        <v>247</v>
      </c>
      <c r="C3947" s="76">
        <v>44674</v>
      </c>
      <c r="D3947" s="264"/>
      <c r="E3947" s="250" t="s">
        <v>79</v>
      </c>
      <c r="F3947" s="77">
        <v>80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82"/>
      <c r="O3947" s="81"/>
    </row>
    <row r="3948" spans="1:15" x14ac:dyDescent="0.35">
      <c r="A3948" s="249" t="s">
        <v>2765</v>
      </c>
      <c r="B3948" s="9" t="s">
        <v>2298</v>
      </c>
      <c r="C3948" s="76">
        <v>44736</v>
      </c>
      <c r="D3948" s="264"/>
      <c r="E3948" s="250" t="s">
        <v>79</v>
      </c>
      <c r="F3948" s="77">
        <v>360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325"/>
      <c r="O3948" s="81"/>
    </row>
    <row r="3949" spans="1:15" hidden="1" x14ac:dyDescent="0.35">
      <c r="A3949" s="249" t="s">
        <v>2765</v>
      </c>
      <c r="B3949" s="9" t="s">
        <v>2298</v>
      </c>
      <c r="C3949" s="76">
        <v>44736</v>
      </c>
      <c r="D3949" s="264"/>
      <c r="E3949" s="250" t="s">
        <v>135</v>
      </c>
      <c r="F3949" s="77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5"/>
      <c r="O3949" s="81"/>
    </row>
    <row r="3950" spans="1:15" hidden="1" x14ac:dyDescent="0.35">
      <c r="A3950" s="249" t="s">
        <v>2537</v>
      </c>
      <c r="B3950" s="151" t="s">
        <v>1070</v>
      </c>
      <c r="C3950" s="76">
        <v>44678</v>
      </c>
      <c r="D3950" s="180"/>
      <c r="E3950" s="261" t="s">
        <v>18</v>
      </c>
      <c r="F3950" s="77">
        <v>600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11</v>
      </c>
      <c r="L3950" s="78"/>
      <c r="M3950" s="80"/>
      <c r="N3950" s="282"/>
      <c r="O3950" s="251" t="s">
        <v>1074</v>
      </c>
    </row>
    <row r="3951" spans="1:15" hidden="1" x14ac:dyDescent="0.35">
      <c r="A3951" s="249" t="s">
        <v>2708</v>
      </c>
      <c r="B3951" s="9" t="s">
        <v>1127</v>
      </c>
      <c r="C3951" s="76">
        <v>44729</v>
      </c>
      <c r="D3951" s="264"/>
      <c r="E3951" s="250" t="s">
        <v>18</v>
      </c>
      <c r="F3951" s="77">
        <v>50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0</v>
      </c>
      <c r="L3951" s="78"/>
      <c r="M3951" s="80"/>
      <c r="N3951" s="325"/>
      <c r="O3951" s="81"/>
    </row>
    <row r="3952" spans="1:15" hidden="1" x14ac:dyDescent="0.35">
      <c r="A3952" s="249" t="s">
        <v>2708</v>
      </c>
      <c r="B3952" s="9" t="s">
        <v>1127</v>
      </c>
      <c r="C3952" s="76">
        <v>44729</v>
      </c>
      <c r="D3952" s="264"/>
      <c r="E3952" s="250" t="s">
        <v>28</v>
      </c>
      <c r="F3952" s="77">
        <v>50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5"/>
      <c r="O3952" s="81"/>
    </row>
    <row r="3953" spans="1:15" hidden="1" x14ac:dyDescent="0.35">
      <c r="A3953" s="249" t="s">
        <v>2708</v>
      </c>
      <c r="B3953" s="9" t="s">
        <v>1127</v>
      </c>
      <c r="C3953" s="76">
        <v>44729</v>
      </c>
      <c r="D3953" s="264"/>
      <c r="E3953" s="250" t="s">
        <v>135</v>
      </c>
      <c r="F3953" s="77">
        <v>200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0</v>
      </c>
      <c r="L3953" s="78"/>
      <c r="M3953" s="80"/>
      <c r="N3953" s="325"/>
      <c r="O3953" s="81"/>
    </row>
    <row r="3954" spans="1:15" hidden="1" x14ac:dyDescent="0.35">
      <c r="A3954" s="249" t="s">
        <v>2675</v>
      </c>
      <c r="B3954" s="9" t="s">
        <v>1127</v>
      </c>
      <c r="C3954" s="76">
        <v>44715</v>
      </c>
      <c r="D3954" s="264"/>
      <c r="E3954" s="250" t="s">
        <v>1629</v>
      </c>
      <c r="F3954" s="77">
        <v>120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5"/>
      <c r="O3954" s="81"/>
    </row>
    <row r="3955" spans="1:15" hidden="1" x14ac:dyDescent="0.35">
      <c r="A3955" s="249" t="s">
        <v>2554</v>
      </c>
      <c r="B3955" s="9" t="s">
        <v>1127</v>
      </c>
      <c r="C3955" s="76">
        <v>44685</v>
      </c>
      <c r="D3955" s="264"/>
      <c r="E3955" s="250" t="s">
        <v>28</v>
      </c>
      <c r="F3955" s="77">
        <v>120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282"/>
      <c r="O3955" s="251"/>
    </row>
    <row r="3956" spans="1:15" hidden="1" x14ac:dyDescent="0.35">
      <c r="A3956" s="249" t="s">
        <v>2616</v>
      </c>
      <c r="B3956" s="151" t="s">
        <v>2223</v>
      </c>
      <c r="C3956" s="76">
        <v>44697</v>
      </c>
      <c r="D3956" s="180"/>
      <c r="E3956" s="86" t="s">
        <v>39</v>
      </c>
      <c r="F3956" s="88">
        <v>240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 t="s">
        <v>1074</v>
      </c>
    </row>
    <row r="3957" spans="1:15" hidden="1" x14ac:dyDescent="0.35">
      <c r="A3957" s="249" t="s">
        <v>2616</v>
      </c>
      <c r="B3957" s="151" t="s">
        <v>2223</v>
      </c>
      <c r="C3957" s="76">
        <v>44697</v>
      </c>
      <c r="D3957" s="180"/>
      <c r="E3957" s="86" t="s">
        <v>18</v>
      </c>
      <c r="F3957" s="88">
        <v>360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35">
      <c r="A3958" s="249" t="s">
        <v>2616</v>
      </c>
      <c r="B3958" s="151" t="s">
        <v>2223</v>
      </c>
      <c r="C3958" s="76">
        <v>44697</v>
      </c>
      <c r="D3958" s="180"/>
      <c r="E3958" s="161" t="s">
        <v>25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35">
      <c r="A3959" s="249" t="s">
        <v>2616</v>
      </c>
      <c r="B3959" s="151" t="s">
        <v>2223</v>
      </c>
      <c r="C3959" s="76">
        <v>44697</v>
      </c>
      <c r="D3959" s="180"/>
      <c r="E3959" s="86" t="s">
        <v>28</v>
      </c>
      <c r="F3959" s="88">
        <v>240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35">
      <c r="A3960" s="249" t="s">
        <v>2699</v>
      </c>
      <c r="B3960" s="151" t="s">
        <v>1166</v>
      </c>
      <c r="C3960" s="76">
        <v>44722</v>
      </c>
      <c r="D3960" s="264"/>
      <c r="E3960" s="161" t="s">
        <v>18</v>
      </c>
      <c r="F3960" s="88">
        <v>360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35">
      <c r="A3961" s="249" t="s">
        <v>2312</v>
      </c>
      <c r="B3961" s="250" t="s">
        <v>1306</v>
      </c>
      <c r="C3961" s="76">
        <v>44630</v>
      </c>
      <c r="D3961" s="264"/>
      <c r="E3961" s="250" t="s">
        <v>39</v>
      </c>
      <c r="F3961" s="77">
        <v>487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2</v>
      </c>
      <c r="L3961" s="78"/>
      <c r="M3961" s="80"/>
      <c r="N3961" s="282"/>
      <c r="O3961" s="251" t="s">
        <v>1074</v>
      </c>
    </row>
    <row r="3962" spans="1:15" hidden="1" x14ac:dyDescent="0.35">
      <c r="A3962" s="249" t="s">
        <v>2699</v>
      </c>
      <c r="B3962" s="323" t="s">
        <v>1166</v>
      </c>
      <c r="C3962" s="76">
        <v>44722</v>
      </c>
      <c r="D3962" s="264"/>
      <c r="E3962" s="161" t="s">
        <v>25</v>
      </c>
      <c r="F3962" s="88">
        <v>360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0</v>
      </c>
      <c r="L3962" s="78"/>
      <c r="M3962" s="80"/>
      <c r="N3962" s="282"/>
      <c r="O3962" s="251" t="s">
        <v>1074</v>
      </c>
    </row>
    <row r="3963" spans="1:15" hidden="1" x14ac:dyDescent="0.35">
      <c r="A3963" s="249" t="s">
        <v>2699</v>
      </c>
      <c r="B3963" s="323" t="s">
        <v>1166</v>
      </c>
      <c r="C3963" s="76">
        <v>44722</v>
      </c>
      <c r="D3963" s="264"/>
      <c r="E3963" s="86" t="s">
        <v>39</v>
      </c>
      <c r="F3963" s="88">
        <v>240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35">
      <c r="A3964" s="249" t="s">
        <v>2716</v>
      </c>
      <c r="B3964" s="323" t="s">
        <v>2081</v>
      </c>
      <c r="C3964" s="76">
        <v>44731</v>
      </c>
      <c r="D3964" s="235"/>
      <c r="E3964" s="250" t="s">
        <v>28</v>
      </c>
      <c r="F3964" s="77">
        <v>1200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13</v>
      </c>
      <c r="L3964" s="78"/>
      <c r="M3964" s="80"/>
      <c r="N3964" s="325"/>
      <c r="O3964" s="251" t="s">
        <v>1074</v>
      </c>
    </row>
    <row r="3965" spans="1:15" hidden="1" x14ac:dyDescent="0.35">
      <c r="A3965" s="249" t="s">
        <v>2699</v>
      </c>
      <c r="B3965" s="323" t="s">
        <v>1166</v>
      </c>
      <c r="C3965" s="76">
        <v>44722</v>
      </c>
      <c r="D3965" s="264"/>
      <c r="E3965" s="86" t="s">
        <v>28</v>
      </c>
      <c r="F3965" s="88">
        <v>240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0</v>
      </c>
      <c r="L3965" s="78"/>
      <c r="M3965" s="80"/>
      <c r="N3965" s="282"/>
      <c r="O3965" s="251" t="s">
        <v>1074</v>
      </c>
    </row>
    <row r="3966" spans="1:15" hidden="1" x14ac:dyDescent="0.35">
      <c r="A3966" s="249" t="s">
        <v>2379</v>
      </c>
      <c r="B3966" s="150" t="s">
        <v>27</v>
      </c>
      <c r="C3966" s="76">
        <v>44647</v>
      </c>
      <c r="D3966" s="235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35">
      <c r="A3967" s="249" t="s">
        <v>2379</v>
      </c>
      <c r="B3967" s="323" t="s">
        <v>27</v>
      </c>
      <c r="C3967" s="76">
        <v>44647</v>
      </c>
      <c r="D3967" s="235"/>
      <c r="E3967" s="86" t="s">
        <v>39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35">
      <c r="A3968" s="249" t="s">
        <v>2379</v>
      </c>
      <c r="B3968" s="323" t="s">
        <v>27</v>
      </c>
      <c r="C3968" s="76">
        <v>44647</v>
      </c>
      <c r="D3968" s="235"/>
      <c r="E3968" s="86" t="s">
        <v>25</v>
      </c>
      <c r="F3968" s="88">
        <v>360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2</v>
      </c>
      <c r="L3968" s="78"/>
      <c r="M3968" s="80"/>
      <c r="N3968" s="282"/>
      <c r="O3968" s="251" t="s">
        <v>1074</v>
      </c>
    </row>
    <row r="3969" spans="1:15" hidden="1" x14ac:dyDescent="0.35">
      <c r="A3969" s="249" t="s">
        <v>2379</v>
      </c>
      <c r="B3969" s="323" t="s">
        <v>27</v>
      </c>
      <c r="C3969" s="76">
        <v>44647</v>
      </c>
      <c r="D3969" s="235"/>
      <c r="E3969" s="161" t="s">
        <v>18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0</v>
      </c>
      <c r="L3969" s="78"/>
      <c r="M3969" s="80"/>
      <c r="N3969" s="282"/>
      <c r="O3969" s="251" t="s">
        <v>1074</v>
      </c>
    </row>
    <row r="3970" spans="1:15" hidden="1" x14ac:dyDescent="0.35">
      <c r="A3970" s="249" t="s">
        <v>2637</v>
      </c>
      <c r="B3970" s="9" t="s">
        <v>229</v>
      </c>
      <c r="C3970" s="76">
        <v>44614</v>
      </c>
      <c r="D3970" s="180"/>
      <c r="E3970" s="161" t="s">
        <v>18</v>
      </c>
      <c r="F3970" s="77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35">
      <c r="A3971" s="249" t="s">
        <v>2668</v>
      </c>
      <c r="B3971" s="151" t="s">
        <v>30</v>
      </c>
      <c r="C3971" s="76">
        <v>44711</v>
      </c>
      <c r="D3971" s="180"/>
      <c r="E3971" s="86" t="s">
        <v>39</v>
      </c>
      <c r="F3971" s="88">
        <v>240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35">
      <c r="A3972" s="249" t="s">
        <v>2668</v>
      </c>
      <c r="B3972" s="151" t="s">
        <v>30</v>
      </c>
      <c r="C3972" s="76">
        <v>44711</v>
      </c>
      <c r="D3972" s="180"/>
      <c r="E3972" s="86" t="s">
        <v>28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35">
      <c r="A3973" s="249" t="s">
        <v>2668</v>
      </c>
      <c r="B3973" s="151" t="s">
        <v>30</v>
      </c>
      <c r="C3973" s="76">
        <v>44711</v>
      </c>
      <c r="D3973" s="180"/>
      <c r="E3973" s="86" t="s">
        <v>18</v>
      </c>
      <c r="F3973" s="88">
        <v>360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35">
      <c r="A3974" s="249" t="s">
        <v>2668</v>
      </c>
      <c r="B3974" s="151" t="s">
        <v>30</v>
      </c>
      <c r="C3974" s="76">
        <v>44711</v>
      </c>
      <c r="D3974" s="180"/>
      <c r="E3974" s="261" t="s">
        <v>25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35">
      <c r="A3975" s="249" t="s">
        <v>2680</v>
      </c>
      <c r="B3975" s="150" t="s">
        <v>1146</v>
      </c>
      <c r="C3975" s="76">
        <v>44716</v>
      </c>
      <c r="D3975" s="264"/>
      <c r="E3975" s="250" t="s">
        <v>28</v>
      </c>
      <c r="F3975" s="77">
        <v>600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325"/>
      <c r="O3975" s="251" t="s">
        <v>1074</v>
      </c>
    </row>
    <row r="3976" spans="1:15" hidden="1" x14ac:dyDescent="0.35">
      <c r="A3976" s="249" t="s">
        <v>2704</v>
      </c>
      <c r="B3976" s="323" t="s">
        <v>772</v>
      </c>
      <c r="C3976" s="76">
        <v>44726</v>
      </c>
      <c r="D3976" s="235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11</v>
      </c>
      <c r="L3976" s="78"/>
      <c r="M3976" s="80"/>
      <c r="N3976" s="325"/>
      <c r="O3976" s="251" t="s">
        <v>1074</v>
      </c>
    </row>
    <row r="3977" spans="1:15" hidden="1" x14ac:dyDescent="0.35">
      <c r="A3977" s="249" t="s">
        <v>2680</v>
      </c>
      <c r="B3977" s="150" t="s">
        <v>1146</v>
      </c>
      <c r="C3977" s="76">
        <v>44716</v>
      </c>
      <c r="D3977" s="264"/>
      <c r="E3977" s="250" t="s">
        <v>18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0</v>
      </c>
      <c r="L3977" s="78"/>
      <c r="M3977" s="80"/>
      <c r="N3977" s="325"/>
      <c r="O3977" s="251" t="s">
        <v>1074</v>
      </c>
    </row>
    <row r="3978" spans="1:15" hidden="1" x14ac:dyDescent="0.35">
      <c r="A3978" s="249" t="s">
        <v>2624</v>
      </c>
      <c r="B3978" s="150" t="s">
        <v>1240</v>
      </c>
      <c r="C3978" s="76">
        <v>44698</v>
      </c>
      <c r="D3978" s="264"/>
      <c r="E3978" s="250" t="s">
        <v>99</v>
      </c>
      <c r="F3978" s="77">
        <v>600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282"/>
      <c r="O3978" s="81"/>
    </row>
    <row r="3979" spans="1:15" hidden="1" x14ac:dyDescent="0.35">
      <c r="A3979" s="249" t="s">
        <v>2624</v>
      </c>
      <c r="B3979" s="150" t="s">
        <v>1240</v>
      </c>
      <c r="C3979" s="76">
        <v>44698</v>
      </c>
      <c r="D3979" s="264"/>
      <c r="E3979" s="250" t="s">
        <v>28</v>
      </c>
      <c r="F3979" s="77">
        <v>600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282"/>
      <c r="O3979" s="81"/>
    </row>
    <row r="3980" spans="1:15" hidden="1" x14ac:dyDescent="0.35">
      <c r="A3980" s="249" t="s">
        <v>2624</v>
      </c>
      <c r="B3980" s="9" t="s">
        <v>1240</v>
      </c>
      <c r="C3980" s="76">
        <v>44698</v>
      </c>
      <c r="D3980" s="264"/>
      <c r="E3980" s="250" t="s">
        <v>25</v>
      </c>
      <c r="F3980" s="77">
        <v>600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282"/>
      <c r="O3980" s="81"/>
    </row>
    <row r="3981" spans="1:15" hidden="1" x14ac:dyDescent="0.35">
      <c r="A3981" s="249" t="s">
        <v>2704</v>
      </c>
      <c r="B3981" s="323" t="s">
        <v>582</v>
      </c>
      <c r="C3981" s="76">
        <v>44726</v>
      </c>
      <c r="D3981" s="235"/>
      <c r="E3981" s="250" t="s">
        <v>28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325"/>
      <c r="O3981" s="251" t="s">
        <v>1074</v>
      </c>
    </row>
    <row r="3982" spans="1:15" x14ac:dyDescent="0.35">
      <c r="A3982" s="249" t="s">
        <v>2739</v>
      </c>
      <c r="B3982" s="323" t="s">
        <v>772</v>
      </c>
      <c r="C3982" s="76">
        <v>44739</v>
      </c>
      <c r="D3982" s="235"/>
      <c r="E3982" s="250" t="s">
        <v>28</v>
      </c>
      <c r="F3982" s="77">
        <v>600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398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7</v>
      </c>
      <c r="L3982" s="78"/>
      <c r="M3982" s="80"/>
      <c r="N3982" s="325"/>
      <c r="O3982" s="81"/>
    </row>
    <row r="3983" spans="1:15" hidden="1" x14ac:dyDescent="0.35">
      <c r="A3983" s="249" t="s">
        <v>2650</v>
      </c>
      <c r="B3983" s="313" t="s">
        <v>2658</v>
      </c>
      <c r="C3983" s="270">
        <v>44705</v>
      </c>
      <c r="D3983" s="264"/>
      <c r="E3983" s="250" t="s">
        <v>18</v>
      </c>
      <c r="F3983" s="77">
        <v>800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0</v>
      </c>
      <c r="L3983" s="78"/>
      <c r="M3983" s="80"/>
      <c r="N3983" s="282"/>
      <c r="O3983" s="81"/>
    </row>
    <row r="3984" spans="1:15" hidden="1" x14ac:dyDescent="0.35">
      <c r="A3984" s="249" t="s">
        <v>2650</v>
      </c>
      <c r="B3984" s="313" t="s">
        <v>2658</v>
      </c>
      <c r="C3984" s="270">
        <v>44705</v>
      </c>
      <c r="D3984" s="264"/>
      <c r="E3984" s="250" t="s">
        <v>39</v>
      </c>
      <c r="F3984" s="77">
        <v>1000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282"/>
      <c r="O3984" s="81"/>
    </row>
    <row r="3985" spans="1:15" hidden="1" x14ac:dyDescent="0.35">
      <c r="A3985" s="249" t="s">
        <v>2650</v>
      </c>
      <c r="B3985" s="313" t="s">
        <v>2658</v>
      </c>
      <c r="C3985" s="270">
        <v>44705</v>
      </c>
      <c r="D3985" s="264"/>
      <c r="E3985" s="250" t="s">
        <v>28</v>
      </c>
      <c r="F3985" s="77">
        <v>1200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1</v>
      </c>
      <c r="L3985" s="78"/>
      <c r="M3985" s="80"/>
      <c r="N3985" s="282"/>
      <c r="O3985" s="81"/>
    </row>
    <row r="3986" spans="1:15" hidden="1" x14ac:dyDescent="0.35">
      <c r="A3986" s="249" t="s">
        <v>2714</v>
      </c>
      <c r="B3986" s="323" t="s">
        <v>1438</v>
      </c>
      <c r="C3986" s="76">
        <v>44731</v>
      </c>
      <c r="D3986" s="180"/>
      <c r="E3986" s="86" t="s">
        <v>39</v>
      </c>
      <c r="F3986" s="88">
        <v>240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0</v>
      </c>
      <c r="L3986" s="78"/>
      <c r="M3986" s="80"/>
      <c r="N3986" s="282"/>
      <c r="O3986" s="251" t="s">
        <v>1074</v>
      </c>
    </row>
    <row r="3987" spans="1:15" hidden="1" x14ac:dyDescent="0.35">
      <c r="A3987" s="249" t="s">
        <v>2714</v>
      </c>
      <c r="B3987" s="323" t="s">
        <v>1438</v>
      </c>
      <c r="C3987" s="76">
        <v>44731</v>
      </c>
      <c r="D3987" s="180"/>
      <c r="E3987" s="86" t="s">
        <v>28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35">
      <c r="A3988" s="249" t="s">
        <v>2714</v>
      </c>
      <c r="B3988" s="323" t="s">
        <v>1438</v>
      </c>
      <c r="C3988" s="76">
        <v>44731</v>
      </c>
      <c r="D3988" s="180"/>
      <c r="E3988" s="86" t="s">
        <v>25</v>
      </c>
      <c r="F3988" s="88">
        <v>360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35">
      <c r="A3989" s="249" t="s">
        <v>2714</v>
      </c>
      <c r="B3989" s="323" t="s">
        <v>1438</v>
      </c>
      <c r="C3989" s="76">
        <v>44731</v>
      </c>
      <c r="D3989" s="180"/>
      <c r="E3989" s="86" t="s">
        <v>18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3</v>
      </c>
      <c r="L3989" s="78"/>
      <c r="M3989" s="80"/>
      <c r="N3989" s="282"/>
      <c r="O3989" s="251" t="s">
        <v>1074</v>
      </c>
    </row>
    <row r="3990" spans="1:15" hidden="1" x14ac:dyDescent="0.35">
      <c r="A3990" s="249" t="s">
        <v>2650</v>
      </c>
      <c r="B3990" s="313" t="s">
        <v>2657</v>
      </c>
      <c r="C3990" s="270">
        <v>44705</v>
      </c>
      <c r="D3990" s="264"/>
      <c r="E3990" s="250" t="s">
        <v>18</v>
      </c>
      <c r="F3990" s="77">
        <v>1200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5</v>
      </c>
      <c r="L3990" s="78"/>
      <c r="M3990" s="80"/>
      <c r="N3990" s="282"/>
      <c r="O3990" s="81"/>
    </row>
    <row r="3991" spans="1:15" hidden="1" x14ac:dyDescent="0.35">
      <c r="A3991" s="249" t="s">
        <v>2650</v>
      </c>
      <c r="B3991" s="313" t="s">
        <v>2657</v>
      </c>
      <c r="C3991" s="270">
        <v>44705</v>
      </c>
      <c r="D3991" s="264"/>
      <c r="E3991" s="250" t="s">
        <v>39</v>
      </c>
      <c r="F3991" s="77">
        <v>1800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0</v>
      </c>
      <c r="L3991" s="78"/>
      <c r="M3991" s="80"/>
      <c r="N3991" s="282"/>
      <c r="O3991" s="81"/>
    </row>
    <row r="3992" spans="1:15" hidden="1" x14ac:dyDescent="0.35">
      <c r="A3992" s="249" t="s">
        <v>2650</v>
      </c>
      <c r="B3992" s="313" t="s">
        <v>2657</v>
      </c>
      <c r="C3992" s="270">
        <v>44705</v>
      </c>
      <c r="D3992" s="264"/>
      <c r="E3992" s="250" t="s">
        <v>28</v>
      </c>
      <c r="F3992" s="77">
        <f>5000-F3984-F3985</f>
        <v>2800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11</v>
      </c>
      <c r="L3992" s="78"/>
      <c r="M3992" s="80"/>
      <c r="N3992" s="282"/>
      <c r="O3992" s="81"/>
    </row>
    <row r="3993" spans="1:15" hidden="1" x14ac:dyDescent="0.35">
      <c r="A3993" s="249" t="s">
        <v>2294</v>
      </c>
      <c r="B3993" s="323" t="s">
        <v>461</v>
      </c>
      <c r="C3993" s="76">
        <v>44626</v>
      </c>
      <c r="D3993" s="235"/>
      <c r="E3993" s="250" t="s">
        <v>28</v>
      </c>
      <c r="F3993" s="77">
        <v>1200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0</v>
      </c>
      <c r="L3993" s="78"/>
      <c r="M3993" s="80"/>
      <c r="N3993" s="282"/>
      <c r="O3993" s="81"/>
    </row>
    <row r="3994" spans="1:15" hidden="1" x14ac:dyDescent="0.35">
      <c r="A3994" s="249" t="s">
        <v>2729</v>
      </c>
      <c r="B3994" s="323" t="s">
        <v>2081</v>
      </c>
      <c r="C3994" s="76">
        <v>44736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12</v>
      </c>
      <c r="L3994" s="78"/>
      <c r="M3994" s="80"/>
      <c r="N3994" s="325"/>
      <c r="O3994" s="251" t="s">
        <v>1074</v>
      </c>
    </row>
    <row r="3995" spans="1:15" hidden="1" x14ac:dyDescent="0.35">
      <c r="A3995" s="249" t="s">
        <v>2661</v>
      </c>
      <c r="B3995" s="150" t="s">
        <v>2660</v>
      </c>
      <c r="C3995" s="76">
        <v>44707</v>
      </c>
      <c r="D3995" s="264"/>
      <c r="E3995" s="250" t="s">
        <v>18</v>
      </c>
      <c r="F3995" s="77">
        <v>500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0</v>
      </c>
      <c r="L3995" s="78"/>
      <c r="M3995" s="80"/>
      <c r="N3995" s="282"/>
      <c r="O3995" s="81"/>
    </row>
    <row r="3996" spans="1:15" hidden="1" x14ac:dyDescent="0.35">
      <c r="A3996" s="249" t="s">
        <v>2655</v>
      </c>
      <c r="B3996" s="250" t="s">
        <v>141</v>
      </c>
      <c r="C3996" s="76">
        <v>44706</v>
      </c>
      <c r="D3996" s="264"/>
      <c r="E3996" s="250" t="s">
        <v>2048</v>
      </c>
      <c r="F3996" s="77">
        <v>200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282"/>
      <c r="O3996" s="81"/>
    </row>
    <row r="3997" spans="1:15" hidden="1" x14ac:dyDescent="0.35">
      <c r="A3997" s="249" t="s">
        <v>2655</v>
      </c>
      <c r="B3997" s="250" t="s">
        <v>141</v>
      </c>
      <c r="C3997" s="76">
        <v>44706</v>
      </c>
      <c r="D3997" s="264"/>
      <c r="E3997" s="250" t="s">
        <v>2653</v>
      </c>
      <c r="F3997" s="77">
        <v>200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282"/>
      <c r="O3997" s="81"/>
    </row>
    <row r="3998" spans="1:15" hidden="1" x14ac:dyDescent="0.35">
      <c r="A3998" s="249" t="s">
        <v>2608</v>
      </c>
      <c r="B3998" s="9" t="s">
        <v>2607</v>
      </c>
      <c r="C3998" s="76">
        <v>44694</v>
      </c>
      <c r="D3998" s="264"/>
      <c r="E3998" s="250" t="s">
        <v>28</v>
      </c>
      <c r="F3998" s="77">
        <v>600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282"/>
      <c r="O3998" s="81"/>
    </row>
    <row r="3999" spans="1:15" hidden="1" x14ac:dyDescent="0.35">
      <c r="A3999" s="249" t="s">
        <v>2621</v>
      </c>
      <c r="B3999" s="9" t="s">
        <v>2521</v>
      </c>
      <c r="C3999" s="76">
        <v>44697</v>
      </c>
      <c r="D3999" s="264"/>
      <c r="E3999" s="250" t="s">
        <v>28</v>
      </c>
      <c r="F3999" s="77">
        <v>600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282"/>
      <c r="O3999" s="251"/>
    </row>
    <row r="4000" spans="1:15" hidden="1" x14ac:dyDescent="0.35">
      <c r="A4000" s="249" t="s">
        <v>2672</v>
      </c>
      <c r="B4000" s="9" t="s">
        <v>2538</v>
      </c>
      <c r="C4000" s="76">
        <v>44714</v>
      </c>
      <c r="D4000" s="264"/>
      <c r="E4000" s="250" t="s">
        <v>28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325"/>
      <c r="O4000" s="81"/>
    </row>
    <row r="4001" spans="1:15" hidden="1" x14ac:dyDescent="0.35">
      <c r="A4001" s="249" t="s">
        <v>2551</v>
      </c>
      <c r="B4001" s="9" t="s">
        <v>2550</v>
      </c>
      <c r="C4001" s="76">
        <v>44684</v>
      </c>
      <c r="D4001" s="264"/>
      <c r="E4001" s="161" t="s">
        <v>28</v>
      </c>
      <c r="F4001" s="88">
        <v>240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282"/>
      <c r="O4001" s="81"/>
    </row>
    <row r="4002" spans="1:15" hidden="1" x14ac:dyDescent="0.35">
      <c r="A4002" s="249" t="s">
        <v>2551</v>
      </c>
      <c r="B4002" s="9" t="s">
        <v>2550</v>
      </c>
      <c r="C4002" s="76">
        <v>44684</v>
      </c>
      <c r="D4002" s="264"/>
      <c r="E4002" s="161" t="s">
        <v>39</v>
      </c>
      <c r="F4002" s="88">
        <v>240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282"/>
      <c r="O4002" s="81"/>
    </row>
    <row r="4003" spans="1:15" hidden="1" x14ac:dyDescent="0.35">
      <c r="A4003" s="249" t="s">
        <v>2551</v>
      </c>
      <c r="B4003" s="9" t="s">
        <v>2550</v>
      </c>
      <c r="C4003" s="76">
        <v>44684</v>
      </c>
      <c r="D4003" s="264"/>
      <c r="E4003" s="86" t="s">
        <v>25</v>
      </c>
      <c r="F4003" s="88">
        <v>360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282"/>
      <c r="O4003" s="81"/>
    </row>
    <row r="4004" spans="1:15" hidden="1" x14ac:dyDescent="0.35">
      <c r="A4004" s="249" t="s">
        <v>2551</v>
      </c>
      <c r="B4004" s="9" t="s">
        <v>2550</v>
      </c>
      <c r="C4004" s="76">
        <v>44684</v>
      </c>
      <c r="D4004" s="264"/>
      <c r="E4004" s="161" t="s">
        <v>18</v>
      </c>
      <c r="F4004" s="88">
        <v>360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282"/>
      <c r="O4004" s="81"/>
    </row>
    <row r="4005" spans="1:15" hidden="1" x14ac:dyDescent="0.35">
      <c r="A4005" s="249" t="s">
        <v>2749</v>
      </c>
      <c r="B4005" s="9" t="s">
        <v>234</v>
      </c>
      <c r="C4005" s="76">
        <v>44734</v>
      </c>
      <c r="D4005" s="264"/>
      <c r="E4005" s="261" t="s">
        <v>28</v>
      </c>
      <c r="F4005" s="77">
        <v>600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325"/>
      <c r="O4005" s="81"/>
    </row>
    <row r="4006" spans="1:15" hidden="1" x14ac:dyDescent="0.35">
      <c r="A4006" s="249" t="s">
        <v>2207</v>
      </c>
      <c r="B4006" s="9" t="s">
        <v>2138</v>
      </c>
      <c r="C4006" s="76">
        <v>44554</v>
      </c>
      <c r="D4006" s="264"/>
      <c r="E4006" s="250" t="s">
        <v>18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265"/>
      <c r="O4006" s="251"/>
    </row>
    <row r="4007" spans="1:15" hidden="1" x14ac:dyDescent="0.35">
      <c r="A4007" s="249" t="s">
        <v>2207</v>
      </c>
      <c r="B4007" s="9" t="s">
        <v>2138</v>
      </c>
      <c r="C4007" s="76">
        <v>44554</v>
      </c>
      <c r="D4007" s="264"/>
      <c r="E4007" s="250" t="s">
        <v>79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265"/>
      <c r="O4007" s="81"/>
    </row>
    <row r="4008" spans="1:15" hidden="1" x14ac:dyDescent="0.35">
      <c r="A4008" s="249" t="s">
        <v>2207</v>
      </c>
      <c r="B4008" s="9" t="s">
        <v>2138</v>
      </c>
      <c r="C4008" s="76">
        <v>44554</v>
      </c>
      <c r="D4008" s="264"/>
      <c r="E4008" s="250" t="s">
        <v>39</v>
      </c>
      <c r="F4008" s="77">
        <v>600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265"/>
      <c r="O4008" s="81"/>
    </row>
    <row r="4009" spans="1:15" hidden="1" x14ac:dyDescent="0.35">
      <c r="A4009" s="249" t="s">
        <v>2207</v>
      </c>
      <c r="B4009" s="9" t="s">
        <v>2138</v>
      </c>
      <c r="C4009" s="76">
        <v>44554</v>
      </c>
      <c r="D4009" s="264"/>
      <c r="E4009" s="250" t="s">
        <v>28</v>
      </c>
      <c r="F4009" s="77">
        <v>600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265"/>
      <c r="O4009" s="81"/>
    </row>
    <row r="4010" spans="1:15" hidden="1" x14ac:dyDescent="0.35">
      <c r="A4010" s="249" t="s">
        <v>2692</v>
      </c>
      <c r="B4010" s="250" t="s">
        <v>1510</v>
      </c>
      <c r="C4010" s="76">
        <v>44721</v>
      </c>
      <c r="D4010" s="180"/>
      <c r="E4010" s="86" t="s">
        <v>28</v>
      </c>
      <c r="F4010" s="88">
        <v>240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325"/>
      <c r="O4010" s="81"/>
    </row>
    <row r="4011" spans="1:15" x14ac:dyDescent="0.35">
      <c r="A4011" s="249" t="s">
        <v>2692</v>
      </c>
      <c r="B4011" s="250" t="s">
        <v>1510</v>
      </c>
      <c r="C4011" s="76">
        <v>44721</v>
      </c>
      <c r="D4011" s="180"/>
      <c r="E4011" s="161" t="s">
        <v>25</v>
      </c>
      <c r="F4011" s="88">
        <v>360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0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3</v>
      </c>
      <c r="L4011" s="78"/>
      <c r="M4011" s="80"/>
      <c r="N4011" s="325"/>
      <c r="O4011" s="81"/>
    </row>
    <row r="4012" spans="1:15" hidden="1" x14ac:dyDescent="0.35">
      <c r="A4012" s="249" t="s">
        <v>2692</v>
      </c>
      <c r="B4012" s="250" t="s">
        <v>1510</v>
      </c>
      <c r="C4012" s="76">
        <v>44721</v>
      </c>
      <c r="D4012" s="180"/>
      <c r="E4012" s="86" t="s">
        <v>39</v>
      </c>
      <c r="F4012" s="88">
        <v>240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325"/>
      <c r="O4012" s="81"/>
    </row>
    <row r="4013" spans="1:15" hidden="1" x14ac:dyDescent="0.35">
      <c r="A4013" s="249" t="s">
        <v>2656</v>
      </c>
      <c r="B4013" s="150" t="s">
        <v>1336</v>
      </c>
      <c r="C4013" s="76">
        <v>44706</v>
      </c>
      <c r="D4013" s="264"/>
      <c r="E4013" s="157" t="s">
        <v>28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282"/>
      <c r="O4013" s="251" t="s">
        <v>1074</v>
      </c>
    </row>
    <row r="4014" spans="1:15" hidden="1" x14ac:dyDescent="0.35">
      <c r="A4014" s="249" t="s">
        <v>2656</v>
      </c>
      <c r="B4014" s="150" t="s">
        <v>1336</v>
      </c>
      <c r="C4014" s="76">
        <v>44706</v>
      </c>
      <c r="D4014" s="264"/>
      <c r="E4014" s="157" t="s">
        <v>18</v>
      </c>
      <c r="F4014" s="88">
        <v>600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35">
      <c r="A4015" s="249" t="s">
        <v>2656</v>
      </c>
      <c r="B4015" s="150" t="s">
        <v>1336</v>
      </c>
      <c r="C4015" s="76">
        <v>44706</v>
      </c>
      <c r="D4015" s="264"/>
      <c r="E4015" s="157" t="s">
        <v>39</v>
      </c>
      <c r="F4015" s="88">
        <v>240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35">
      <c r="A4016" s="249" t="s">
        <v>2656</v>
      </c>
      <c r="B4016" s="150" t="s">
        <v>1336</v>
      </c>
      <c r="C4016" s="76">
        <v>44706</v>
      </c>
      <c r="D4016" s="264"/>
      <c r="E4016" s="157" t="s">
        <v>25</v>
      </c>
      <c r="F4016" s="88">
        <v>360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x14ac:dyDescent="0.35">
      <c r="A4017" s="249" t="s">
        <v>2692</v>
      </c>
      <c r="B4017" s="313" t="s">
        <v>1510</v>
      </c>
      <c r="C4017" s="76">
        <v>44721</v>
      </c>
      <c r="D4017" s="180"/>
      <c r="E4017" s="161" t="s">
        <v>18</v>
      </c>
      <c r="F4017" s="88">
        <v>360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01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1</v>
      </c>
      <c r="L4017" s="78"/>
      <c r="M4017" s="80"/>
      <c r="N4017" s="325"/>
      <c r="O4017" s="81"/>
    </row>
    <row r="4018" spans="1:15" hidden="1" x14ac:dyDescent="0.35">
      <c r="A4018" s="249" t="s">
        <v>2744</v>
      </c>
      <c r="B4018" s="261" t="s">
        <v>1601</v>
      </c>
      <c r="C4018" s="76">
        <v>44741</v>
      </c>
      <c r="D4018" s="180"/>
      <c r="E4018" s="86" t="s">
        <v>25</v>
      </c>
      <c r="F4018" s="88">
        <v>360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8</v>
      </c>
      <c r="L4018" s="78"/>
      <c r="M4018" s="80"/>
      <c r="N4018" s="325"/>
      <c r="O4018" s="81"/>
    </row>
    <row r="4019" spans="1:15" hidden="1" x14ac:dyDescent="0.35">
      <c r="A4019" s="249" t="s">
        <v>2744</v>
      </c>
      <c r="B4019" s="261" t="s">
        <v>1601</v>
      </c>
      <c r="C4019" s="76">
        <v>44741</v>
      </c>
      <c r="D4019" s="180"/>
      <c r="E4019" s="86" t="s">
        <v>18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0</v>
      </c>
      <c r="L4019" s="78"/>
      <c r="M4019" s="80"/>
      <c r="N4019" s="325"/>
      <c r="O4019" s="81"/>
    </row>
    <row r="4020" spans="1:15" x14ac:dyDescent="0.35">
      <c r="A4020" s="249" t="s">
        <v>2744</v>
      </c>
      <c r="B4020" s="261" t="s">
        <v>1601</v>
      </c>
      <c r="C4020" s="76">
        <v>44741</v>
      </c>
      <c r="D4020" s="180"/>
      <c r="E4020" s="86" t="s">
        <v>28</v>
      </c>
      <c r="F4020" s="88">
        <v>240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2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325"/>
      <c r="O4020" s="81"/>
    </row>
    <row r="4021" spans="1:15" hidden="1" x14ac:dyDescent="0.35">
      <c r="A4021" s="249" t="s">
        <v>2744</v>
      </c>
      <c r="B4021" s="261" t="s">
        <v>1601</v>
      </c>
      <c r="C4021" s="76">
        <v>44741</v>
      </c>
      <c r="D4021" s="180"/>
      <c r="E4021" s="86" t="s">
        <v>39</v>
      </c>
      <c r="F4021" s="88">
        <v>240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325"/>
      <c r="O4021" s="81"/>
    </row>
    <row r="4022" spans="1:15" hidden="1" x14ac:dyDescent="0.35">
      <c r="A4022" s="249" t="s">
        <v>2568</v>
      </c>
      <c r="B4022" s="323" t="s">
        <v>1643</v>
      </c>
      <c r="C4022" s="76">
        <v>44687</v>
      </c>
      <c r="D4022" s="180"/>
      <c r="E4022" s="161" t="s">
        <v>25</v>
      </c>
      <c r="F4022" s="88">
        <v>360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282"/>
      <c r="O4022" s="81"/>
    </row>
    <row r="4023" spans="1:15" hidden="1" x14ac:dyDescent="0.35">
      <c r="A4023" s="249" t="s">
        <v>2663</v>
      </c>
      <c r="B4023" s="250" t="s">
        <v>1510</v>
      </c>
      <c r="C4023" s="76">
        <v>44708</v>
      </c>
      <c r="D4023" s="180"/>
      <c r="E4023" s="86" t="s">
        <v>28</v>
      </c>
      <c r="F4023" s="88">
        <v>240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251" t="s">
        <v>1074</v>
      </c>
    </row>
    <row r="4024" spans="1:15" hidden="1" x14ac:dyDescent="0.35">
      <c r="A4024" s="249" t="s">
        <v>2663</v>
      </c>
      <c r="B4024" s="250" t="s">
        <v>1510</v>
      </c>
      <c r="C4024" s="76">
        <v>44708</v>
      </c>
      <c r="D4024" s="180"/>
      <c r="E4024" s="161" t="s">
        <v>25</v>
      </c>
      <c r="F4024" s="88">
        <v>360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35">
      <c r="A4025" s="249" t="s">
        <v>2663</v>
      </c>
      <c r="B4025" s="250" t="s">
        <v>1510</v>
      </c>
      <c r="C4025" s="76">
        <v>44708</v>
      </c>
      <c r="D4025" s="180"/>
      <c r="E4025" s="86" t="s">
        <v>39</v>
      </c>
      <c r="F4025" s="88">
        <v>240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35">
      <c r="A4026" s="249" t="s">
        <v>2663</v>
      </c>
      <c r="B4026" s="250" t="s">
        <v>1510</v>
      </c>
      <c r="C4026" s="76">
        <v>44708</v>
      </c>
      <c r="D4026" s="180"/>
      <c r="E4026" s="161" t="s">
        <v>18</v>
      </c>
      <c r="F4026" s="88">
        <v>360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6</v>
      </c>
      <c r="L4026" s="78"/>
      <c r="M4026" s="80"/>
      <c r="N4026" s="282"/>
      <c r="O4026" s="251" t="s">
        <v>1074</v>
      </c>
    </row>
    <row r="4027" spans="1:15" hidden="1" x14ac:dyDescent="0.35">
      <c r="A4027" s="249" t="s">
        <v>2664</v>
      </c>
      <c r="B4027" s="151" t="s">
        <v>2223</v>
      </c>
      <c r="C4027" s="76">
        <v>44710</v>
      </c>
      <c r="D4027" s="180"/>
      <c r="E4027" s="86" t="s">
        <v>39</v>
      </c>
      <c r="F4027" s="88">
        <v>240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0</v>
      </c>
      <c r="L4027" s="78"/>
      <c r="M4027" s="80"/>
      <c r="N4027" s="282"/>
      <c r="O4027" s="251" t="s">
        <v>1074</v>
      </c>
    </row>
    <row r="4028" spans="1:15" hidden="1" x14ac:dyDescent="0.35">
      <c r="A4028" s="249" t="s">
        <v>2664</v>
      </c>
      <c r="B4028" s="151" t="s">
        <v>2223</v>
      </c>
      <c r="C4028" s="76">
        <v>44710</v>
      </c>
      <c r="D4028" s="180"/>
      <c r="E4028" s="86" t="s">
        <v>18</v>
      </c>
      <c r="F4028" s="88">
        <v>360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35">
      <c r="A4029" s="249" t="s">
        <v>2664</v>
      </c>
      <c r="B4029" s="151" t="s">
        <v>2223</v>
      </c>
      <c r="C4029" s="76">
        <v>44710</v>
      </c>
      <c r="D4029" s="180"/>
      <c r="E4029" s="161" t="s">
        <v>25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35">
      <c r="A4030" s="249" t="s">
        <v>2664</v>
      </c>
      <c r="B4030" s="151" t="s">
        <v>2223</v>
      </c>
      <c r="C4030" s="76">
        <v>44710</v>
      </c>
      <c r="D4030" s="180"/>
      <c r="E4030" s="86" t="s">
        <v>28</v>
      </c>
      <c r="F4030" s="88">
        <v>240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35">
      <c r="A4031" s="249" t="s">
        <v>2568</v>
      </c>
      <c r="B4031" s="151" t="s">
        <v>1643</v>
      </c>
      <c r="C4031" s="76">
        <v>44687</v>
      </c>
      <c r="D4031" s="180"/>
      <c r="E4031" s="161" t="s">
        <v>28</v>
      </c>
      <c r="F4031" s="88">
        <v>240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0</v>
      </c>
      <c r="L4031" s="78"/>
      <c r="M4031" s="80"/>
      <c r="N4031" s="282"/>
      <c r="O4031" s="81"/>
    </row>
    <row r="4032" spans="1:15" hidden="1" x14ac:dyDescent="0.35">
      <c r="A4032" s="249" t="s">
        <v>2492</v>
      </c>
      <c r="B4032" s="151" t="s">
        <v>1071</v>
      </c>
      <c r="C4032" s="76">
        <v>44669</v>
      </c>
      <c r="D4032" s="180"/>
      <c r="E4032" s="261" t="s">
        <v>39</v>
      </c>
      <c r="F4032" s="77">
        <v>600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140</v>
      </c>
      <c r="L4032" s="78"/>
      <c r="M4032" s="80"/>
      <c r="N4032" s="282"/>
      <c r="O4032" s="251" t="s">
        <v>1074</v>
      </c>
    </row>
    <row r="4033" spans="1:15" hidden="1" x14ac:dyDescent="0.35">
      <c r="A4033" s="249" t="s">
        <v>2568</v>
      </c>
      <c r="B4033" s="151" t="s">
        <v>1643</v>
      </c>
      <c r="C4033" s="76">
        <v>44687</v>
      </c>
      <c r="D4033" s="180"/>
      <c r="E4033" s="86" t="s">
        <v>18</v>
      </c>
      <c r="F4033" s="88">
        <v>360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0</v>
      </c>
      <c r="L4033" s="78"/>
      <c r="M4033" s="80"/>
      <c r="N4033" s="282"/>
      <c r="O4033" s="81"/>
    </row>
    <row r="4034" spans="1:15" hidden="1" x14ac:dyDescent="0.35">
      <c r="A4034" s="249" t="s">
        <v>2568</v>
      </c>
      <c r="B4034" s="261" t="s">
        <v>1643</v>
      </c>
      <c r="C4034" s="76">
        <v>44687</v>
      </c>
      <c r="D4034" s="180"/>
      <c r="E4034" s="86" t="s">
        <v>39</v>
      </c>
      <c r="F4034" s="88">
        <v>240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hidden="1" x14ac:dyDescent="0.35">
      <c r="A4035" s="249" t="s">
        <v>2419</v>
      </c>
      <c r="B4035" s="9" t="s">
        <v>2203</v>
      </c>
      <c r="C4035" s="76">
        <v>44655</v>
      </c>
      <c r="D4035" s="180"/>
      <c r="E4035" s="86" t="s">
        <v>25</v>
      </c>
      <c r="F4035" s="88">
        <v>360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282"/>
      <c r="O4035" s="81"/>
    </row>
    <row r="4036" spans="1:15" hidden="1" x14ac:dyDescent="0.35">
      <c r="A4036" s="249" t="s">
        <v>2491</v>
      </c>
      <c r="B4036" s="151" t="s">
        <v>1070</v>
      </c>
      <c r="C4036" s="76">
        <v>44669</v>
      </c>
      <c r="D4036" s="180"/>
      <c r="E4036" s="261" t="s">
        <v>39</v>
      </c>
      <c r="F4036" s="77">
        <v>600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52</v>
      </c>
      <c r="L4036" s="78"/>
      <c r="M4036" s="80"/>
      <c r="N4036" s="282"/>
      <c r="O4036" s="251" t="s">
        <v>1074</v>
      </c>
    </row>
    <row r="4037" spans="1:15" hidden="1" x14ac:dyDescent="0.35">
      <c r="A4037" s="249" t="s">
        <v>2419</v>
      </c>
      <c r="B4037" s="9" t="s">
        <v>2203</v>
      </c>
      <c r="C4037" s="76">
        <v>44655</v>
      </c>
      <c r="D4037" s="180"/>
      <c r="E4037" s="161" t="s">
        <v>28</v>
      </c>
      <c r="F4037" s="88">
        <v>240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3</v>
      </c>
      <c r="L4037" s="78"/>
      <c r="M4037" s="80"/>
      <c r="N4037" s="282"/>
      <c r="O4037" s="81"/>
    </row>
    <row r="4038" spans="1:15" hidden="1" x14ac:dyDescent="0.35">
      <c r="A4038" s="249" t="s">
        <v>2419</v>
      </c>
      <c r="B4038" s="9" t="s">
        <v>2203</v>
      </c>
      <c r="C4038" s="76">
        <v>44655</v>
      </c>
      <c r="D4038" s="180"/>
      <c r="E4038" s="161" t="s">
        <v>39</v>
      </c>
      <c r="F4038" s="88">
        <v>240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16</v>
      </c>
      <c r="L4038" s="78"/>
      <c r="M4038" s="80"/>
      <c r="N4038" s="282"/>
      <c r="O4038" s="81"/>
    </row>
    <row r="4039" spans="1:15" hidden="1" x14ac:dyDescent="0.35">
      <c r="A4039" s="249" t="s">
        <v>2419</v>
      </c>
      <c r="B4039" s="9" t="s">
        <v>2203</v>
      </c>
      <c r="C4039" s="76">
        <v>44655</v>
      </c>
      <c r="D4039" s="180"/>
      <c r="E4039" s="161" t="s">
        <v>18</v>
      </c>
      <c r="F4039" s="88">
        <v>360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0</v>
      </c>
      <c r="L4039" s="78"/>
      <c r="M4039" s="80"/>
      <c r="N4039" s="282"/>
      <c r="O4039" s="81"/>
    </row>
    <row r="4040" spans="1:15" hidden="1" x14ac:dyDescent="0.35">
      <c r="A4040" s="249" t="s">
        <v>2724</v>
      </c>
      <c r="B4040" s="161" t="s">
        <v>1600</v>
      </c>
      <c r="C4040" s="76">
        <v>44734</v>
      </c>
      <c r="D4040" s="180"/>
      <c r="E4040" s="261" t="s">
        <v>25</v>
      </c>
      <c r="F4040" s="88">
        <v>360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325"/>
      <c r="O4040" s="81"/>
    </row>
    <row r="4041" spans="1:15" hidden="1" x14ac:dyDescent="0.35">
      <c r="A4041" s="249" t="s">
        <v>2724</v>
      </c>
      <c r="B4041" s="161" t="s">
        <v>1600</v>
      </c>
      <c r="C4041" s="76">
        <v>44734</v>
      </c>
      <c r="D4041" s="180"/>
      <c r="E4041" s="86" t="s">
        <v>28</v>
      </c>
      <c r="F4041" s="88">
        <v>240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5"/>
      <c r="O4041" s="81"/>
    </row>
    <row r="4042" spans="1:15" hidden="1" x14ac:dyDescent="0.35">
      <c r="A4042" s="249" t="s">
        <v>2724</v>
      </c>
      <c r="B4042" s="161" t="s">
        <v>1600</v>
      </c>
      <c r="C4042" s="76">
        <v>44734</v>
      </c>
      <c r="D4042" s="180"/>
      <c r="E4042" s="86" t="s">
        <v>18</v>
      </c>
      <c r="F4042" s="88">
        <v>360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0</v>
      </c>
      <c r="L4042" s="78"/>
      <c r="M4042" s="80"/>
      <c r="N4042" s="325"/>
      <c r="O4042" s="81"/>
    </row>
    <row r="4043" spans="1:15" hidden="1" x14ac:dyDescent="0.35">
      <c r="A4043" s="249" t="s">
        <v>2676</v>
      </c>
      <c r="B4043" s="151" t="s">
        <v>2223</v>
      </c>
      <c r="C4043" s="76">
        <v>44715</v>
      </c>
      <c r="D4043" s="180"/>
      <c r="E4043" s="86" t="s">
        <v>39</v>
      </c>
      <c r="F4043" s="88">
        <v>240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5"/>
      <c r="O4043" s="251" t="s">
        <v>1074</v>
      </c>
    </row>
    <row r="4044" spans="1:15" hidden="1" x14ac:dyDescent="0.35">
      <c r="A4044" s="249" t="s">
        <v>2676</v>
      </c>
      <c r="B4044" s="151" t="s">
        <v>2223</v>
      </c>
      <c r="C4044" s="76">
        <v>44715</v>
      </c>
      <c r="D4044" s="180"/>
      <c r="E4044" s="86" t="s">
        <v>18</v>
      </c>
      <c r="F4044" s="88">
        <v>360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5"/>
      <c r="O4044" s="251" t="s">
        <v>1074</v>
      </c>
    </row>
    <row r="4045" spans="1:15" hidden="1" x14ac:dyDescent="0.35">
      <c r="A4045" s="249" t="s">
        <v>2676</v>
      </c>
      <c r="B4045" s="151" t="s">
        <v>2223</v>
      </c>
      <c r="C4045" s="76">
        <v>44715</v>
      </c>
      <c r="D4045" s="180"/>
      <c r="E4045" s="161" t="s">
        <v>25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5"/>
      <c r="O4045" s="251" t="s">
        <v>1074</v>
      </c>
    </row>
    <row r="4046" spans="1:15" hidden="1" x14ac:dyDescent="0.35">
      <c r="A4046" s="249" t="s">
        <v>2676</v>
      </c>
      <c r="B4046" s="151" t="s">
        <v>2223</v>
      </c>
      <c r="C4046" s="76">
        <v>44715</v>
      </c>
      <c r="D4046" s="180"/>
      <c r="E4046" s="86" t="s">
        <v>28</v>
      </c>
      <c r="F4046" s="88">
        <v>240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5"/>
      <c r="O4046" s="251" t="s">
        <v>1074</v>
      </c>
    </row>
    <row r="4047" spans="1:15" x14ac:dyDescent="0.35">
      <c r="A4047" s="249" t="s">
        <v>2724</v>
      </c>
      <c r="B4047" s="161" t="s">
        <v>1600</v>
      </c>
      <c r="C4047" s="76">
        <v>44734</v>
      </c>
      <c r="D4047" s="180"/>
      <c r="E4047" s="161" t="s">
        <v>39</v>
      </c>
      <c r="F4047" s="88">
        <v>360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4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5"/>
      <c r="O4047" s="81"/>
    </row>
    <row r="4048" spans="1:15" hidden="1" x14ac:dyDescent="0.35">
      <c r="A4048" s="249" t="s">
        <v>2733</v>
      </c>
      <c r="B4048" s="151" t="s">
        <v>1438</v>
      </c>
      <c r="C4048" s="76">
        <v>44738</v>
      </c>
      <c r="D4048" s="180"/>
      <c r="E4048" s="86" t="s">
        <v>39</v>
      </c>
      <c r="F4048" s="88">
        <v>240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5"/>
      <c r="O4048" s="251" t="s">
        <v>1074</v>
      </c>
    </row>
    <row r="4049" spans="1:15" hidden="1" x14ac:dyDescent="0.35">
      <c r="A4049" s="249" t="s">
        <v>2733</v>
      </c>
      <c r="B4049" s="151" t="s">
        <v>1438</v>
      </c>
      <c r="C4049" s="76">
        <v>44738</v>
      </c>
      <c r="D4049" s="180"/>
      <c r="E4049" s="86" t="s">
        <v>28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83"/>
      <c r="J4049" s="84"/>
      <c r="K4049" s="96">
        <f>SUMIFS(Table3[[#All],[Tổng Kim hư]],Table3[[#All],[Mã Hàng ]],Table1[[#All],[Mã hàng]],Table3[[#All],[Màu ]],Table1[[#All],[Màu]],Table3[[#All],[Ngày đặt ]],Table1[[#All],[Ngày đặt]])</f>
        <v>0</v>
      </c>
      <c r="L4049" s="83"/>
      <c r="M4049" s="85"/>
      <c r="N4049" s="326"/>
      <c r="O4049" s="262" t="s">
        <v>1074</v>
      </c>
    </row>
    <row r="4050" spans="1:15" hidden="1" x14ac:dyDescent="0.35">
      <c r="A4050" s="249" t="s">
        <v>2733</v>
      </c>
      <c r="B4050" s="151" t="s">
        <v>1438</v>
      </c>
      <c r="C4050" s="76">
        <v>44738</v>
      </c>
      <c r="D4050" s="180"/>
      <c r="E4050" s="86" t="s">
        <v>25</v>
      </c>
      <c r="F4050" s="72">
        <v>360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8"/>
      <c r="J4050" s="79"/>
      <c r="K4050" s="95">
        <f>SUMIFS(Table3[[#All],[Tổng Kim hư]],Table3[[#All],[Mã Hàng ]],Table1[[#All],[Mã hàng]],Table3[[#All],[Màu ]],Table1[[#All],[Màu]],Table3[[#All],[Ngày đặt ]],Table1[[#All],[Ngày đặt]])</f>
        <v>0</v>
      </c>
      <c r="L4050" s="78"/>
      <c r="M4050" s="80"/>
      <c r="N4050" s="325"/>
      <c r="O4050" s="251" t="s">
        <v>1074</v>
      </c>
    </row>
    <row r="4051" spans="1:15" hidden="1" x14ac:dyDescent="0.35">
      <c r="A4051" s="249" t="s">
        <v>2733</v>
      </c>
      <c r="B4051" s="151" t="s">
        <v>1438</v>
      </c>
      <c r="C4051" s="76">
        <v>44738</v>
      </c>
      <c r="D4051" s="180"/>
      <c r="E4051" s="86" t="s">
        <v>18</v>
      </c>
      <c r="F4051" s="88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22</v>
      </c>
      <c r="L4051" s="78"/>
      <c r="M4051" s="80"/>
      <c r="N4051" s="325"/>
      <c r="O4051" s="251" t="s">
        <v>1074</v>
      </c>
    </row>
    <row r="4052" spans="1:15" hidden="1" x14ac:dyDescent="0.35">
      <c r="A4052" s="249" t="s">
        <v>2200</v>
      </c>
      <c r="B4052" s="9" t="s">
        <v>2117</v>
      </c>
      <c r="C4052" s="76">
        <v>44572</v>
      </c>
      <c r="D4052" s="235"/>
      <c r="E4052" s="250" t="s">
        <v>18</v>
      </c>
      <c r="F4052" s="77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0</v>
      </c>
      <c r="L4052" s="78"/>
      <c r="M4052" s="80"/>
      <c r="N4052" s="265"/>
      <c r="O4052" s="81"/>
    </row>
    <row r="4053" spans="1:15" hidden="1" x14ac:dyDescent="0.35">
      <c r="A4053" s="249" t="s">
        <v>2398</v>
      </c>
      <c r="B4053" s="151" t="s">
        <v>2393</v>
      </c>
      <c r="C4053" s="76">
        <v>44649</v>
      </c>
      <c r="D4053" s="264"/>
      <c r="E4053" s="250" t="s">
        <v>75</v>
      </c>
      <c r="F4053" s="77">
        <v>600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282"/>
      <c r="O4053" s="81"/>
    </row>
    <row r="4054" spans="1:15" hidden="1" x14ac:dyDescent="0.35">
      <c r="A4054" s="249" t="s">
        <v>2398</v>
      </c>
      <c r="B4054" s="327" t="s">
        <v>2393</v>
      </c>
      <c r="C4054" s="76">
        <v>44649</v>
      </c>
      <c r="D4054" s="264"/>
      <c r="E4054" s="250" t="s">
        <v>2040</v>
      </c>
      <c r="F4054" s="77">
        <v>600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282"/>
      <c r="O4054" s="81"/>
    </row>
    <row r="4055" spans="1:15" hidden="1" x14ac:dyDescent="0.35">
      <c r="A4055" s="249" t="s">
        <v>2695</v>
      </c>
      <c r="B4055" s="323" t="s">
        <v>30</v>
      </c>
      <c r="C4055" s="76">
        <v>44721</v>
      </c>
      <c r="D4055" s="180"/>
      <c r="E4055" s="86" t="s">
        <v>39</v>
      </c>
      <c r="F4055" s="88">
        <v>240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325"/>
      <c r="O4055" s="251" t="s">
        <v>1074</v>
      </c>
    </row>
    <row r="4056" spans="1:15" hidden="1" x14ac:dyDescent="0.35">
      <c r="A4056" s="249" t="s">
        <v>2695</v>
      </c>
      <c r="B4056" s="323" t="s">
        <v>30</v>
      </c>
      <c r="C4056" s="76">
        <v>44721</v>
      </c>
      <c r="D4056" s="180"/>
      <c r="E4056" s="86" t="s">
        <v>28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5"/>
      <c r="O4056" s="251" t="s">
        <v>1074</v>
      </c>
    </row>
    <row r="4057" spans="1:15" hidden="1" x14ac:dyDescent="0.35">
      <c r="A4057" s="249" t="s">
        <v>2695</v>
      </c>
      <c r="B4057" s="323" t="s">
        <v>30</v>
      </c>
      <c r="C4057" s="76">
        <v>44721</v>
      </c>
      <c r="D4057" s="180"/>
      <c r="E4057" s="86" t="s">
        <v>18</v>
      </c>
      <c r="F4057" s="88">
        <v>360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19</v>
      </c>
      <c r="L4057" s="78"/>
      <c r="M4057" s="80"/>
      <c r="N4057" s="325"/>
      <c r="O4057" s="251" t="s">
        <v>1074</v>
      </c>
    </row>
    <row r="4058" spans="1:15" hidden="1" x14ac:dyDescent="0.35">
      <c r="A4058" s="249" t="s">
        <v>2695</v>
      </c>
      <c r="B4058" s="323" t="s">
        <v>30</v>
      </c>
      <c r="C4058" s="76">
        <v>44721</v>
      </c>
      <c r="D4058" s="180"/>
      <c r="E4058" s="261" t="s">
        <v>25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3</v>
      </c>
      <c r="L4058" s="78"/>
      <c r="M4058" s="80"/>
      <c r="N4058" s="325"/>
      <c r="O4058" s="251" t="s">
        <v>1074</v>
      </c>
    </row>
    <row r="4059" spans="1:15" hidden="1" x14ac:dyDescent="0.35">
      <c r="A4059" s="249" t="s">
        <v>2629</v>
      </c>
      <c r="B4059" s="151" t="s">
        <v>478</v>
      </c>
      <c r="C4059" s="76">
        <v>44700</v>
      </c>
      <c r="D4059" s="235"/>
      <c r="E4059" s="250" t="s">
        <v>39</v>
      </c>
      <c r="F4059" s="77">
        <v>480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0</v>
      </c>
      <c r="L4059" s="78"/>
      <c r="M4059" s="80"/>
      <c r="N4059" s="282"/>
      <c r="O4059" s="81"/>
    </row>
    <row r="4060" spans="1:15" hidden="1" x14ac:dyDescent="0.35">
      <c r="A4060" s="249" t="s">
        <v>2629</v>
      </c>
      <c r="B4060" s="151" t="s">
        <v>478</v>
      </c>
      <c r="C4060" s="76">
        <v>44700</v>
      </c>
      <c r="D4060" s="235"/>
      <c r="E4060" s="250" t="s">
        <v>25</v>
      </c>
      <c r="F4060" s="77">
        <v>360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282"/>
      <c r="O4060" s="81"/>
    </row>
    <row r="4061" spans="1:15" hidden="1" x14ac:dyDescent="0.35">
      <c r="A4061" s="249" t="s">
        <v>2629</v>
      </c>
      <c r="B4061" s="151" t="s">
        <v>478</v>
      </c>
      <c r="C4061" s="76">
        <v>44700</v>
      </c>
      <c r="D4061" s="235"/>
      <c r="E4061" s="157" t="s">
        <v>18</v>
      </c>
      <c r="F4061" s="77">
        <v>480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18</v>
      </c>
      <c r="L4061" s="78"/>
      <c r="M4061" s="80"/>
      <c r="N4061" s="282"/>
      <c r="O4061" s="81"/>
    </row>
    <row r="4062" spans="1:15" hidden="1" x14ac:dyDescent="0.35">
      <c r="A4062" s="249" t="s">
        <v>2679</v>
      </c>
      <c r="B4062" s="250" t="s">
        <v>2592</v>
      </c>
      <c r="C4062" s="76">
        <v>44718</v>
      </c>
      <c r="D4062" s="264"/>
      <c r="E4062" s="250" t="s">
        <v>79</v>
      </c>
      <c r="F4062" s="88">
        <v>100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0</v>
      </c>
      <c r="L4062" s="78"/>
      <c r="M4062" s="80"/>
      <c r="N4062" s="325"/>
      <c r="O4062" s="81"/>
    </row>
    <row r="4063" spans="1:15" hidden="1" x14ac:dyDescent="0.35">
      <c r="A4063" s="249" t="s">
        <v>2683</v>
      </c>
      <c r="B4063" s="9" t="s">
        <v>1336</v>
      </c>
      <c r="C4063" s="76">
        <v>44717</v>
      </c>
      <c r="D4063" s="264"/>
      <c r="E4063" s="157" t="s">
        <v>28</v>
      </c>
      <c r="F4063" s="88">
        <v>240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5"/>
      <c r="O4063" s="251" t="s">
        <v>1074</v>
      </c>
    </row>
    <row r="4064" spans="1:15" hidden="1" x14ac:dyDescent="0.35">
      <c r="A4064" s="249" t="s">
        <v>2683</v>
      </c>
      <c r="B4064" s="9" t="s">
        <v>1336</v>
      </c>
      <c r="C4064" s="76">
        <v>44717</v>
      </c>
      <c r="D4064" s="264"/>
      <c r="E4064" s="157" t="s">
        <v>18</v>
      </c>
      <c r="F4064" s="88">
        <v>600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5"/>
      <c r="O4064" s="251" t="s">
        <v>1074</v>
      </c>
    </row>
    <row r="4065" spans="1:15" hidden="1" x14ac:dyDescent="0.35">
      <c r="A4065" s="249" t="s">
        <v>2683</v>
      </c>
      <c r="B4065" s="9" t="s">
        <v>1336</v>
      </c>
      <c r="C4065" s="76">
        <v>44717</v>
      </c>
      <c r="D4065" s="264"/>
      <c r="E4065" s="157" t="s">
        <v>39</v>
      </c>
      <c r="F4065" s="88">
        <v>240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5"/>
      <c r="O4065" s="251" t="s">
        <v>1074</v>
      </c>
    </row>
    <row r="4066" spans="1:15" hidden="1" x14ac:dyDescent="0.35">
      <c r="A4066" s="249" t="s">
        <v>2683</v>
      </c>
      <c r="B4066" s="9" t="s">
        <v>1336</v>
      </c>
      <c r="C4066" s="76">
        <v>44717</v>
      </c>
      <c r="D4066" s="264"/>
      <c r="E4066" s="157" t="s">
        <v>25</v>
      </c>
      <c r="F4066" s="88">
        <v>360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5"/>
      <c r="O4066" s="251" t="s">
        <v>1074</v>
      </c>
    </row>
    <row r="4067" spans="1:15" hidden="1" x14ac:dyDescent="0.35">
      <c r="A4067" s="249" t="s">
        <v>2652</v>
      </c>
      <c r="B4067" s="250" t="s">
        <v>2592</v>
      </c>
      <c r="C4067" s="76">
        <v>44691</v>
      </c>
      <c r="D4067" s="264"/>
      <c r="E4067" s="250" t="s">
        <v>28</v>
      </c>
      <c r="F4067" s="88">
        <v>500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282"/>
      <c r="O4067" s="251" t="s">
        <v>1074</v>
      </c>
    </row>
    <row r="4068" spans="1:15" hidden="1" x14ac:dyDescent="0.35">
      <c r="A4068" s="249" t="s">
        <v>2652</v>
      </c>
      <c r="B4068" s="250" t="s">
        <v>2592</v>
      </c>
      <c r="C4068" s="76">
        <v>44691</v>
      </c>
      <c r="D4068" s="264"/>
      <c r="E4068" s="250" t="s">
        <v>18</v>
      </c>
      <c r="F4068" s="77">
        <v>300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35">
      <c r="A4069" s="249" t="s">
        <v>2652</v>
      </c>
      <c r="B4069" s="250" t="s">
        <v>2592</v>
      </c>
      <c r="C4069" s="76">
        <v>44691</v>
      </c>
      <c r="D4069" s="264"/>
      <c r="E4069" s="250" t="s">
        <v>203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35">
      <c r="A4070" s="249" t="s">
        <v>2652</v>
      </c>
      <c r="B4070" s="250" t="s">
        <v>2592</v>
      </c>
      <c r="C4070" s="76">
        <v>44691</v>
      </c>
      <c r="D4070" s="264"/>
      <c r="E4070" s="250" t="s">
        <v>202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35">
      <c r="A4071" s="249" t="s">
        <v>2652</v>
      </c>
      <c r="B4071" s="250" t="s">
        <v>2592</v>
      </c>
      <c r="C4071" s="76">
        <v>44691</v>
      </c>
      <c r="D4071" s="264"/>
      <c r="E4071" s="250" t="s">
        <v>2631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35">
      <c r="A4072" s="249" t="s">
        <v>2678</v>
      </c>
      <c r="B4072" s="151" t="s">
        <v>1438</v>
      </c>
      <c r="C4072" s="76">
        <v>44711</v>
      </c>
      <c r="D4072" s="180"/>
      <c r="E4072" s="261" t="s">
        <v>18</v>
      </c>
      <c r="F4072" s="88">
        <v>240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2</v>
      </c>
      <c r="L4072" s="78"/>
      <c r="M4072" s="80"/>
      <c r="N4072" s="325"/>
      <c r="O4072" s="251" t="s">
        <v>1074</v>
      </c>
    </row>
    <row r="4073" spans="1:15" hidden="1" x14ac:dyDescent="0.35">
      <c r="A4073" s="249" t="s">
        <v>2678</v>
      </c>
      <c r="B4073" s="151" t="s">
        <v>1438</v>
      </c>
      <c r="C4073" s="76">
        <v>44711</v>
      </c>
      <c r="D4073" s="180"/>
      <c r="E4073" s="86" t="s">
        <v>28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5"/>
      <c r="O4073" s="251" t="s">
        <v>1074</v>
      </c>
    </row>
    <row r="4074" spans="1:15" hidden="1" x14ac:dyDescent="0.35">
      <c r="A4074" s="249" t="s">
        <v>2652</v>
      </c>
      <c r="B4074" s="250" t="s">
        <v>2592</v>
      </c>
      <c r="C4074" s="76">
        <v>44691</v>
      </c>
      <c r="D4074" s="264"/>
      <c r="E4074" s="250" t="s">
        <v>2632</v>
      </c>
      <c r="F4074" s="77">
        <v>300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0</v>
      </c>
      <c r="L4074" s="78"/>
      <c r="M4074" s="80"/>
      <c r="N4074" s="282"/>
      <c r="O4074" s="251" t="s">
        <v>1074</v>
      </c>
    </row>
    <row r="4075" spans="1:15" hidden="1" x14ac:dyDescent="0.35">
      <c r="A4075" s="249" t="s">
        <v>2652</v>
      </c>
      <c r="B4075" s="250" t="s">
        <v>2592</v>
      </c>
      <c r="C4075" s="76">
        <v>44691</v>
      </c>
      <c r="D4075" s="264"/>
      <c r="E4075" s="250" t="s">
        <v>131</v>
      </c>
      <c r="F4075" s="88">
        <v>100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35">
      <c r="A4076" s="249" t="s">
        <v>2652</v>
      </c>
      <c r="B4076" s="250" t="s">
        <v>2592</v>
      </c>
      <c r="C4076" s="76">
        <v>44691</v>
      </c>
      <c r="D4076" s="264"/>
      <c r="E4076" s="250" t="s">
        <v>79</v>
      </c>
      <c r="F4076" s="77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35">
      <c r="A4077" s="249" t="s">
        <v>2709</v>
      </c>
      <c r="B4077" s="161" t="s">
        <v>238</v>
      </c>
      <c r="C4077" s="76">
        <v>44717</v>
      </c>
      <c r="D4077" s="235"/>
      <c r="E4077" s="86" t="s">
        <v>28</v>
      </c>
      <c r="F4077" s="88">
        <v>1000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325"/>
      <c r="O4077" s="251" t="s">
        <v>1074</v>
      </c>
    </row>
    <row r="4078" spans="1:15" hidden="1" x14ac:dyDescent="0.35">
      <c r="A4078" s="249" t="s">
        <v>2709</v>
      </c>
      <c r="B4078" s="161" t="s">
        <v>238</v>
      </c>
      <c r="C4078" s="76">
        <v>44717</v>
      </c>
      <c r="D4078" s="235"/>
      <c r="E4078" s="261" t="s">
        <v>18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5"/>
      <c r="O4078" s="251" t="s">
        <v>1074</v>
      </c>
    </row>
    <row r="4079" spans="1:15" hidden="1" x14ac:dyDescent="0.35">
      <c r="A4079" s="249" t="s">
        <v>2681</v>
      </c>
      <c r="B4079" s="151" t="s">
        <v>1166</v>
      </c>
      <c r="C4079" s="76">
        <v>44704</v>
      </c>
      <c r="D4079" s="264"/>
      <c r="E4079" s="161" t="s">
        <v>18</v>
      </c>
      <c r="F4079" s="88">
        <v>360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5"/>
      <c r="O4079" s="251" t="s">
        <v>1074</v>
      </c>
    </row>
    <row r="4080" spans="1:15" hidden="1" x14ac:dyDescent="0.35">
      <c r="A4080" s="249" t="s">
        <v>2681</v>
      </c>
      <c r="B4080" s="151" t="s">
        <v>1166</v>
      </c>
      <c r="C4080" s="76">
        <v>44704</v>
      </c>
      <c r="D4080" s="264"/>
      <c r="E4080" s="261" t="s">
        <v>28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5"/>
      <c r="O4080" s="251" t="s">
        <v>1074</v>
      </c>
    </row>
    <row r="4081" spans="1:15" hidden="1" x14ac:dyDescent="0.35">
      <c r="A4081" s="249" t="s">
        <v>2709</v>
      </c>
      <c r="B4081" s="161" t="s">
        <v>238</v>
      </c>
      <c r="C4081" s="76">
        <v>44717</v>
      </c>
      <c r="D4081" s="235"/>
      <c r="E4081" s="261" t="s">
        <v>39</v>
      </c>
      <c r="F4081" s="88">
        <v>1000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5"/>
      <c r="O4081" s="251" t="s">
        <v>1074</v>
      </c>
    </row>
    <row r="4082" spans="1:15" hidden="1" x14ac:dyDescent="0.35">
      <c r="A4082" s="249" t="s">
        <v>2652</v>
      </c>
      <c r="B4082" s="250" t="s">
        <v>2592</v>
      </c>
      <c r="C4082" s="76">
        <v>44691</v>
      </c>
      <c r="D4082" s="264"/>
      <c r="E4082" s="250" t="s">
        <v>1918</v>
      </c>
      <c r="F4082" s="77">
        <v>100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282"/>
      <c r="O4082" s="251" t="s">
        <v>1074</v>
      </c>
    </row>
    <row r="4083" spans="1:15" hidden="1" x14ac:dyDescent="0.35">
      <c r="A4083" s="249" t="s">
        <v>2652</v>
      </c>
      <c r="B4083" s="250" t="s">
        <v>2592</v>
      </c>
      <c r="C4083" s="76">
        <v>44691</v>
      </c>
      <c r="D4083" s="264"/>
      <c r="E4083" s="250" t="s">
        <v>1917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35">
      <c r="A4084" s="249" t="s">
        <v>2652</v>
      </c>
      <c r="B4084" s="250" t="s">
        <v>2592</v>
      </c>
      <c r="C4084" s="76">
        <v>44718</v>
      </c>
      <c r="D4084" s="264"/>
      <c r="E4084" s="250" t="s">
        <v>18</v>
      </c>
      <c r="F4084" s="77">
        <v>756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2</v>
      </c>
      <c r="L4084" s="78"/>
      <c r="M4084" s="80"/>
      <c r="N4084" s="325"/>
      <c r="O4084" s="81"/>
    </row>
    <row r="4085" spans="1:15" hidden="1" x14ac:dyDescent="0.35">
      <c r="A4085" s="249" t="s">
        <v>2652</v>
      </c>
      <c r="B4085" s="250" t="s">
        <v>2592</v>
      </c>
      <c r="C4085" s="76">
        <v>44718</v>
      </c>
      <c r="D4085" s="264"/>
      <c r="E4085" s="250" t="s">
        <v>135</v>
      </c>
      <c r="F4085" s="77">
        <v>200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0</v>
      </c>
      <c r="L4085" s="78"/>
      <c r="M4085" s="80"/>
      <c r="N4085" s="325"/>
      <c r="O4085" s="81"/>
    </row>
    <row r="4086" spans="1:15" hidden="1" x14ac:dyDescent="0.35">
      <c r="A4086" s="249" t="s">
        <v>2652</v>
      </c>
      <c r="B4086" s="250" t="s">
        <v>2592</v>
      </c>
      <c r="C4086" s="76">
        <v>44718</v>
      </c>
      <c r="D4086" s="264"/>
      <c r="E4086" s="250" t="s">
        <v>203</v>
      </c>
      <c r="F4086" s="77">
        <v>360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5"/>
      <c r="O4086" s="81"/>
    </row>
    <row r="4087" spans="1:15" hidden="1" x14ac:dyDescent="0.35">
      <c r="A4087" s="249" t="s">
        <v>2706</v>
      </c>
      <c r="B4087" s="313" t="s">
        <v>1306</v>
      </c>
      <c r="C4087" s="76">
        <v>44726</v>
      </c>
      <c r="D4087" s="264"/>
      <c r="E4087" s="250" t="s">
        <v>39</v>
      </c>
      <c r="F4087" s="77">
        <v>500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5"/>
      <c r="O4087" s="81"/>
    </row>
    <row r="4088" spans="1:15" x14ac:dyDescent="0.35">
      <c r="A4088" s="249" t="s">
        <v>2684</v>
      </c>
      <c r="B4088" s="150" t="s">
        <v>239</v>
      </c>
      <c r="C4088" s="76">
        <v>44718</v>
      </c>
      <c r="D4088" s="180"/>
      <c r="E4088" s="161" t="s">
        <v>18</v>
      </c>
      <c r="F4088" s="77">
        <v>240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5"/>
      <c r="O4088" s="81"/>
    </row>
    <row r="4089" spans="1:15" hidden="1" x14ac:dyDescent="0.35">
      <c r="A4089" s="249" t="s">
        <v>2684</v>
      </c>
      <c r="B4089" s="150" t="s">
        <v>239</v>
      </c>
      <c r="C4089" s="76">
        <v>44718</v>
      </c>
      <c r="D4089" s="235"/>
      <c r="E4089" s="157" t="s">
        <v>28</v>
      </c>
      <c r="F4089" s="77">
        <v>120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325"/>
      <c r="O4089" s="81"/>
    </row>
    <row r="4090" spans="1:15" hidden="1" x14ac:dyDescent="0.35">
      <c r="A4090" s="249" t="s">
        <v>2684</v>
      </c>
      <c r="B4090" s="150" t="s">
        <v>239</v>
      </c>
      <c r="C4090" s="76">
        <v>44718</v>
      </c>
      <c r="D4090" s="180"/>
      <c r="E4090" s="161" t="s">
        <v>39</v>
      </c>
      <c r="F4090" s="77">
        <v>120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325"/>
      <c r="O4090" s="81"/>
    </row>
    <row r="4091" spans="1:15" hidden="1" x14ac:dyDescent="0.35">
      <c r="A4091" s="249" t="s">
        <v>2684</v>
      </c>
      <c r="B4091" s="9" t="s">
        <v>239</v>
      </c>
      <c r="C4091" s="76">
        <v>44718</v>
      </c>
      <c r="D4091" s="235"/>
      <c r="E4091" s="250" t="s">
        <v>25</v>
      </c>
      <c r="F4091" s="77">
        <v>240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325"/>
      <c r="O4091" s="81"/>
    </row>
    <row r="4092" spans="1:15" hidden="1" x14ac:dyDescent="0.35">
      <c r="A4092" s="249" t="s">
        <v>2721</v>
      </c>
      <c r="B4092" s="9" t="s">
        <v>27</v>
      </c>
      <c r="C4092" s="76">
        <v>44733</v>
      </c>
      <c r="D4092" s="235"/>
      <c r="E4092" s="86" t="s">
        <v>28</v>
      </c>
      <c r="F4092" s="88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5"/>
      <c r="O4092" s="251" t="s">
        <v>1074</v>
      </c>
    </row>
    <row r="4093" spans="1:15" hidden="1" x14ac:dyDescent="0.35">
      <c r="A4093" s="249" t="s">
        <v>2721</v>
      </c>
      <c r="B4093" s="9" t="s">
        <v>27</v>
      </c>
      <c r="C4093" s="76">
        <v>44733</v>
      </c>
      <c r="D4093" s="235"/>
      <c r="E4093" s="86" t="s">
        <v>39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5"/>
      <c r="O4093" s="251" t="s">
        <v>1074</v>
      </c>
    </row>
    <row r="4094" spans="1:15" hidden="1" x14ac:dyDescent="0.35">
      <c r="A4094" s="249" t="s">
        <v>2721</v>
      </c>
      <c r="B4094" s="9" t="s">
        <v>27</v>
      </c>
      <c r="C4094" s="76">
        <v>44733</v>
      </c>
      <c r="D4094" s="235"/>
      <c r="E4094" s="86" t="s">
        <v>25</v>
      </c>
      <c r="F4094" s="88">
        <v>360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1</v>
      </c>
      <c r="L4094" s="78"/>
      <c r="M4094" s="80"/>
      <c r="N4094" s="325"/>
      <c r="O4094" s="251" t="s">
        <v>1074</v>
      </c>
    </row>
    <row r="4095" spans="1:15" hidden="1" x14ac:dyDescent="0.35">
      <c r="A4095" s="249" t="s">
        <v>2685</v>
      </c>
      <c r="B4095" s="151" t="s">
        <v>1071</v>
      </c>
      <c r="C4095" s="76">
        <v>44718</v>
      </c>
      <c r="D4095" s="180"/>
      <c r="E4095" s="261" t="s">
        <v>39</v>
      </c>
      <c r="F4095" s="77">
        <v>600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0</v>
      </c>
      <c r="L4095" s="78"/>
      <c r="M4095" s="80"/>
      <c r="N4095" s="325"/>
      <c r="O4095" s="251" t="s">
        <v>1074</v>
      </c>
    </row>
    <row r="4096" spans="1:15" hidden="1" x14ac:dyDescent="0.35">
      <c r="A4096" s="249" t="s">
        <v>2721</v>
      </c>
      <c r="B4096" s="9" t="s">
        <v>27</v>
      </c>
      <c r="C4096" s="76">
        <v>44733</v>
      </c>
      <c r="D4096" s="235"/>
      <c r="E4096" s="161" t="s">
        <v>18</v>
      </c>
      <c r="F4096" s="88">
        <v>360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5"/>
      <c r="O4096" s="251" t="s">
        <v>1074</v>
      </c>
    </row>
    <row r="4097" spans="1:15" hidden="1" x14ac:dyDescent="0.35">
      <c r="A4097" s="249" t="s">
        <v>2734</v>
      </c>
      <c r="B4097" s="323" t="s">
        <v>30</v>
      </c>
      <c r="C4097" s="76">
        <v>44738</v>
      </c>
      <c r="D4097" s="180"/>
      <c r="E4097" s="86" t="s">
        <v>39</v>
      </c>
      <c r="F4097" s="88">
        <v>240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5"/>
      <c r="O4097" s="251" t="s">
        <v>1074</v>
      </c>
    </row>
    <row r="4098" spans="1:15" hidden="1" x14ac:dyDescent="0.35">
      <c r="A4098" s="249" t="s">
        <v>2734</v>
      </c>
      <c r="B4098" s="323" t="s">
        <v>30</v>
      </c>
      <c r="C4098" s="76">
        <v>44738</v>
      </c>
      <c r="D4098" s="180"/>
      <c r="E4098" s="86" t="s">
        <v>28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5"/>
      <c r="O4098" s="251" t="s">
        <v>1074</v>
      </c>
    </row>
    <row r="4099" spans="1:15" hidden="1" x14ac:dyDescent="0.35">
      <c r="A4099" s="249" t="s">
        <v>2734</v>
      </c>
      <c r="B4099" s="151" t="s">
        <v>30</v>
      </c>
      <c r="C4099" s="76">
        <v>44738</v>
      </c>
      <c r="D4099" s="180"/>
      <c r="E4099" s="86" t="s">
        <v>18</v>
      </c>
      <c r="F4099" s="88">
        <v>360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98</v>
      </c>
      <c r="L4099" s="78"/>
      <c r="M4099" s="80"/>
      <c r="N4099" s="325"/>
      <c r="O4099" s="251" t="s">
        <v>1074</v>
      </c>
    </row>
    <row r="4100" spans="1:15" hidden="1" x14ac:dyDescent="0.35">
      <c r="A4100" s="249" t="s">
        <v>2734</v>
      </c>
      <c r="B4100" s="151" t="s">
        <v>30</v>
      </c>
      <c r="C4100" s="76">
        <v>44738</v>
      </c>
      <c r="D4100" s="180"/>
      <c r="E4100" s="261" t="s">
        <v>25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3</v>
      </c>
      <c r="L4100" s="78"/>
      <c r="M4100" s="80"/>
      <c r="N4100" s="325"/>
      <c r="O4100" s="251" t="s">
        <v>1074</v>
      </c>
    </row>
    <row r="4101" spans="1:15" hidden="1" x14ac:dyDescent="0.35">
      <c r="A4101" s="249" t="s">
        <v>2740</v>
      </c>
      <c r="B4101" s="9" t="s">
        <v>1336</v>
      </c>
      <c r="C4101" s="76">
        <v>44739</v>
      </c>
      <c r="D4101" s="264"/>
      <c r="E4101" s="157" t="s">
        <v>28</v>
      </c>
      <c r="F4101" s="88">
        <v>240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5"/>
      <c r="O4101" s="251" t="s">
        <v>1074</v>
      </c>
    </row>
    <row r="4102" spans="1:15" hidden="1" x14ac:dyDescent="0.35">
      <c r="A4102" s="249" t="s">
        <v>2740</v>
      </c>
      <c r="B4102" s="9" t="s">
        <v>1336</v>
      </c>
      <c r="C4102" s="76">
        <v>44739</v>
      </c>
      <c r="D4102" s="264"/>
      <c r="E4102" s="157" t="s">
        <v>18</v>
      </c>
      <c r="F4102" s="88">
        <v>600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5"/>
      <c r="O4102" s="251" t="s">
        <v>1074</v>
      </c>
    </row>
    <row r="4103" spans="1:15" hidden="1" x14ac:dyDescent="0.35">
      <c r="A4103" s="249" t="s">
        <v>2740</v>
      </c>
      <c r="B4103" s="9" t="s">
        <v>1336</v>
      </c>
      <c r="C4103" s="76">
        <v>44739</v>
      </c>
      <c r="D4103" s="264"/>
      <c r="E4103" s="157" t="s">
        <v>39</v>
      </c>
      <c r="F4103" s="88">
        <v>240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5"/>
      <c r="O4103" s="251" t="s">
        <v>1074</v>
      </c>
    </row>
    <row r="4104" spans="1:15" hidden="1" x14ac:dyDescent="0.35">
      <c r="A4104" s="249" t="s">
        <v>2740</v>
      </c>
      <c r="B4104" s="150" t="s">
        <v>1336</v>
      </c>
      <c r="C4104" s="76">
        <v>44739</v>
      </c>
      <c r="D4104" s="264"/>
      <c r="E4104" s="157" t="s">
        <v>25</v>
      </c>
      <c r="F4104" s="88">
        <v>360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5"/>
      <c r="O4104" s="251" t="s">
        <v>1074</v>
      </c>
    </row>
    <row r="4105" spans="1:15" x14ac:dyDescent="0.35">
      <c r="A4105" s="249" t="s">
        <v>2737</v>
      </c>
      <c r="B4105" s="322" t="s">
        <v>238</v>
      </c>
      <c r="C4105" s="76">
        <v>44739</v>
      </c>
      <c r="D4105" s="235"/>
      <c r="E4105" s="86" t="s">
        <v>28</v>
      </c>
      <c r="F4105" s="88">
        <v>1000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410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325"/>
      <c r="O4105" s="81"/>
    </row>
    <row r="4106" spans="1:15" hidden="1" x14ac:dyDescent="0.35">
      <c r="A4106" s="249" t="s">
        <v>2737</v>
      </c>
      <c r="B4106" s="322" t="s">
        <v>238</v>
      </c>
      <c r="C4106" s="76">
        <v>44739</v>
      </c>
      <c r="D4106" s="235"/>
      <c r="E4106" s="261" t="s">
        <v>18</v>
      </c>
      <c r="F4106" s="88">
        <v>1000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0</v>
      </c>
      <c r="L4106" s="78"/>
      <c r="M4106" s="80"/>
      <c r="N4106" s="325"/>
      <c r="O4106" s="81"/>
    </row>
    <row r="4107" spans="1:15" hidden="1" x14ac:dyDescent="0.35">
      <c r="A4107" s="249" t="s">
        <v>2737</v>
      </c>
      <c r="B4107" s="322" t="s">
        <v>238</v>
      </c>
      <c r="C4107" s="76">
        <v>44739</v>
      </c>
      <c r="D4107" s="235"/>
      <c r="E4107" s="261" t="s">
        <v>39</v>
      </c>
      <c r="F4107" s="88">
        <v>1000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5"/>
      <c r="O4107" s="81"/>
    </row>
    <row r="4108" spans="1:15" hidden="1" x14ac:dyDescent="0.35">
      <c r="A4108" s="249" t="s">
        <v>2380</v>
      </c>
      <c r="B4108" s="9" t="s">
        <v>796</v>
      </c>
      <c r="C4108" s="76">
        <v>44647</v>
      </c>
      <c r="D4108" s="264"/>
      <c r="E4108" s="157" t="s">
        <v>18</v>
      </c>
      <c r="F4108" s="88">
        <v>360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13</v>
      </c>
      <c r="L4108" s="78"/>
      <c r="M4108" s="80"/>
      <c r="N4108" s="282"/>
      <c r="O4108" s="251"/>
    </row>
    <row r="4109" spans="1:15" hidden="1" x14ac:dyDescent="0.35">
      <c r="A4109" s="249" t="s">
        <v>2380</v>
      </c>
      <c r="B4109" s="9" t="s">
        <v>796</v>
      </c>
      <c r="C4109" s="76">
        <v>44647</v>
      </c>
      <c r="D4109" s="264"/>
      <c r="E4109" s="157" t="s">
        <v>28</v>
      </c>
      <c r="F4109" s="88">
        <v>240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0</v>
      </c>
      <c r="L4109" s="78"/>
      <c r="M4109" s="80"/>
      <c r="N4109" s="282"/>
      <c r="O4109" s="81"/>
    </row>
    <row r="4110" spans="1:15" hidden="1" x14ac:dyDescent="0.35">
      <c r="A4110" s="249" t="s">
        <v>2380</v>
      </c>
      <c r="B4110" s="9" t="s">
        <v>796</v>
      </c>
      <c r="C4110" s="76">
        <v>44647</v>
      </c>
      <c r="D4110" s="264"/>
      <c r="E4110" s="157" t="s">
        <v>39</v>
      </c>
      <c r="F4110" s="88">
        <v>240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hidden="1" x14ac:dyDescent="0.35">
      <c r="A4111" s="249" t="s">
        <v>2380</v>
      </c>
      <c r="B4111" s="9" t="s">
        <v>796</v>
      </c>
      <c r="C4111" s="76">
        <v>44647</v>
      </c>
      <c r="D4111" s="264"/>
      <c r="E4111" s="157" t="s">
        <v>25</v>
      </c>
      <c r="F4111" s="88">
        <v>360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282"/>
      <c r="O4111" s="81"/>
    </row>
    <row r="4112" spans="1:15" hidden="1" x14ac:dyDescent="0.35">
      <c r="A4112" s="249" t="s">
        <v>2693</v>
      </c>
      <c r="B4112" s="151" t="s">
        <v>2223</v>
      </c>
      <c r="C4112" s="76">
        <v>44721</v>
      </c>
      <c r="D4112" s="180"/>
      <c r="E4112" s="86" t="s">
        <v>39</v>
      </c>
      <c r="F4112" s="88">
        <v>240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325"/>
      <c r="O4112" s="251" t="s">
        <v>1074</v>
      </c>
    </row>
    <row r="4113" spans="1:15" hidden="1" x14ac:dyDescent="0.35">
      <c r="A4113" s="249" t="s">
        <v>2693</v>
      </c>
      <c r="B4113" s="151" t="s">
        <v>2223</v>
      </c>
      <c r="C4113" s="76">
        <v>44721</v>
      </c>
      <c r="D4113" s="180"/>
      <c r="E4113" s="86" t="s">
        <v>18</v>
      </c>
      <c r="F4113" s="88">
        <v>360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5"/>
      <c r="O4113" s="251" t="s">
        <v>1074</v>
      </c>
    </row>
    <row r="4114" spans="1:15" hidden="1" x14ac:dyDescent="0.35">
      <c r="A4114" s="249" t="s">
        <v>2693</v>
      </c>
      <c r="B4114" s="151" t="s">
        <v>2223</v>
      </c>
      <c r="C4114" s="76">
        <v>44721</v>
      </c>
      <c r="D4114" s="180"/>
      <c r="E4114" s="161" t="s">
        <v>25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5"/>
      <c r="O4114" s="251" t="s">
        <v>1074</v>
      </c>
    </row>
    <row r="4115" spans="1:15" hidden="1" x14ac:dyDescent="0.35">
      <c r="A4115" s="249" t="s">
        <v>2693</v>
      </c>
      <c r="B4115" s="151" t="s">
        <v>2223</v>
      </c>
      <c r="C4115" s="76">
        <v>44721</v>
      </c>
      <c r="D4115" s="180"/>
      <c r="E4115" s="86" t="s">
        <v>28</v>
      </c>
      <c r="F4115" s="88">
        <v>240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5"/>
      <c r="O4115" s="251" t="s">
        <v>1074</v>
      </c>
    </row>
    <row r="4116" spans="1:15" hidden="1" x14ac:dyDescent="0.35">
      <c r="A4116" s="249" t="s">
        <v>2357</v>
      </c>
      <c r="B4116" s="261" t="s">
        <v>2029</v>
      </c>
      <c r="C4116" s="76">
        <v>44636</v>
      </c>
      <c r="D4116" s="180"/>
      <c r="E4116" s="86" t="s">
        <v>25</v>
      </c>
      <c r="F4116" s="88">
        <v>360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5</v>
      </c>
      <c r="L4116" s="78"/>
      <c r="M4116" s="80"/>
      <c r="N4116" s="282"/>
      <c r="O4116" s="81"/>
    </row>
    <row r="4117" spans="1:15" hidden="1" x14ac:dyDescent="0.35">
      <c r="A4117" s="249" t="s">
        <v>2357</v>
      </c>
      <c r="B4117" s="261" t="s">
        <v>2029</v>
      </c>
      <c r="C4117" s="76">
        <v>44636</v>
      </c>
      <c r="D4117" s="180"/>
      <c r="E4117" s="86" t="s">
        <v>39</v>
      </c>
      <c r="F4117" s="72">
        <v>240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0</v>
      </c>
      <c r="L4117" s="78"/>
      <c r="M4117" s="80"/>
      <c r="N4117" s="282"/>
      <c r="O4117" s="81"/>
    </row>
    <row r="4118" spans="1:15" hidden="1" x14ac:dyDescent="0.35">
      <c r="A4118" s="249" t="s">
        <v>2357</v>
      </c>
      <c r="B4118" s="261" t="s">
        <v>2029</v>
      </c>
      <c r="C4118" s="76">
        <v>44636</v>
      </c>
      <c r="D4118" s="180"/>
      <c r="E4118" s="86" t="s">
        <v>28</v>
      </c>
      <c r="F4118" s="88">
        <v>240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2</v>
      </c>
      <c r="L4118" s="78"/>
      <c r="M4118" s="80"/>
      <c r="N4118" s="282"/>
      <c r="O4118" s="81"/>
    </row>
    <row r="4119" spans="1:15" hidden="1" x14ac:dyDescent="0.35">
      <c r="A4119" s="249" t="s">
        <v>2357</v>
      </c>
      <c r="B4119" s="261" t="s">
        <v>2029</v>
      </c>
      <c r="C4119" s="76">
        <v>44636</v>
      </c>
      <c r="D4119" s="180"/>
      <c r="E4119" s="86" t="s">
        <v>18</v>
      </c>
      <c r="F4119" s="88">
        <v>360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3</v>
      </c>
      <c r="L4119" s="78"/>
      <c r="M4119" s="80"/>
      <c r="N4119" s="282"/>
      <c r="O4119" s="81"/>
    </row>
    <row r="4120" spans="1:15" hidden="1" x14ac:dyDescent="0.35">
      <c r="A4120" s="249" t="s">
        <v>2694</v>
      </c>
      <c r="B4120" s="151" t="s">
        <v>2081</v>
      </c>
      <c r="C4120" s="76">
        <v>44721</v>
      </c>
      <c r="D4120" s="235"/>
      <c r="E4120" s="250" t="s">
        <v>28</v>
      </c>
      <c r="F4120" s="77">
        <v>1200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31</v>
      </c>
      <c r="L4120" s="78"/>
      <c r="M4120" s="80"/>
      <c r="N4120" s="325"/>
      <c r="O4120" s="251" t="s">
        <v>1074</v>
      </c>
    </row>
    <row r="4121" spans="1:15" hidden="1" x14ac:dyDescent="0.35">
      <c r="A4121" s="249" t="s">
        <v>2587</v>
      </c>
      <c r="B4121" s="9" t="s">
        <v>241</v>
      </c>
      <c r="C4121" s="76">
        <v>44691</v>
      </c>
      <c r="D4121" s="180"/>
      <c r="E4121" s="86" t="s">
        <v>25</v>
      </c>
      <c r="F4121" s="88">
        <v>360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1</v>
      </c>
      <c r="L4121" s="78"/>
      <c r="M4121" s="80"/>
      <c r="N4121" s="282"/>
      <c r="O4121" s="81"/>
    </row>
    <row r="4122" spans="1:15" hidden="1" x14ac:dyDescent="0.35">
      <c r="A4122" s="249" t="s">
        <v>2587</v>
      </c>
      <c r="B4122" s="9" t="s">
        <v>241</v>
      </c>
      <c r="C4122" s="76">
        <v>44691</v>
      </c>
      <c r="D4122" s="180"/>
      <c r="E4122" s="161" t="s">
        <v>28</v>
      </c>
      <c r="F4122" s="88">
        <v>240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0</v>
      </c>
      <c r="L4122" s="78"/>
      <c r="M4122" s="80"/>
      <c r="N4122" s="282"/>
      <c r="O4122" s="81"/>
    </row>
    <row r="4123" spans="1:15" hidden="1" x14ac:dyDescent="0.35">
      <c r="A4123" s="249" t="s">
        <v>2641</v>
      </c>
      <c r="B4123" s="151" t="s">
        <v>1071</v>
      </c>
      <c r="C4123" s="76">
        <v>44704</v>
      </c>
      <c r="D4123" s="180"/>
      <c r="E4123" s="261" t="s">
        <v>28</v>
      </c>
      <c r="F4123" s="77">
        <v>600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251" t="s">
        <v>1074</v>
      </c>
    </row>
    <row r="4124" spans="1:15" hidden="1" x14ac:dyDescent="0.35">
      <c r="A4124" s="249" t="s">
        <v>2587</v>
      </c>
      <c r="B4124" s="9" t="s">
        <v>241</v>
      </c>
      <c r="C4124" s="76">
        <v>44691</v>
      </c>
      <c r="D4124" s="180"/>
      <c r="E4124" s="161" t="s">
        <v>39</v>
      </c>
      <c r="F4124" s="88">
        <v>240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1</v>
      </c>
      <c r="L4124" s="78"/>
      <c r="M4124" s="80"/>
      <c r="N4124" s="282"/>
      <c r="O4124" s="81"/>
    </row>
    <row r="4125" spans="1:15" hidden="1" x14ac:dyDescent="0.35">
      <c r="A4125" s="249" t="s">
        <v>2587</v>
      </c>
      <c r="B4125" s="9" t="s">
        <v>241</v>
      </c>
      <c r="C4125" s="76">
        <v>44691</v>
      </c>
      <c r="D4125" s="180"/>
      <c r="E4125" s="161" t="s">
        <v>18</v>
      </c>
      <c r="F4125" s="88">
        <v>360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5</v>
      </c>
      <c r="L4125" s="78"/>
      <c r="M4125" s="80"/>
      <c r="N4125" s="282"/>
      <c r="O4125" s="81"/>
    </row>
    <row r="4126" spans="1:15" hidden="1" x14ac:dyDescent="0.35">
      <c r="A4126" s="249" t="s">
        <v>2662</v>
      </c>
      <c r="B4126" s="157" t="s">
        <v>104</v>
      </c>
      <c r="C4126" s="76">
        <v>44707</v>
      </c>
      <c r="D4126" s="180"/>
      <c r="E4126" s="86" t="s">
        <v>28</v>
      </c>
      <c r="F4126" s="88">
        <v>240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0</v>
      </c>
      <c r="L4126" s="78"/>
      <c r="M4126" s="80"/>
      <c r="N4126" s="282"/>
      <c r="O4126" s="81"/>
    </row>
    <row r="4127" spans="1:15" hidden="1" x14ac:dyDescent="0.35">
      <c r="A4127" s="249" t="s">
        <v>2642</v>
      </c>
      <c r="B4127" s="151" t="s">
        <v>1070</v>
      </c>
      <c r="C4127" s="76">
        <v>44704</v>
      </c>
      <c r="D4127" s="235"/>
      <c r="E4127" s="157" t="s">
        <v>28</v>
      </c>
      <c r="F4127" s="77">
        <v>600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251" t="s">
        <v>1074</v>
      </c>
    </row>
    <row r="4128" spans="1:15" hidden="1" x14ac:dyDescent="0.35">
      <c r="A4128" s="249" t="s">
        <v>2662</v>
      </c>
      <c r="B4128" s="157" t="s">
        <v>104</v>
      </c>
      <c r="C4128" s="76">
        <v>44707</v>
      </c>
      <c r="D4128" s="180"/>
      <c r="E4128" s="86" t="s">
        <v>25</v>
      </c>
      <c r="F4128" s="88">
        <v>360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282"/>
      <c r="O4128" s="81"/>
    </row>
    <row r="4129" spans="1:15" hidden="1" x14ac:dyDescent="0.35">
      <c r="A4129" s="249" t="s">
        <v>2698</v>
      </c>
      <c r="B4129" s="151" t="s">
        <v>1166</v>
      </c>
      <c r="C4129" s="76">
        <v>44717</v>
      </c>
      <c r="D4129" s="264"/>
      <c r="E4129" s="161" t="s">
        <v>18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325"/>
      <c r="O4129" s="251" t="s">
        <v>1074</v>
      </c>
    </row>
    <row r="4130" spans="1:15" hidden="1" x14ac:dyDescent="0.35">
      <c r="A4130" s="249" t="s">
        <v>2698</v>
      </c>
      <c r="B4130" s="151" t="s">
        <v>1166</v>
      </c>
      <c r="C4130" s="76">
        <v>44717</v>
      </c>
      <c r="D4130" s="264"/>
      <c r="E4130" s="261" t="s">
        <v>28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5"/>
      <c r="O4130" s="251" t="s">
        <v>1074</v>
      </c>
    </row>
    <row r="4131" spans="1:15" hidden="1" x14ac:dyDescent="0.35">
      <c r="A4131" s="249" t="s">
        <v>2662</v>
      </c>
      <c r="B4131" s="157" t="s">
        <v>104</v>
      </c>
      <c r="C4131" s="76">
        <v>44707</v>
      </c>
      <c r="D4131" s="180"/>
      <c r="E4131" s="86" t="s">
        <v>39</v>
      </c>
      <c r="F4131" s="88">
        <v>240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282"/>
      <c r="O4131" s="81"/>
    </row>
    <row r="4132" spans="1:15" hidden="1" x14ac:dyDescent="0.35">
      <c r="A4132" s="249" t="s">
        <v>2701</v>
      </c>
      <c r="B4132" s="151" t="s">
        <v>1421</v>
      </c>
      <c r="C4132" s="76">
        <v>44722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325"/>
      <c r="O4132" s="251" t="s">
        <v>1074</v>
      </c>
    </row>
    <row r="4133" spans="1:15" hidden="1" x14ac:dyDescent="0.35">
      <c r="A4133" s="249" t="s">
        <v>2701</v>
      </c>
      <c r="B4133" s="151" t="s">
        <v>1421</v>
      </c>
      <c r="C4133" s="76">
        <v>44722</v>
      </c>
      <c r="D4133" s="180"/>
      <c r="E4133" s="86" t="s">
        <v>28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5"/>
      <c r="O4133" s="251" t="s">
        <v>1074</v>
      </c>
    </row>
    <row r="4134" spans="1:15" hidden="1" x14ac:dyDescent="0.35">
      <c r="A4134" s="249" t="s">
        <v>2701</v>
      </c>
      <c r="B4134" s="151" t="s">
        <v>1421</v>
      </c>
      <c r="C4134" s="76">
        <v>44722</v>
      </c>
      <c r="D4134" s="180"/>
      <c r="E4134" s="161" t="s">
        <v>25</v>
      </c>
      <c r="F4134" s="88">
        <v>360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5"/>
      <c r="O4134" s="251" t="s">
        <v>1074</v>
      </c>
    </row>
    <row r="4135" spans="1:15" hidden="1" x14ac:dyDescent="0.35">
      <c r="A4135" s="249" t="s">
        <v>2701</v>
      </c>
      <c r="B4135" s="151" t="s">
        <v>1421</v>
      </c>
      <c r="C4135" s="76">
        <v>44722</v>
      </c>
      <c r="D4135" s="180"/>
      <c r="E4135" s="86" t="s">
        <v>18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5"/>
      <c r="O4135" s="251" t="s">
        <v>1074</v>
      </c>
    </row>
    <row r="4136" spans="1:15" hidden="1" x14ac:dyDescent="0.35">
      <c r="A4136" s="249" t="s">
        <v>2662</v>
      </c>
      <c r="B4136" s="157" t="s">
        <v>104</v>
      </c>
      <c r="C4136" s="76">
        <v>44707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282"/>
      <c r="O4136" s="81"/>
    </row>
    <row r="4137" spans="1:15" hidden="1" x14ac:dyDescent="0.35">
      <c r="A4137" s="249" t="s">
        <v>2671</v>
      </c>
      <c r="B4137" s="9" t="s">
        <v>2559</v>
      </c>
      <c r="C4137" s="76">
        <v>44712</v>
      </c>
      <c r="D4137" s="264"/>
      <c r="E4137" s="86" t="s">
        <v>39</v>
      </c>
      <c r="F4137" s="88">
        <v>240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3</v>
      </c>
      <c r="L4137" s="78"/>
      <c r="M4137" s="80"/>
      <c r="N4137" s="325"/>
      <c r="O4137" s="81"/>
    </row>
    <row r="4138" spans="1:15" hidden="1" x14ac:dyDescent="0.35">
      <c r="A4138" s="249" t="s">
        <v>2671</v>
      </c>
      <c r="B4138" s="9" t="s">
        <v>2559</v>
      </c>
      <c r="C4138" s="76">
        <v>44712</v>
      </c>
      <c r="D4138" s="264"/>
      <c r="E4138" s="86" t="s">
        <v>28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0</v>
      </c>
      <c r="L4138" s="78"/>
      <c r="M4138" s="80"/>
      <c r="N4138" s="325"/>
      <c r="O4138" s="81"/>
    </row>
    <row r="4139" spans="1:15" hidden="1" x14ac:dyDescent="0.35">
      <c r="A4139" s="249" t="s">
        <v>2671</v>
      </c>
      <c r="B4139" s="9" t="s">
        <v>2559</v>
      </c>
      <c r="C4139" s="76">
        <v>44712</v>
      </c>
      <c r="D4139" s="264"/>
      <c r="E4139" s="86" t="s">
        <v>18</v>
      </c>
      <c r="F4139" s="88">
        <v>360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325"/>
      <c r="O4139" s="81"/>
    </row>
    <row r="4140" spans="1:15" hidden="1" x14ac:dyDescent="0.35">
      <c r="A4140" s="249" t="s">
        <v>2719</v>
      </c>
      <c r="B4140" s="151" t="s">
        <v>2223</v>
      </c>
      <c r="C4140" s="76">
        <v>44732</v>
      </c>
      <c r="D4140" s="180"/>
      <c r="E4140" s="86" t="s">
        <v>39</v>
      </c>
      <c r="F4140" s="88">
        <v>240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5"/>
      <c r="O4140" s="251" t="s">
        <v>1074</v>
      </c>
    </row>
    <row r="4141" spans="1:15" hidden="1" x14ac:dyDescent="0.35">
      <c r="A4141" s="249" t="s">
        <v>2719</v>
      </c>
      <c r="B4141" s="151" t="s">
        <v>2223</v>
      </c>
      <c r="C4141" s="76">
        <v>44732</v>
      </c>
      <c r="D4141" s="180"/>
      <c r="E4141" s="86" t="s">
        <v>18</v>
      </c>
      <c r="F4141" s="88">
        <v>360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5"/>
      <c r="O4141" s="251" t="s">
        <v>1074</v>
      </c>
    </row>
    <row r="4142" spans="1:15" hidden="1" x14ac:dyDescent="0.35">
      <c r="A4142" s="249" t="s">
        <v>2719</v>
      </c>
      <c r="B4142" s="151" t="s">
        <v>2223</v>
      </c>
      <c r="C4142" s="76">
        <v>44732</v>
      </c>
      <c r="D4142" s="180"/>
      <c r="E4142" s="161" t="s">
        <v>25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5"/>
      <c r="O4142" s="251" t="s">
        <v>1074</v>
      </c>
    </row>
    <row r="4143" spans="1:15" hidden="1" x14ac:dyDescent="0.35">
      <c r="A4143" s="249" t="s">
        <v>2719</v>
      </c>
      <c r="B4143" s="151" t="s">
        <v>2223</v>
      </c>
      <c r="C4143" s="76">
        <v>44732</v>
      </c>
      <c r="D4143" s="180"/>
      <c r="E4143" s="86" t="s">
        <v>28</v>
      </c>
      <c r="F4143" s="88">
        <v>240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5"/>
      <c r="O4143" s="251" t="s">
        <v>1074</v>
      </c>
    </row>
    <row r="4144" spans="1:15" hidden="1" x14ac:dyDescent="0.35">
      <c r="A4144" s="249" t="s">
        <v>2671</v>
      </c>
      <c r="B4144" s="9" t="s">
        <v>2559</v>
      </c>
      <c r="C4144" s="76">
        <v>44712</v>
      </c>
      <c r="D4144" s="264"/>
      <c r="E4144" s="261" t="s">
        <v>25</v>
      </c>
      <c r="F4144" s="88">
        <v>360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4</v>
      </c>
      <c r="L4144" s="78"/>
      <c r="M4144" s="80"/>
      <c r="N4144" s="325"/>
      <c r="O4144" s="81"/>
    </row>
    <row r="4145" spans="1:15" hidden="1" x14ac:dyDescent="0.35">
      <c r="A4145" s="249" t="s">
        <v>2588</v>
      </c>
      <c r="B4145" s="151" t="s">
        <v>2541</v>
      </c>
      <c r="C4145" s="76">
        <v>44677</v>
      </c>
      <c r="D4145" s="264"/>
      <c r="E4145" s="250" t="s">
        <v>79</v>
      </c>
      <c r="F4145" s="77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0</v>
      </c>
      <c r="L4145" s="78"/>
      <c r="M4145" s="80"/>
      <c r="N4145" s="282"/>
      <c r="O4145" s="81"/>
    </row>
    <row r="4146" spans="1:15" hidden="1" x14ac:dyDescent="0.35">
      <c r="A4146" s="249" t="s">
        <v>2588</v>
      </c>
      <c r="B4146" s="151" t="s">
        <v>2541</v>
      </c>
      <c r="C4146" s="76">
        <v>44677</v>
      </c>
      <c r="D4146" s="264"/>
      <c r="E4146" s="161" t="s">
        <v>18</v>
      </c>
      <c r="F4146" s="77">
        <v>360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hidden="1" x14ac:dyDescent="0.35">
      <c r="A4147" s="249" t="s">
        <v>2458</v>
      </c>
      <c r="B4147" s="151" t="s">
        <v>1476</v>
      </c>
      <c r="C4147" s="76">
        <v>44665</v>
      </c>
      <c r="D4147" s="264"/>
      <c r="E4147" s="250" t="s">
        <v>28</v>
      </c>
      <c r="F4147" s="77">
        <v>600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8</v>
      </c>
      <c r="L4147" s="78"/>
      <c r="M4147" s="80"/>
      <c r="N4147" s="282"/>
      <c r="O4147" s="251" t="s">
        <v>1074</v>
      </c>
    </row>
    <row r="4148" spans="1:15" hidden="1" x14ac:dyDescent="0.35">
      <c r="A4148" s="249" t="s">
        <v>2458</v>
      </c>
      <c r="B4148" s="9" t="s">
        <v>1476</v>
      </c>
      <c r="C4148" s="76">
        <v>44665</v>
      </c>
      <c r="D4148" s="264"/>
      <c r="E4148" s="86" t="s">
        <v>18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0</v>
      </c>
      <c r="L4148" s="78"/>
      <c r="M4148" s="80"/>
      <c r="N4148" s="282"/>
      <c r="O4148" s="251" t="s">
        <v>1074</v>
      </c>
    </row>
    <row r="4149" spans="1:15" hidden="1" x14ac:dyDescent="0.35">
      <c r="A4149" s="249" t="s">
        <v>2463</v>
      </c>
      <c r="B4149" s="9" t="s">
        <v>2462</v>
      </c>
      <c r="C4149" s="76">
        <v>44665</v>
      </c>
      <c r="D4149" s="264"/>
      <c r="E4149" s="250" t="s">
        <v>28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251" t="s">
        <v>1074</v>
      </c>
    </row>
    <row r="4150" spans="1:15" hidden="1" x14ac:dyDescent="0.35">
      <c r="A4150" s="249" t="s">
        <v>2463</v>
      </c>
      <c r="B4150" s="150" t="s">
        <v>2462</v>
      </c>
      <c r="C4150" s="76">
        <v>44665</v>
      </c>
      <c r="D4150" s="264"/>
      <c r="E4150" s="86" t="s">
        <v>18</v>
      </c>
      <c r="F4150" s="77">
        <v>600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282"/>
      <c r="O4150" s="81"/>
    </row>
    <row r="4151" spans="1:15" hidden="1" x14ac:dyDescent="0.35">
      <c r="A4151" s="249" t="s">
        <v>2686</v>
      </c>
      <c r="B4151" s="157" t="s">
        <v>1208</v>
      </c>
      <c r="C4151" s="76">
        <v>44718</v>
      </c>
      <c r="D4151" s="235"/>
      <c r="E4151" s="157" t="s">
        <v>39</v>
      </c>
      <c r="F4151" s="77">
        <v>1100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7</v>
      </c>
      <c r="L4151" s="78"/>
      <c r="M4151" s="80"/>
      <c r="N4151" s="325"/>
      <c r="O4151" s="81"/>
    </row>
    <row r="4152" spans="1:15" hidden="1" x14ac:dyDescent="0.35">
      <c r="A4152" s="249" t="s">
        <v>2588</v>
      </c>
      <c r="B4152" s="9" t="s">
        <v>2540</v>
      </c>
      <c r="C4152" s="76">
        <v>44677</v>
      </c>
      <c r="D4152" s="264"/>
      <c r="E4152" s="250" t="s">
        <v>79</v>
      </c>
      <c r="F4152" s="77">
        <v>360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0</v>
      </c>
      <c r="L4152" s="78"/>
      <c r="M4152" s="80"/>
      <c r="N4152" s="282"/>
      <c r="O4152" s="81"/>
    </row>
    <row r="4153" spans="1:15" hidden="1" x14ac:dyDescent="0.35">
      <c r="A4153" s="249" t="s">
        <v>2588</v>
      </c>
      <c r="B4153" s="9" t="s">
        <v>2540</v>
      </c>
      <c r="C4153" s="76">
        <v>44677</v>
      </c>
      <c r="D4153" s="264"/>
      <c r="E4153" s="161" t="s">
        <v>18</v>
      </c>
      <c r="F4153" s="77">
        <v>360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282"/>
      <c r="O4153" s="81"/>
    </row>
    <row r="4154" spans="1:15" hidden="1" x14ac:dyDescent="0.35">
      <c r="A4154" s="249" t="s">
        <v>2430</v>
      </c>
      <c r="B4154" s="150" t="s">
        <v>2428</v>
      </c>
      <c r="C4154" s="76">
        <v>44653</v>
      </c>
      <c r="D4154" s="264"/>
      <c r="E4154" s="250" t="s">
        <v>18</v>
      </c>
      <c r="F4154" s="77">
        <v>480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282"/>
      <c r="O4154" s="81"/>
    </row>
    <row r="4155" spans="1:15" hidden="1" x14ac:dyDescent="0.35">
      <c r="A4155" s="249" t="s">
        <v>2290</v>
      </c>
      <c r="B4155" s="150" t="s">
        <v>2247</v>
      </c>
      <c r="C4155" s="76">
        <v>44623</v>
      </c>
      <c r="D4155" s="264"/>
      <c r="E4155" s="250" t="s">
        <v>39</v>
      </c>
      <c r="F4155" s="77">
        <v>240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265"/>
      <c r="O4155" s="81"/>
    </row>
    <row r="4156" spans="1:15" hidden="1" x14ac:dyDescent="0.35">
      <c r="A4156" s="249" t="s">
        <v>2290</v>
      </c>
      <c r="B4156" s="150" t="s">
        <v>2247</v>
      </c>
      <c r="C4156" s="76">
        <v>44623</v>
      </c>
      <c r="D4156" s="264"/>
      <c r="E4156" s="250" t="s">
        <v>25</v>
      </c>
      <c r="F4156" s="77">
        <v>360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265"/>
      <c r="O4156" s="81"/>
    </row>
    <row r="4157" spans="1:15" hidden="1" x14ac:dyDescent="0.35">
      <c r="A4157" s="249" t="s">
        <v>2290</v>
      </c>
      <c r="B4157" s="150" t="s">
        <v>2247</v>
      </c>
      <c r="C4157" s="76">
        <v>44623</v>
      </c>
      <c r="D4157" s="264"/>
      <c r="E4157" s="250" t="s">
        <v>18</v>
      </c>
      <c r="F4157" s="77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265"/>
      <c r="O4157" s="81"/>
    </row>
    <row r="4158" spans="1:15" hidden="1" x14ac:dyDescent="0.35">
      <c r="A4158" s="249" t="s">
        <v>2713</v>
      </c>
      <c r="B4158" s="151" t="s">
        <v>1438</v>
      </c>
      <c r="C4158" s="76">
        <v>44715</v>
      </c>
      <c r="D4158" s="180"/>
      <c r="E4158" s="86" t="s">
        <v>18</v>
      </c>
      <c r="F4158" s="88">
        <v>240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34</v>
      </c>
      <c r="L4158" s="78"/>
      <c r="M4158" s="80"/>
      <c r="N4158" s="325"/>
      <c r="O4158" s="251" t="s">
        <v>1074</v>
      </c>
    </row>
    <row r="4159" spans="1:15" hidden="1" x14ac:dyDescent="0.35">
      <c r="A4159" s="249" t="s">
        <v>2713</v>
      </c>
      <c r="B4159" s="151" t="s">
        <v>1438</v>
      </c>
      <c r="C4159" s="76">
        <v>44715</v>
      </c>
      <c r="D4159" s="180"/>
      <c r="E4159" s="86" t="s">
        <v>28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2</v>
      </c>
      <c r="L4159" s="78"/>
      <c r="M4159" s="80"/>
      <c r="N4159" s="325"/>
      <c r="O4159" s="251" t="s">
        <v>1074</v>
      </c>
    </row>
    <row r="4160" spans="1:15" hidden="1" x14ac:dyDescent="0.35">
      <c r="A4160" s="249" t="s">
        <v>2290</v>
      </c>
      <c r="B4160" s="9" t="s">
        <v>2247</v>
      </c>
      <c r="C4160" s="76">
        <v>44623</v>
      </c>
      <c r="D4160" s="264"/>
      <c r="E4160" s="250" t="s">
        <v>28</v>
      </c>
      <c r="F4160" s="77">
        <v>240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0</v>
      </c>
      <c r="L4160" s="78"/>
      <c r="M4160" s="80"/>
      <c r="N4160" s="265"/>
      <c r="O4160" s="81"/>
    </row>
    <row r="4161" spans="1:15" hidden="1" x14ac:dyDescent="0.35">
      <c r="A4161" s="249" t="s">
        <v>2430</v>
      </c>
      <c r="B4161" s="250" t="s">
        <v>2427</v>
      </c>
      <c r="C4161" s="76">
        <v>44653</v>
      </c>
      <c r="D4161" s="264"/>
      <c r="E4161" s="250" t="s">
        <v>18</v>
      </c>
      <c r="F4161" s="77">
        <v>480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282"/>
      <c r="O4161" s="81"/>
    </row>
    <row r="4162" spans="1:15" hidden="1" x14ac:dyDescent="0.35">
      <c r="A4162" s="249" t="s">
        <v>2290</v>
      </c>
      <c r="B4162" s="9" t="s">
        <v>1291</v>
      </c>
      <c r="C4162" s="76">
        <v>44623</v>
      </c>
      <c r="D4162" s="264"/>
      <c r="E4162" s="250" t="s">
        <v>39</v>
      </c>
      <c r="F4162" s="77">
        <v>240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282"/>
      <c r="O4162" s="81"/>
    </row>
    <row r="4163" spans="1:15" hidden="1" x14ac:dyDescent="0.35">
      <c r="A4163" s="249" t="s">
        <v>2290</v>
      </c>
      <c r="B4163" s="9" t="s">
        <v>1291</v>
      </c>
      <c r="C4163" s="76">
        <v>44623</v>
      </c>
      <c r="D4163" s="264"/>
      <c r="E4163" s="250" t="s">
        <v>25</v>
      </c>
      <c r="F4163" s="77">
        <v>360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282"/>
      <c r="O4163" s="81"/>
    </row>
    <row r="4164" spans="1:15" hidden="1" x14ac:dyDescent="0.35">
      <c r="A4164" s="249" t="s">
        <v>2290</v>
      </c>
      <c r="B4164" s="9" t="s">
        <v>1291</v>
      </c>
      <c r="C4164" s="76">
        <v>44623</v>
      </c>
      <c r="D4164" s="264"/>
      <c r="E4164" s="250" t="s">
        <v>18</v>
      </c>
      <c r="F4164" s="77">
        <v>360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282"/>
      <c r="O4164" s="81"/>
    </row>
    <row r="4165" spans="1:15" hidden="1" x14ac:dyDescent="0.35">
      <c r="A4165" s="249" t="s">
        <v>2290</v>
      </c>
      <c r="B4165" s="9" t="s">
        <v>1291</v>
      </c>
      <c r="C4165" s="76">
        <v>44623</v>
      </c>
      <c r="D4165" s="264"/>
      <c r="E4165" s="250" t="s">
        <v>28</v>
      </c>
      <c r="F4165" s="77">
        <v>240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282"/>
      <c r="O4165" s="81"/>
    </row>
    <row r="4166" spans="1:15" hidden="1" x14ac:dyDescent="0.35">
      <c r="A4166" s="249" t="s">
        <v>2500</v>
      </c>
      <c r="B4166" s="9" t="s">
        <v>2498</v>
      </c>
      <c r="C4166" s="76">
        <v>44670</v>
      </c>
      <c r="D4166" s="264"/>
      <c r="E4166" s="250" t="s">
        <v>18</v>
      </c>
      <c r="F4166" s="77">
        <v>600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282"/>
      <c r="O4166" s="81"/>
    </row>
    <row r="4167" spans="1:15" hidden="1" x14ac:dyDescent="0.35">
      <c r="A4167" s="249" t="s">
        <v>2742</v>
      </c>
      <c r="B4167" s="9" t="s">
        <v>2741</v>
      </c>
      <c r="C4167" s="76">
        <v>44740</v>
      </c>
      <c r="D4167" s="264"/>
      <c r="E4167" s="250" t="s">
        <v>39</v>
      </c>
      <c r="F4167" s="77">
        <v>50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325"/>
      <c r="O4167" s="81"/>
    </row>
    <row r="4168" spans="1:15" hidden="1" x14ac:dyDescent="0.35">
      <c r="A4168" s="249" t="s">
        <v>2727</v>
      </c>
      <c r="B4168" s="151" t="s">
        <v>2726</v>
      </c>
      <c r="C4168" s="76">
        <v>44736</v>
      </c>
      <c r="D4168" s="264"/>
      <c r="E4168" s="250" t="s">
        <v>79</v>
      </c>
      <c r="F4168" s="77">
        <v>100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5"/>
      <c r="O4168" s="81"/>
    </row>
    <row r="4169" spans="1:15" hidden="1" x14ac:dyDescent="0.35">
      <c r="A4169" s="249" t="s">
        <v>2727</v>
      </c>
      <c r="B4169" s="151" t="s">
        <v>2726</v>
      </c>
      <c r="C4169" s="76">
        <v>44736</v>
      </c>
      <c r="D4169" s="264"/>
      <c r="E4169" s="250" t="s">
        <v>39</v>
      </c>
      <c r="F4169" s="77">
        <v>100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5"/>
      <c r="O4169" s="81"/>
    </row>
    <row r="4170" spans="1:15" hidden="1" x14ac:dyDescent="0.35">
      <c r="A4170" s="249" t="s">
        <v>2718</v>
      </c>
      <c r="B4170" s="151" t="s">
        <v>1071</v>
      </c>
      <c r="C4170" s="76">
        <v>44731</v>
      </c>
      <c r="D4170" s="180"/>
      <c r="E4170" s="261" t="s">
        <v>39</v>
      </c>
      <c r="F4170" s="77">
        <v>600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325"/>
      <c r="O4170" s="81"/>
    </row>
    <row r="4171" spans="1:15" x14ac:dyDescent="0.35">
      <c r="A4171" s="249" t="s">
        <v>2731</v>
      </c>
      <c r="B4171" s="151" t="s">
        <v>1071</v>
      </c>
      <c r="C4171" s="76">
        <v>44736</v>
      </c>
      <c r="D4171" s="180"/>
      <c r="E4171" s="261" t="s">
        <v>28</v>
      </c>
      <c r="F4171" s="77">
        <v>600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325"/>
      <c r="O4171" s="81"/>
    </row>
    <row r="4172" spans="1:15" hidden="1" x14ac:dyDescent="0.35">
      <c r="A4172" s="249" t="s">
        <v>2665</v>
      </c>
      <c r="B4172" s="151" t="s">
        <v>1071</v>
      </c>
      <c r="C4172" s="76">
        <v>44710</v>
      </c>
      <c r="D4172" s="180"/>
      <c r="E4172" s="241" t="s">
        <v>18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282"/>
      <c r="O4172" s="251" t="s">
        <v>1074</v>
      </c>
    </row>
    <row r="4173" spans="1:15" hidden="1" x14ac:dyDescent="0.35">
      <c r="A4173" s="249" t="s">
        <v>2426</v>
      </c>
      <c r="B4173" s="161" t="s">
        <v>1070</v>
      </c>
      <c r="C4173" s="76">
        <v>44655</v>
      </c>
      <c r="D4173" s="180"/>
      <c r="E4173" s="261" t="s">
        <v>79</v>
      </c>
      <c r="F4173" s="77">
        <v>600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15</v>
      </c>
      <c r="L4173" s="78"/>
      <c r="M4173" s="80"/>
      <c r="N4173" s="282"/>
      <c r="O4173" s="81"/>
    </row>
    <row r="4174" spans="1:15" hidden="1" x14ac:dyDescent="0.35">
      <c r="A4174" s="249" t="s">
        <v>2717</v>
      </c>
      <c r="B4174" s="151" t="s">
        <v>1070</v>
      </c>
      <c r="C4174" s="76">
        <v>44731</v>
      </c>
      <c r="D4174" s="180"/>
      <c r="E4174" s="261" t="s">
        <v>39</v>
      </c>
      <c r="F4174" s="77">
        <v>600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0</v>
      </c>
      <c r="L4174" s="78"/>
      <c r="M4174" s="80"/>
      <c r="N4174" s="325"/>
      <c r="O4174" s="81"/>
    </row>
    <row r="4175" spans="1:15" hidden="1" x14ac:dyDescent="0.35">
      <c r="A4175" s="249" t="s">
        <v>2348</v>
      </c>
      <c r="B4175" s="9" t="s">
        <v>2349</v>
      </c>
      <c r="C4175" s="76">
        <v>44636</v>
      </c>
      <c r="D4175" s="264"/>
      <c r="E4175" s="250" t="s">
        <v>18</v>
      </c>
      <c r="F4175" s="77">
        <f>1200/4</f>
        <v>300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23</v>
      </c>
      <c r="L4175" s="78"/>
      <c r="M4175" s="80"/>
      <c r="N4175" s="282"/>
      <c r="O4175" s="251" t="s">
        <v>1074</v>
      </c>
    </row>
    <row r="4176" spans="1:15" hidden="1" x14ac:dyDescent="0.35">
      <c r="A4176" s="249" t="s">
        <v>2348</v>
      </c>
      <c r="B4176" s="9" t="s">
        <v>2349</v>
      </c>
      <c r="C4176" s="76">
        <v>44636</v>
      </c>
      <c r="D4176" s="264"/>
      <c r="E4176" s="250" t="s">
        <v>39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6</v>
      </c>
      <c r="L4176" s="78"/>
      <c r="M4176" s="80"/>
      <c r="N4176" s="282"/>
      <c r="O4176" s="251" t="s">
        <v>1074</v>
      </c>
    </row>
    <row r="4177" spans="1:15" hidden="1" x14ac:dyDescent="0.35">
      <c r="A4177" s="249" t="s">
        <v>2348</v>
      </c>
      <c r="B4177" s="9" t="s">
        <v>2349</v>
      </c>
      <c r="C4177" s="76">
        <v>44636</v>
      </c>
      <c r="D4177" s="264"/>
      <c r="E4177" s="250" t="s">
        <v>25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24</v>
      </c>
      <c r="L4177" s="78"/>
      <c r="M4177" s="80"/>
      <c r="N4177" s="282"/>
      <c r="O4177" s="251" t="s">
        <v>1074</v>
      </c>
    </row>
    <row r="4178" spans="1:15" hidden="1" x14ac:dyDescent="0.35">
      <c r="A4178" s="249" t="s">
        <v>2348</v>
      </c>
      <c r="B4178" s="9" t="s">
        <v>2349</v>
      </c>
      <c r="C4178" s="76">
        <v>44636</v>
      </c>
      <c r="D4178" s="264"/>
      <c r="E4178" s="250" t="s">
        <v>28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26</v>
      </c>
      <c r="L4178" s="78"/>
      <c r="M4178" s="80"/>
      <c r="N4178" s="282"/>
      <c r="O4178" s="251" t="s">
        <v>1074</v>
      </c>
    </row>
    <row r="4179" spans="1:15" hidden="1" x14ac:dyDescent="0.35">
      <c r="A4179" s="249" t="s">
        <v>2348</v>
      </c>
      <c r="B4179" s="150" t="s">
        <v>2349</v>
      </c>
      <c r="C4179" s="76">
        <v>44636</v>
      </c>
      <c r="D4179" s="264"/>
      <c r="E4179" s="250" t="s">
        <v>79</v>
      </c>
      <c r="F4179" s="77">
        <v>240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</v>
      </c>
      <c r="L4179" s="78"/>
      <c r="M4179" s="80"/>
      <c r="N4179" s="282"/>
      <c r="O4179" s="251" t="s">
        <v>1074</v>
      </c>
    </row>
    <row r="4180" spans="1:15" hidden="1" x14ac:dyDescent="0.35">
      <c r="A4180" s="249" t="s">
        <v>2348</v>
      </c>
      <c r="B4180" s="150" t="s">
        <v>2356</v>
      </c>
      <c r="C4180" s="76">
        <v>44636</v>
      </c>
      <c r="D4180" s="264"/>
      <c r="E4180" s="250" t="s">
        <v>18</v>
      </c>
      <c r="F4180" s="77">
        <f>1200/5</f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0</v>
      </c>
      <c r="L4180" s="78"/>
      <c r="M4180" s="80"/>
      <c r="N4180" s="282"/>
      <c r="O4180" s="251" t="s">
        <v>1074</v>
      </c>
    </row>
    <row r="4181" spans="1:15" hidden="1" x14ac:dyDescent="0.35">
      <c r="A4181" s="249" t="s">
        <v>2348</v>
      </c>
      <c r="B4181" s="150" t="s">
        <v>2356</v>
      </c>
      <c r="C4181" s="76">
        <v>44636</v>
      </c>
      <c r="D4181" s="264"/>
      <c r="E4181" s="250" t="s">
        <v>39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1</v>
      </c>
      <c r="L4181" s="78"/>
      <c r="M4181" s="80"/>
      <c r="N4181" s="282"/>
      <c r="O4181" s="251" t="s">
        <v>1074</v>
      </c>
    </row>
    <row r="4182" spans="1:15" hidden="1" x14ac:dyDescent="0.35">
      <c r="A4182" s="249" t="s">
        <v>2348</v>
      </c>
      <c r="B4182" s="150" t="s">
        <v>2356</v>
      </c>
      <c r="C4182" s="76">
        <v>44636</v>
      </c>
      <c r="D4182" s="264"/>
      <c r="E4182" s="250" t="s">
        <v>28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0</v>
      </c>
      <c r="L4182" s="78"/>
      <c r="M4182" s="80"/>
      <c r="N4182" s="282"/>
      <c r="O4182" s="251" t="s">
        <v>1074</v>
      </c>
    </row>
    <row r="4183" spans="1:15" hidden="1" x14ac:dyDescent="0.35">
      <c r="A4183" s="249" t="s">
        <v>2348</v>
      </c>
      <c r="B4183" s="9" t="s">
        <v>2356</v>
      </c>
      <c r="C4183" s="76">
        <v>44636</v>
      </c>
      <c r="D4183" s="264"/>
      <c r="E4183" s="250" t="s">
        <v>79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3</v>
      </c>
      <c r="L4183" s="78"/>
      <c r="M4183" s="80"/>
      <c r="N4183" s="282"/>
      <c r="O4183" s="251" t="s">
        <v>1074</v>
      </c>
    </row>
    <row r="4184" spans="1:15" hidden="1" x14ac:dyDescent="0.35">
      <c r="A4184" s="249" t="s">
        <v>2348</v>
      </c>
      <c r="B4184" s="9" t="s">
        <v>2356</v>
      </c>
      <c r="C4184" s="76">
        <v>44636</v>
      </c>
      <c r="D4184" s="264"/>
      <c r="E4184" s="250" t="s">
        <v>25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0</v>
      </c>
      <c r="L4184" s="78"/>
      <c r="M4184" s="80"/>
      <c r="N4184" s="282"/>
      <c r="O4184" s="251" t="s">
        <v>1074</v>
      </c>
    </row>
    <row r="4185" spans="1:15" hidden="1" x14ac:dyDescent="0.35">
      <c r="A4185" s="249" t="s">
        <v>2732</v>
      </c>
      <c r="B4185" s="151" t="s">
        <v>1070</v>
      </c>
      <c r="C4185" s="76">
        <v>44736</v>
      </c>
      <c r="D4185" s="235"/>
      <c r="E4185" s="157" t="s">
        <v>28</v>
      </c>
      <c r="F4185" s="77">
        <v>600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325"/>
      <c r="O4185" s="81"/>
    </row>
    <row r="4186" spans="1:15" hidden="1" x14ac:dyDescent="0.35">
      <c r="A4186" s="249" t="s">
        <v>2666</v>
      </c>
      <c r="B4186" s="151" t="s">
        <v>1070</v>
      </c>
      <c r="C4186" s="76">
        <v>44710</v>
      </c>
      <c r="D4186" s="180"/>
      <c r="E4186" s="261" t="s">
        <v>18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282"/>
      <c r="O4186" s="251" t="s">
        <v>1074</v>
      </c>
    </row>
    <row r="4187" spans="1:15" hidden="1" x14ac:dyDescent="0.35">
      <c r="A4187" s="249" t="s">
        <v>2237</v>
      </c>
      <c r="B4187" s="313" t="s">
        <v>2240</v>
      </c>
      <c r="C4187" s="76">
        <v>44603</v>
      </c>
      <c r="D4187" s="264"/>
      <c r="E4187" s="250" t="s">
        <v>28</v>
      </c>
      <c r="F4187" s="77">
        <v>600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265"/>
      <c r="O4187" s="81"/>
    </row>
    <row r="4188" spans="1:15" hidden="1" x14ac:dyDescent="0.35">
      <c r="A4188" s="249" t="s">
        <v>2237</v>
      </c>
      <c r="B4188" s="313" t="s">
        <v>2240</v>
      </c>
      <c r="C4188" s="76">
        <v>44603</v>
      </c>
      <c r="D4188" s="264"/>
      <c r="E4188" s="250" t="s">
        <v>25</v>
      </c>
      <c r="F4188" s="77">
        <v>120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265"/>
      <c r="O4188" s="81"/>
    </row>
    <row r="4189" spans="1:15" hidden="1" x14ac:dyDescent="0.35">
      <c r="A4189" s="249" t="s">
        <v>2237</v>
      </c>
      <c r="B4189" s="313" t="s">
        <v>2240</v>
      </c>
      <c r="C4189" s="76">
        <v>44603</v>
      </c>
      <c r="D4189" s="264"/>
      <c r="E4189" s="250" t="s">
        <v>18</v>
      </c>
      <c r="F4189" s="77">
        <v>360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265"/>
      <c r="O4189" s="81"/>
    </row>
    <row r="4190" spans="1:15" hidden="1" x14ac:dyDescent="0.35">
      <c r="A4190" s="249" t="s">
        <v>2238</v>
      </c>
      <c r="B4190" s="313" t="s">
        <v>2239</v>
      </c>
      <c r="C4190" s="76">
        <v>44603</v>
      </c>
      <c r="D4190" s="264"/>
      <c r="E4190" s="250" t="s">
        <v>28</v>
      </c>
      <c r="F4190" s="77">
        <v>360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265"/>
      <c r="O4190" s="81"/>
    </row>
    <row r="4191" spans="1:15" hidden="1" x14ac:dyDescent="0.35">
      <c r="A4191" s="249" t="s">
        <v>2723</v>
      </c>
      <c r="B4191" s="161" t="s">
        <v>1600</v>
      </c>
      <c r="C4191" s="76">
        <v>44721</v>
      </c>
      <c r="D4191" s="180"/>
      <c r="E4191" s="86" t="s">
        <v>28</v>
      </c>
      <c r="F4191" s="72">
        <v>240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325"/>
      <c r="O4191" s="251" t="s">
        <v>1074</v>
      </c>
    </row>
    <row r="4192" spans="1:15" hidden="1" x14ac:dyDescent="0.35">
      <c r="A4192" s="249" t="s">
        <v>2723</v>
      </c>
      <c r="B4192" s="161" t="s">
        <v>1600</v>
      </c>
      <c r="C4192" s="76">
        <v>44721</v>
      </c>
      <c r="D4192" s="180"/>
      <c r="E4192" s="86" t="s">
        <v>18</v>
      </c>
      <c r="F4192" s="88">
        <v>360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5"/>
      <c r="O4192" s="251" t="s">
        <v>1074</v>
      </c>
    </row>
    <row r="4193" spans="1:15" hidden="1" x14ac:dyDescent="0.35">
      <c r="A4193" s="249" t="s">
        <v>2730</v>
      </c>
      <c r="B4193" s="151" t="s">
        <v>2223</v>
      </c>
      <c r="C4193" s="76">
        <v>44736</v>
      </c>
      <c r="D4193" s="180"/>
      <c r="E4193" s="86" t="s">
        <v>39</v>
      </c>
      <c r="F4193" s="88">
        <v>240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5"/>
      <c r="O4193" s="251" t="s">
        <v>1074</v>
      </c>
    </row>
    <row r="4194" spans="1:15" hidden="1" x14ac:dyDescent="0.35">
      <c r="A4194" s="249" t="s">
        <v>2730</v>
      </c>
      <c r="B4194" s="151" t="s">
        <v>2223</v>
      </c>
      <c r="C4194" s="76">
        <v>44736</v>
      </c>
      <c r="D4194" s="180"/>
      <c r="E4194" s="86" t="s">
        <v>18</v>
      </c>
      <c r="F4194" s="88">
        <v>360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5"/>
      <c r="O4194" s="251" t="s">
        <v>1074</v>
      </c>
    </row>
    <row r="4195" spans="1:15" hidden="1" x14ac:dyDescent="0.35">
      <c r="A4195" s="249" t="s">
        <v>2730</v>
      </c>
      <c r="B4195" s="151" t="s">
        <v>2223</v>
      </c>
      <c r="C4195" s="76">
        <v>44736</v>
      </c>
      <c r="D4195" s="180"/>
      <c r="E4195" s="161" t="s">
        <v>25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5"/>
      <c r="O4195" s="251" t="s">
        <v>1074</v>
      </c>
    </row>
    <row r="4196" spans="1:15" hidden="1" x14ac:dyDescent="0.35">
      <c r="A4196" s="249" t="s">
        <v>2730</v>
      </c>
      <c r="B4196" s="151" t="s">
        <v>2223</v>
      </c>
      <c r="C4196" s="76">
        <v>44736</v>
      </c>
      <c r="D4196" s="180"/>
      <c r="E4196" s="86" t="s">
        <v>28</v>
      </c>
      <c r="F4196" s="88">
        <v>240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5"/>
      <c r="O4196" s="251" t="s">
        <v>1074</v>
      </c>
    </row>
    <row r="4197" spans="1:15" hidden="1" x14ac:dyDescent="0.35">
      <c r="A4197" s="249" t="s">
        <v>2649</v>
      </c>
      <c r="B4197" s="250" t="s">
        <v>2651</v>
      </c>
      <c r="C4197" s="76">
        <v>44705</v>
      </c>
      <c r="D4197" s="264"/>
      <c r="E4197" s="250" t="s">
        <v>28</v>
      </c>
      <c r="F4197" s="77">
        <v>1000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282"/>
      <c r="O4197" s="81"/>
    </row>
    <row r="4198" spans="1:15" hidden="1" x14ac:dyDescent="0.35">
      <c r="A4198" s="249" t="s">
        <v>2649</v>
      </c>
      <c r="B4198" s="250" t="s">
        <v>2648</v>
      </c>
      <c r="C4198" s="76">
        <v>44705</v>
      </c>
      <c r="D4198" s="264"/>
      <c r="E4198" s="250" t="s">
        <v>28</v>
      </c>
      <c r="F4198" s="77">
        <v>500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26</v>
      </c>
      <c r="L4198" s="78"/>
      <c r="M4198" s="80"/>
      <c r="N4198" s="282"/>
      <c r="O4198" s="81"/>
    </row>
    <row r="4199" spans="1:15" hidden="1" x14ac:dyDescent="0.35">
      <c r="A4199" s="249" t="s">
        <v>2452</v>
      </c>
      <c r="B4199" s="9" t="s">
        <v>2227</v>
      </c>
      <c r="C4199" s="89">
        <v>44662</v>
      </c>
      <c r="D4199" s="180"/>
      <c r="E4199" s="161" t="s">
        <v>79</v>
      </c>
      <c r="F4199" s="88">
        <v>300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0</v>
      </c>
      <c r="L4199" s="78"/>
      <c r="M4199" s="80"/>
      <c r="N4199" s="282"/>
      <c r="O4199" s="81"/>
    </row>
    <row r="4200" spans="1:15" hidden="1" x14ac:dyDescent="0.35">
      <c r="A4200" s="249" t="s">
        <v>2452</v>
      </c>
      <c r="B4200" s="9" t="s">
        <v>2227</v>
      </c>
      <c r="C4200" s="89">
        <v>44662</v>
      </c>
      <c r="D4200" s="180"/>
      <c r="E4200" s="161" t="s">
        <v>39</v>
      </c>
      <c r="F4200" s="88">
        <v>300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12</v>
      </c>
      <c r="L4200" s="78"/>
      <c r="M4200" s="80"/>
      <c r="N4200" s="282"/>
      <c r="O4200" s="81"/>
    </row>
    <row r="4201" spans="1:15" hidden="1" x14ac:dyDescent="0.35">
      <c r="A4201" s="249" t="s">
        <v>2452</v>
      </c>
      <c r="B4201" s="9" t="s">
        <v>2227</v>
      </c>
      <c r="C4201" s="89">
        <v>44662</v>
      </c>
      <c r="D4201" s="180"/>
      <c r="E4201" s="161" t="s">
        <v>18</v>
      </c>
      <c r="F4201" s="88">
        <v>300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0</v>
      </c>
      <c r="L4201" s="78"/>
      <c r="M4201" s="80"/>
      <c r="N4201" s="282"/>
      <c r="O4201" s="81"/>
    </row>
    <row r="4202" spans="1:15" hidden="1" x14ac:dyDescent="0.35">
      <c r="A4202" s="249" t="s">
        <v>2452</v>
      </c>
      <c r="B4202" s="9" t="s">
        <v>2227</v>
      </c>
      <c r="C4202" s="89">
        <v>44662</v>
      </c>
      <c r="D4202" s="180"/>
      <c r="E4202" s="161" t="s">
        <v>28</v>
      </c>
      <c r="F4202" s="88">
        <v>300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15</v>
      </c>
      <c r="L4202" s="78"/>
      <c r="M4202" s="80"/>
      <c r="N4202" s="282"/>
      <c r="O4202" s="81"/>
    </row>
    <row r="4203" spans="1:15" hidden="1" x14ac:dyDescent="0.35">
      <c r="A4203" s="249" t="s">
        <v>2696</v>
      </c>
      <c r="B4203" s="9" t="s">
        <v>2689</v>
      </c>
      <c r="C4203" s="76">
        <v>44721</v>
      </c>
      <c r="D4203" s="264"/>
      <c r="E4203" s="250" t="s">
        <v>18</v>
      </c>
      <c r="F4203" s="77">
        <f>40*12</f>
        <v>480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0</v>
      </c>
      <c r="L4203" s="78"/>
      <c r="M4203" s="80"/>
      <c r="N4203" s="325"/>
      <c r="O4203" s="81"/>
    </row>
    <row r="4204" spans="1:15" hidden="1" x14ac:dyDescent="0.35">
      <c r="A4204" s="249" t="s">
        <v>2696</v>
      </c>
      <c r="B4204" s="9" t="s">
        <v>2689</v>
      </c>
      <c r="C4204" s="76">
        <v>44721</v>
      </c>
      <c r="D4204" s="264"/>
      <c r="E4204" s="250" t="s">
        <v>28</v>
      </c>
      <c r="F4204" s="77">
        <f>80*12</f>
        <v>960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0</v>
      </c>
      <c r="L4204" s="78"/>
      <c r="M4204" s="80"/>
      <c r="N4204" s="325"/>
      <c r="O4204" s="81"/>
    </row>
    <row r="4205" spans="1:15" hidden="1" x14ac:dyDescent="0.35">
      <c r="A4205" s="249" t="s">
        <v>2696</v>
      </c>
      <c r="B4205" s="9" t="s">
        <v>2697</v>
      </c>
      <c r="C4205" s="76">
        <v>44721</v>
      </c>
      <c r="D4205" s="264"/>
      <c r="E4205" s="250" t="s">
        <v>18</v>
      </c>
      <c r="F4205" s="77">
        <f>40*12</f>
        <v>480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325"/>
      <c r="O4205" s="81"/>
    </row>
    <row r="4206" spans="1:15" hidden="1" x14ac:dyDescent="0.35">
      <c r="A4206" s="249" t="s">
        <v>2696</v>
      </c>
      <c r="B4206" s="9" t="s">
        <v>2697</v>
      </c>
      <c r="C4206" s="76">
        <v>44721</v>
      </c>
      <c r="D4206" s="264"/>
      <c r="E4206" s="250" t="s">
        <v>28</v>
      </c>
      <c r="F4206" s="77">
        <f>80*12</f>
        <v>960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325"/>
      <c r="O4206" s="81"/>
    </row>
    <row r="4207" spans="1:15" hidden="1" x14ac:dyDescent="0.35">
      <c r="A4207" s="249" t="s">
        <v>2452</v>
      </c>
      <c r="B4207" s="9" t="s">
        <v>1966</v>
      </c>
      <c r="C4207" s="89">
        <v>44662</v>
      </c>
      <c r="D4207" s="180"/>
      <c r="E4207" s="261" t="s">
        <v>18</v>
      </c>
      <c r="F4207" s="88">
        <v>600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6</v>
      </c>
      <c r="L4207" s="78"/>
      <c r="M4207" s="80"/>
      <c r="N4207" s="282"/>
      <c r="O4207" s="81"/>
    </row>
    <row r="4208" spans="1:15" hidden="1" x14ac:dyDescent="0.35">
      <c r="A4208" s="249" t="s">
        <v>2452</v>
      </c>
      <c r="B4208" s="9" t="s">
        <v>2451</v>
      </c>
      <c r="C4208" s="89">
        <v>44662</v>
      </c>
      <c r="D4208" s="180"/>
      <c r="E4208" s="261" t="s">
        <v>28</v>
      </c>
      <c r="F4208" s="88">
        <v>600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23</v>
      </c>
      <c r="L4208" s="78"/>
      <c r="M4208" s="80"/>
      <c r="N4208" s="282"/>
      <c r="O4208" s="81"/>
    </row>
    <row r="4209" spans="1:15" hidden="1" x14ac:dyDescent="0.35">
      <c r="A4209" s="249" t="s">
        <v>2659</v>
      </c>
      <c r="B4209" s="9" t="s">
        <v>2606</v>
      </c>
      <c r="C4209" s="76">
        <v>44694</v>
      </c>
      <c r="D4209" s="264"/>
      <c r="E4209" s="250" t="s">
        <v>28</v>
      </c>
      <c r="F4209" s="77">
        <v>1200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1</v>
      </c>
      <c r="L4209" s="78"/>
      <c r="M4209" s="80"/>
      <c r="N4209" s="282"/>
      <c r="O4209" s="81"/>
    </row>
    <row r="4210" spans="1:15" hidden="1" x14ac:dyDescent="0.35">
      <c r="A4210" s="249" t="s">
        <v>2659</v>
      </c>
      <c r="B4210" s="9" t="s">
        <v>2606</v>
      </c>
      <c r="C4210" s="76">
        <v>44694</v>
      </c>
      <c r="D4210" s="264"/>
      <c r="E4210" s="250" t="s">
        <v>39</v>
      </c>
      <c r="F4210" s="77">
        <v>1200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0</v>
      </c>
      <c r="L4210" s="78"/>
      <c r="M4210" s="80"/>
      <c r="N4210" s="282"/>
      <c r="O4210" s="81"/>
    </row>
    <row r="4211" spans="1:15" hidden="1" x14ac:dyDescent="0.35">
      <c r="A4211" s="249" t="s">
        <v>2397</v>
      </c>
      <c r="B4211" s="9" t="s">
        <v>2383</v>
      </c>
      <c r="C4211" s="76">
        <v>44648</v>
      </c>
      <c r="D4211" s="264"/>
      <c r="E4211" s="250" t="s">
        <v>18</v>
      </c>
      <c r="F4211" s="77">
        <v>240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251" t="s">
        <v>1074</v>
      </c>
    </row>
    <row r="4212" spans="1:15" hidden="1" x14ac:dyDescent="0.35">
      <c r="A4212" s="249" t="s">
        <v>2397</v>
      </c>
      <c r="B4212" s="9" t="s">
        <v>2383</v>
      </c>
      <c r="C4212" s="76">
        <v>44648</v>
      </c>
      <c r="D4212" s="264"/>
      <c r="E4212" s="250" t="s">
        <v>39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25</v>
      </c>
      <c r="L4212" s="78"/>
      <c r="M4212" s="80"/>
      <c r="N4212" s="282"/>
      <c r="O4212" s="251" t="s">
        <v>1074</v>
      </c>
    </row>
    <row r="4213" spans="1:15" hidden="1" x14ac:dyDescent="0.35">
      <c r="A4213" s="249" t="s">
        <v>2397</v>
      </c>
      <c r="B4213" s="9" t="s">
        <v>2383</v>
      </c>
      <c r="C4213" s="76">
        <v>44648</v>
      </c>
      <c r="D4213" s="264"/>
      <c r="E4213" s="250" t="s">
        <v>25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0</v>
      </c>
      <c r="L4213" s="78"/>
      <c r="M4213" s="80"/>
      <c r="N4213" s="282"/>
      <c r="O4213" s="251" t="s">
        <v>1074</v>
      </c>
    </row>
    <row r="4214" spans="1:15" hidden="1" x14ac:dyDescent="0.35">
      <c r="A4214" s="249" t="s">
        <v>2397</v>
      </c>
      <c r="B4214" s="150" t="s">
        <v>2383</v>
      </c>
      <c r="C4214" s="76">
        <v>44648</v>
      </c>
      <c r="D4214" s="264"/>
      <c r="E4214" s="250" t="s">
        <v>79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2</v>
      </c>
      <c r="L4214" s="78"/>
      <c r="M4214" s="80"/>
      <c r="N4214" s="282"/>
      <c r="O4214" s="251" t="s">
        <v>1074</v>
      </c>
    </row>
    <row r="4215" spans="1:15" hidden="1" x14ac:dyDescent="0.35">
      <c r="A4215" s="249" t="s">
        <v>2397</v>
      </c>
      <c r="B4215" s="150" t="s">
        <v>2383</v>
      </c>
      <c r="C4215" s="76">
        <v>44648</v>
      </c>
      <c r="D4215" s="264"/>
      <c r="E4215" s="161" t="s">
        <v>28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4</v>
      </c>
      <c r="L4215" s="78"/>
      <c r="M4215" s="80"/>
      <c r="N4215" s="282"/>
      <c r="O4215" s="251" t="s">
        <v>1074</v>
      </c>
    </row>
    <row r="4216" spans="1:15" hidden="1" x14ac:dyDescent="0.35">
      <c r="A4216" s="249" t="s">
        <v>2397</v>
      </c>
      <c r="B4216" s="9" t="s">
        <v>2384</v>
      </c>
      <c r="C4216" s="76">
        <v>44648</v>
      </c>
      <c r="D4216" s="264"/>
      <c r="E4216" s="250" t="s">
        <v>1164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0</v>
      </c>
      <c r="L4216" s="78"/>
      <c r="M4216" s="80"/>
      <c r="N4216" s="282"/>
      <c r="O4216" s="251" t="s">
        <v>1074</v>
      </c>
    </row>
    <row r="4217" spans="1:15" hidden="1" x14ac:dyDescent="0.35">
      <c r="A4217" s="249" t="s">
        <v>2397</v>
      </c>
      <c r="B4217" s="9" t="s">
        <v>2384</v>
      </c>
      <c r="C4217" s="76">
        <v>44648</v>
      </c>
      <c r="D4217" s="264"/>
      <c r="E4217" s="250" t="s">
        <v>1193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2</v>
      </c>
      <c r="L4217" s="78"/>
      <c r="M4217" s="80"/>
      <c r="N4217" s="282"/>
      <c r="O4217" s="251" t="s">
        <v>1074</v>
      </c>
    </row>
    <row r="4218" spans="1:15" hidden="1" x14ac:dyDescent="0.35">
      <c r="A4218" s="249" t="s">
        <v>2397</v>
      </c>
      <c r="B4218" s="9" t="s">
        <v>2384</v>
      </c>
      <c r="C4218" s="76">
        <v>44648</v>
      </c>
      <c r="D4218" s="264"/>
      <c r="E4218" s="250" t="s">
        <v>1140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131</v>
      </c>
      <c r="L4218" s="78"/>
      <c r="M4218" s="80"/>
      <c r="N4218" s="282"/>
      <c r="O4218" s="251" t="s">
        <v>1074</v>
      </c>
    </row>
    <row r="4219" spans="1:15" hidden="1" x14ac:dyDescent="0.35">
      <c r="A4219" s="249" t="s">
        <v>2397</v>
      </c>
      <c r="B4219" s="150" t="s">
        <v>2384</v>
      </c>
      <c r="C4219" s="76">
        <v>44648</v>
      </c>
      <c r="D4219" s="264"/>
      <c r="E4219" s="250" t="s">
        <v>1153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41</v>
      </c>
      <c r="L4219" s="78"/>
      <c r="M4219" s="80"/>
      <c r="N4219" s="282"/>
      <c r="O4219" s="251" t="s">
        <v>1074</v>
      </c>
    </row>
    <row r="4220" spans="1:15" hidden="1" x14ac:dyDescent="0.35">
      <c r="A4220" s="249" t="s">
        <v>2397</v>
      </c>
      <c r="B4220" s="9" t="s">
        <v>2384</v>
      </c>
      <c r="C4220" s="76">
        <v>44648</v>
      </c>
      <c r="D4220" s="264"/>
      <c r="E4220" s="250" t="s">
        <v>2405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1</v>
      </c>
      <c r="L4220" s="78"/>
      <c r="M4220" s="80"/>
      <c r="N4220" s="282"/>
      <c r="O4220" s="251" t="s">
        <v>1074</v>
      </c>
    </row>
    <row r="4221" spans="1:15" hidden="1" x14ac:dyDescent="0.35">
      <c r="A4221" s="249" t="s">
        <v>2397</v>
      </c>
      <c r="B4221" s="9" t="s">
        <v>2382</v>
      </c>
      <c r="C4221" s="76">
        <v>44648</v>
      </c>
      <c r="D4221" s="264"/>
      <c r="E4221" s="250" t="s">
        <v>18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0</v>
      </c>
      <c r="L4221" s="78"/>
      <c r="M4221" s="80"/>
      <c r="N4221" s="282"/>
      <c r="O4221" s="251" t="s">
        <v>1074</v>
      </c>
    </row>
    <row r="4222" spans="1:15" hidden="1" x14ac:dyDescent="0.35">
      <c r="A4222" s="249" t="s">
        <v>2397</v>
      </c>
      <c r="B4222" s="9" t="s">
        <v>2382</v>
      </c>
      <c r="C4222" s="76">
        <v>44648</v>
      </c>
      <c r="D4222" s="264"/>
      <c r="E4222" s="250" t="s">
        <v>39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4</v>
      </c>
      <c r="L4222" s="78"/>
      <c r="M4222" s="80"/>
      <c r="N4222" s="282"/>
      <c r="O4222" s="251" t="s">
        <v>1074</v>
      </c>
    </row>
    <row r="4223" spans="1:15" hidden="1" x14ac:dyDescent="0.35">
      <c r="A4223" s="249" t="s">
        <v>2397</v>
      </c>
      <c r="B4223" s="9" t="s">
        <v>2382</v>
      </c>
      <c r="C4223" s="76">
        <v>44648</v>
      </c>
      <c r="D4223" s="264"/>
      <c r="E4223" s="250" t="s">
        <v>28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12</v>
      </c>
      <c r="L4223" s="78"/>
      <c r="M4223" s="80"/>
      <c r="N4223" s="282"/>
      <c r="O4223" s="251" t="s">
        <v>1074</v>
      </c>
    </row>
    <row r="4224" spans="1:15" hidden="1" x14ac:dyDescent="0.35">
      <c r="A4224" s="249" t="s">
        <v>2397</v>
      </c>
      <c r="B4224" s="9" t="s">
        <v>2382</v>
      </c>
      <c r="C4224" s="76">
        <v>44648</v>
      </c>
      <c r="D4224" s="264"/>
      <c r="E4224" s="250" t="s">
        <v>79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27</v>
      </c>
      <c r="L4224" s="78"/>
      <c r="M4224" s="80"/>
      <c r="N4224" s="282"/>
      <c r="O4224" s="251" t="s">
        <v>1074</v>
      </c>
    </row>
    <row r="4225" spans="1:15" hidden="1" x14ac:dyDescent="0.35">
      <c r="A4225" s="249" t="s">
        <v>2397</v>
      </c>
      <c r="B4225" s="9" t="s">
        <v>2382</v>
      </c>
      <c r="C4225" s="76">
        <v>44648</v>
      </c>
      <c r="D4225" s="264"/>
      <c r="E4225" s="250" t="s">
        <v>25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8</v>
      </c>
      <c r="L4225" s="78"/>
      <c r="M4225" s="80"/>
      <c r="N4225" s="282"/>
      <c r="O4225" s="251" t="s">
        <v>1074</v>
      </c>
    </row>
    <row r="4226" spans="1:15" hidden="1" x14ac:dyDescent="0.35">
      <c r="A4226" s="249" t="s">
        <v>2397</v>
      </c>
      <c r="B4226" s="9" t="s">
        <v>2381</v>
      </c>
      <c r="C4226" s="76">
        <v>44648</v>
      </c>
      <c r="D4226" s="264"/>
      <c r="E4226" s="250" t="s">
        <v>18</v>
      </c>
      <c r="F4226" s="77">
        <f>1200/4</f>
        <v>300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33</v>
      </c>
      <c r="L4226" s="78"/>
      <c r="M4226" s="80"/>
      <c r="N4226" s="282"/>
      <c r="O4226" s="251" t="s">
        <v>1074</v>
      </c>
    </row>
    <row r="4227" spans="1:15" hidden="1" x14ac:dyDescent="0.35">
      <c r="A4227" s="249" t="s">
        <v>2397</v>
      </c>
      <c r="B4227" s="9" t="s">
        <v>2381</v>
      </c>
      <c r="C4227" s="76">
        <v>44648</v>
      </c>
      <c r="D4227" s="264"/>
      <c r="E4227" s="250" t="s">
        <v>39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4</v>
      </c>
      <c r="L4227" s="78"/>
      <c r="M4227" s="80"/>
      <c r="N4227" s="282"/>
      <c r="O4227" s="251" t="s">
        <v>1074</v>
      </c>
    </row>
    <row r="4228" spans="1:15" hidden="1" x14ac:dyDescent="0.35">
      <c r="A4228" s="249" t="s">
        <v>2397</v>
      </c>
      <c r="B4228" s="9" t="s">
        <v>2381</v>
      </c>
      <c r="C4228" s="76">
        <v>44648</v>
      </c>
      <c r="D4228" s="264"/>
      <c r="E4228" s="250" t="s">
        <v>28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31</v>
      </c>
      <c r="L4228" s="78"/>
      <c r="M4228" s="80"/>
      <c r="N4228" s="282"/>
      <c r="O4228" s="251" t="s">
        <v>1074</v>
      </c>
    </row>
    <row r="4229" spans="1:15" hidden="1" x14ac:dyDescent="0.35">
      <c r="A4229" s="249" t="s">
        <v>2397</v>
      </c>
      <c r="B4229" s="9" t="s">
        <v>2381</v>
      </c>
      <c r="C4229" s="76">
        <v>44648</v>
      </c>
      <c r="D4229" s="264"/>
      <c r="E4229" s="250" t="s">
        <v>79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12</v>
      </c>
      <c r="L4229" s="78"/>
      <c r="M4229" s="80"/>
      <c r="N4229" s="282"/>
      <c r="O4229" s="251" t="s">
        <v>1074</v>
      </c>
    </row>
    <row r="4230" spans="1:15" hidden="1" x14ac:dyDescent="0.35">
      <c r="A4230" s="249" t="s">
        <v>2659</v>
      </c>
      <c r="B4230" s="150" t="s">
        <v>2606</v>
      </c>
      <c r="C4230" s="76">
        <v>44694</v>
      </c>
      <c r="D4230" s="264"/>
      <c r="E4230" s="250" t="s">
        <v>18</v>
      </c>
      <c r="F4230" s="77">
        <v>1200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0</v>
      </c>
      <c r="L4230" s="78"/>
      <c r="M4230" s="80"/>
      <c r="N4230" s="282"/>
      <c r="O4230" s="81"/>
    </row>
    <row r="4231" spans="1:15" hidden="1" x14ac:dyDescent="0.35">
      <c r="A4231" s="249" t="s">
        <v>2725</v>
      </c>
      <c r="B4231" s="150" t="s">
        <v>1163</v>
      </c>
      <c r="C4231" s="76">
        <v>44735</v>
      </c>
      <c r="D4231" s="264"/>
      <c r="E4231" s="161" t="s">
        <v>79</v>
      </c>
      <c r="F4231" s="88">
        <f>(1200-120)/4</f>
        <v>270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52</v>
      </c>
      <c r="L4231" s="78"/>
      <c r="M4231" s="80"/>
      <c r="N4231" s="325"/>
      <c r="O4231" s="251"/>
    </row>
    <row r="4232" spans="1:15" hidden="1" x14ac:dyDescent="0.35">
      <c r="A4232" s="249" t="s">
        <v>2725</v>
      </c>
      <c r="B4232" s="150" t="s">
        <v>1163</v>
      </c>
      <c r="C4232" s="76">
        <v>44735</v>
      </c>
      <c r="D4232" s="264"/>
      <c r="E4232" s="161" t="s">
        <v>25</v>
      </c>
      <c r="F4232" s="88">
        <f>(1200-120)/4</f>
        <v>270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0</v>
      </c>
      <c r="L4232" s="78"/>
      <c r="M4232" s="80"/>
      <c r="N4232" s="325"/>
      <c r="O4232" s="251"/>
    </row>
    <row r="4233" spans="1:15" hidden="1" x14ac:dyDescent="0.35">
      <c r="A4233" s="249" t="s">
        <v>2725</v>
      </c>
      <c r="B4233" s="150" t="s">
        <v>1163</v>
      </c>
      <c r="C4233" s="76">
        <v>44735</v>
      </c>
      <c r="D4233" s="264"/>
      <c r="E4233" s="161" t="s">
        <v>18</v>
      </c>
      <c r="F4233" s="88">
        <f>(1200-120)/4</f>
        <v>270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2</v>
      </c>
      <c r="L4233" s="78"/>
      <c r="M4233" s="80"/>
      <c r="N4233" s="325"/>
      <c r="O4233" s="251"/>
    </row>
    <row r="4234" spans="1:15" hidden="1" x14ac:dyDescent="0.35">
      <c r="A4234" s="249" t="s">
        <v>2725</v>
      </c>
      <c r="B4234" s="150" t="s">
        <v>1163</v>
      </c>
      <c r="C4234" s="76">
        <v>44735</v>
      </c>
      <c r="D4234" s="264"/>
      <c r="E4234" s="161" t="s">
        <v>39</v>
      </c>
      <c r="F4234" s="88">
        <f>(1200-120)/4</f>
        <v>270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6</v>
      </c>
      <c r="L4234" s="78"/>
      <c r="M4234" s="80"/>
      <c r="N4234" s="325"/>
      <c r="O4234" s="251"/>
    </row>
    <row r="4235" spans="1:15" hidden="1" x14ac:dyDescent="0.35">
      <c r="A4235" s="249" t="s">
        <v>2725</v>
      </c>
      <c r="B4235" s="150" t="s">
        <v>1163</v>
      </c>
      <c r="C4235" s="76">
        <v>44735</v>
      </c>
      <c r="D4235" s="264"/>
      <c r="E4235" s="161" t="s">
        <v>28</v>
      </c>
      <c r="F4235" s="77">
        <v>120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325"/>
      <c r="O4235" s="81"/>
    </row>
    <row r="4236" spans="1:15" hidden="1" x14ac:dyDescent="0.35">
      <c r="A4236" s="249" t="s">
        <v>2725</v>
      </c>
      <c r="B4236" s="150" t="s">
        <v>1332</v>
      </c>
      <c r="C4236" s="76">
        <v>44735</v>
      </c>
      <c r="D4236" s="264"/>
      <c r="E4236" s="161" t="s">
        <v>79</v>
      </c>
      <c r="F4236" s="88">
        <f>(1200-120)/4</f>
        <v>270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7</v>
      </c>
      <c r="L4236" s="78"/>
      <c r="M4236" s="80"/>
      <c r="N4236" s="325"/>
      <c r="O4236" s="81"/>
    </row>
    <row r="4237" spans="1:15" x14ac:dyDescent="0.35">
      <c r="A4237" s="249" t="s">
        <v>2725</v>
      </c>
      <c r="B4237" s="150" t="s">
        <v>1332</v>
      </c>
      <c r="C4237" s="76">
        <v>44735</v>
      </c>
      <c r="D4237" s="264"/>
      <c r="E4237" s="161" t="s">
        <v>25</v>
      </c>
      <c r="F4237" s="88">
        <f>(1200-120)/4</f>
        <v>270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0</v>
      </c>
      <c r="L4237" s="78"/>
      <c r="M4237" s="80"/>
      <c r="N4237" s="325"/>
      <c r="O4237" s="81"/>
    </row>
    <row r="4238" spans="1:15" x14ac:dyDescent="0.35">
      <c r="A4238" s="249" t="s">
        <v>2725</v>
      </c>
      <c r="B4238" s="150" t="s">
        <v>1332</v>
      </c>
      <c r="C4238" s="76">
        <v>44735</v>
      </c>
      <c r="D4238" s="267"/>
      <c r="E4238" s="181" t="s">
        <v>18</v>
      </c>
      <c r="F4238" s="72">
        <f>(1200-120)/4</f>
        <v>270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30</v>
      </c>
      <c r="L4238" s="78"/>
      <c r="M4238" s="80"/>
      <c r="N4238" s="325"/>
      <c r="O4238" s="81"/>
    </row>
    <row r="4239" spans="1:15" hidden="1" x14ac:dyDescent="0.35">
      <c r="A4239" s="249" t="s">
        <v>2725</v>
      </c>
      <c r="B4239" s="150" t="s">
        <v>1332</v>
      </c>
      <c r="C4239" s="76">
        <v>44735</v>
      </c>
      <c r="D4239" s="264"/>
      <c r="E4239" s="161" t="s">
        <v>39</v>
      </c>
      <c r="F4239" s="88">
        <f>(1200-120)/4</f>
        <v>270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28</v>
      </c>
      <c r="L4239" s="78"/>
      <c r="M4239" s="80"/>
      <c r="N4239" s="325"/>
      <c r="O4239" s="81"/>
    </row>
    <row r="4240" spans="1:15" hidden="1" x14ac:dyDescent="0.35">
      <c r="A4240" s="249" t="s">
        <v>2725</v>
      </c>
      <c r="B4240" s="150" t="s">
        <v>1332</v>
      </c>
      <c r="C4240" s="76">
        <v>44735</v>
      </c>
      <c r="D4240" s="264"/>
      <c r="E4240" s="161" t="s">
        <v>28</v>
      </c>
      <c r="F4240" s="77">
        <v>120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0</v>
      </c>
      <c r="L4240" s="78"/>
      <c r="M4240" s="80"/>
      <c r="N4240" s="325"/>
      <c r="O4240" s="81"/>
    </row>
    <row r="4241" spans="1:15" hidden="1" x14ac:dyDescent="0.35">
      <c r="A4241" s="249" t="s">
        <v>2725</v>
      </c>
      <c r="B4241" s="9" t="s">
        <v>2157</v>
      </c>
      <c r="C4241" s="76">
        <v>44735</v>
      </c>
      <c r="D4241" s="264"/>
      <c r="E4241" s="261" t="s">
        <v>2148</v>
      </c>
      <c r="F4241" s="88">
        <f>1200/4</f>
        <v>300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5"/>
      <c r="O4241" s="81"/>
    </row>
    <row r="4242" spans="1:15" x14ac:dyDescent="0.35">
      <c r="A4242" s="249" t="s">
        <v>2725</v>
      </c>
      <c r="B4242" s="9" t="s">
        <v>2157</v>
      </c>
      <c r="C4242" s="76">
        <v>44735</v>
      </c>
      <c r="D4242" s="264"/>
      <c r="E4242" s="261" t="s">
        <v>2594</v>
      </c>
      <c r="F4242" s="88">
        <f>1200/4</f>
        <v>300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2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5"/>
      <c r="O4242" s="81"/>
    </row>
    <row r="4243" spans="1:15" hidden="1" x14ac:dyDescent="0.35">
      <c r="A4243" s="249" t="s">
        <v>2725</v>
      </c>
      <c r="B4243" s="9" t="s">
        <v>2157</v>
      </c>
      <c r="C4243" s="76">
        <v>44735</v>
      </c>
      <c r="D4243" s="264"/>
      <c r="E4243" s="261" t="s">
        <v>2150</v>
      </c>
      <c r="F4243" s="88">
        <f>1200/4</f>
        <v>300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5"/>
      <c r="O4243" s="81"/>
    </row>
    <row r="4244" spans="1:15" hidden="1" x14ac:dyDescent="0.35">
      <c r="A4244" s="249" t="s">
        <v>2725</v>
      </c>
      <c r="B4244" s="9" t="s">
        <v>2157</v>
      </c>
      <c r="C4244" s="76">
        <v>44735</v>
      </c>
      <c r="D4244" s="264"/>
      <c r="E4244" s="261" t="s">
        <v>2151</v>
      </c>
      <c r="F4244" s="88">
        <f>1200/4</f>
        <v>300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5"/>
      <c r="O4244" s="81"/>
    </row>
    <row r="4245" spans="1:15" hidden="1" x14ac:dyDescent="0.35">
      <c r="A4245" s="249" t="s">
        <v>2725</v>
      </c>
      <c r="B4245" s="9" t="s">
        <v>2152</v>
      </c>
      <c r="C4245" s="76">
        <v>44735</v>
      </c>
      <c r="D4245" s="264"/>
      <c r="E4245" s="261" t="s">
        <v>2153</v>
      </c>
      <c r="F4245" s="88">
        <v>100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5"/>
      <c r="O4245" s="81"/>
    </row>
    <row r="4246" spans="1:15" hidden="1" x14ac:dyDescent="0.35">
      <c r="A4246" s="249" t="s">
        <v>2725</v>
      </c>
      <c r="B4246" s="9" t="s">
        <v>2152</v>
      </c>
      <c r="C4246" s="76">
        <v>44735</v>
      </c>
      <c r="D4246" s="264"/>
      <c r="E4246" s="261" t="s">
        <v>2154</v>
      </c>
      <c r="F4246" s="88">
        <v>100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5"/>
      <c r="O4246" s="81"/>
    </row>
    <row r="4247" spans="1:15" hidden="1" x14ac:dyDescent="0.35">
      <c r="A4247" s="249" t="s">
        <v>2725</v>
      </c>
      <c r="B4247" s="9" t="s">
        <v>2152</v>
      </c>
      <c r="C4247" s="76">
        <v>44735</v>
      </c>
      <c r="D4247" s="264"/>
      <c r="E4247" s="303" t="s">
        <v>2155</v>
      </c>
      <c r="F4247" s="88">
        <v>100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325"/>
      <c r="O4247" s="81"/>
    </row>
    <row r="4248" spans="1:15" x14ac:dyDescent="0.35">
      <c r="A4248" s="249" t="s">
        <v>2725</v>
      </c>
      <c r="B4248" s="9" t="s">
        <v>2152</v>
      </c>
      <c r="C4248" s="76">
        <v>44735</v>
      </c>
      <c r="D4248" s="264"/>
      <c r="E4248" s="261" t="s">
        <v>2156</v>
      </c>
      <c r="F4248" s="88">
        <v>100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24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325"/>
      <c r="O4248" s="81"/>
    </row>
    <row r="4249" spans="1:15" hidden="1" x14ac:dyDescent="0.35">
      <c r="A4249" s="249" t="s">
        <v>2725</v>
      </c>
      <c r="B4249" s="150" t="s">
        <v>2152</v>
      </c>
      <c r="C4249" s="76">
        <v>44735</v>
      </c>
      <c r="D4249" s="264"/>
      <c r="E4249" s="261" t="s">
        <v>253</v>
      </c>
      <c r="F4249" s="88">
        <v>100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325"/>
      <c r="O4249" s="81"/>
    </row>
    <row r="4250" spans="1:15" hidden="1" x14ac:dyDescent="0.35">
      <c r="A4250" s="249" t="s">
        <v>2725</v>
      </c>
      <c r="B4250" s="9" t="s">
        <v>2152</v>
      </c>
      <c r="C4250" s="76">
        <v>44735</v>
      </c>
      <c r="D4250" s="264"/>
      <c r="E4250" s="261" t="s">
        <v>2167</v>
      </c>
      <c r="F4250" s="88">
        <v>100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325"/>
      <c r="O4250" s="81"/>
    </row>
    <row r="4251" spans="1:15" hidden="1" x14ac:dyDescent="0.35">
      <c r="A4251" s="249" t="s">
        <v>2348</v>
      </c>
      <c r="B4251" s="9" t="s">
        <v>2347</v>
      </c>
      <c r="C4251" s="76">
        <v>44636</v>
      </c>
      <c r="D4251" s="264"/>
      <c r="E4251" s="250" t="s">
        <v>18</v>
      </c>
      <c r="F4251" s="77">
        <f>1200/4</f>
        <v>300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282"/>
      <c r="O4251" s="81"/>
    </row>
    <row r="4252" spans="1:15" hidden="1" x14ac:dyDescent="0.35">
      <c r="A4252" s="249" t="s">
        <v>2348</v>
      </c>
      <c r="B4252" s="9" t="s">
        <v>2347</v>
      </c>
      <c r="C4252" s="76">
        <v>44636</v>
      </c>
      <c r="D4252" s="264"/>
      <c r="E4252" s="250" t="s">
        <v>39</v>
      </c>
      <c r="F4252" s="77">
        <f>1200/4</f>
        <v>300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hidden="1" x14ac:dyDescent="0.35">
      <c r="A4253" s="249" t="s">
        <v>2348</v>
      </c>
      <c r="B4253" s="9" t="s">
        <v>2347</v>
      </c>
      <c r="C4253" s="76">
        <v>44636</v>
      </c>
      <c r="D4253" s="264"/>
      <c r="E4253" s="250" t="s">
        <v>25</v>
      </c>
      <c r="F4253" s="77">
        <f>1200/4</f>
        <v>300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282"/>
      <c r="O4253" s="81"/>
    </row>
    <row r="4254" spans="1:15" hidden="1" x14ac:dyDescent="0.35">
      <c r="A4254" s="249" t="s">
        <v>2348</v>
      </c>
      <c r="B4254" s="9" t="s">
        <v>2347</v>
      </c>
      <c r="C4254" s="76">
        <v>44636</v>
      </c>
      <c r="D4254" s="264"/>
      <c r="E4254" s="250" t="s">
        <v>28</v>
      </c>
      <c r="F4254" s="77">
        <f>1200/4</f>
        <v>300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282"/>
      <c r="O4254" s="81"/>
    </row>
    <row r="4255" spans="1:15" hidden="1" x14ac:dyDescent="0.35">
      <c r="A4255" s="249" t="s">
        <v>2743</v>
      </c>
      <c r="B4255" s="261" t="s">
        <v>1601</v>
      </c>
      <c r="C4255" s="76">
        <v>44732</v>
      </c>
      <c r="D4255" s="180"/>
      <c r="E4255" s="86" t="s">
        <v>25</v>
      </c>
      <c r="F4255" s="88">
        <v>360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325"/>
      <c r="O4255" s="251" t="s">
        <v>1074</v>
      </c>
    </row>
    <row r="4256" spans="1:15" hidden="1" x14ac:dyDescent="0.35">
      <c r="A4256" s="249" t="s">
        <v>2743</v>
      </c>
      <c r="B4256" s="314" t="s">
        <v>1601</v>
      </c>
      <c r="C4256" s="76">
        <v>44732</v>
      </c>
      <c r="D4256" s="180"/>
      <c r="E4256" s="86" t="s">
        <v>18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26</v>
      </c>
      <c r="L4256" s="78"/>
      <c r="M4256" s="80"/>
      <c r="N4256" s="325"/>
      <c r="O4256" s="251" t="s">
        <v>1074</v>
      </c>
    </row>
    <row r="4257" spans="1:15" hidden="1" x14ac:dyDescent="0.35">
      <c r="A4257" s="249" t="s">
        <v>2745</v>
      </c>
      <c r="B4257" s="151" t="s">
        <v>1166</v>
      </c>
      <c r="C4257" s="76">
        <v>44741</v>
      </c>
      <c r="D4257" s="264"/>
      <c r="E4257" s="161" t="s">
        <v>18</v>
      </c>
      <c r="F4257" s="88">
        <v>360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0</v>
      </c>
      <c r="L4257" s="78"/>
      <c r="M4257" s="80"/>
      <c r="N4257" s="325"/>
      <c r="O4257" s="81"/>
    </row>
    <row r="4258" spans="1:15" hidden="1" x14ac:dyDescent="0.35">
      <c r="A4258" s="249" t="s">
        <v>2745</v>
      </c>
      <c r="B4258" s="151" t="s">
        <v>1166</v>
      </c>
      <c r="C4258" s="76">
        <v>44741</v>
      </c>
      <c r="D4258" s="264"/>
      <c r="E4258" s="161" t="s">
        <v>25</v>
      </c>
      <c r="F4258" s="88">
        <v>360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5"/>
      <c r="O4258" s="81"/>
    </row>
    <row r="4259" spans="1:15" hidden="1" x14ac:dyDescent="0.35">
      <c r="A4259" s="249" t="s">
        <v>2745</v>
      </c>
      <c r="B4259" s="151" t="s">
        <v>1166</v>
      </c>
      <c r="C4259" s="76">
        <v>44741</v>
      </c>
      <c r="D4259" s="264"/>
      <c r="E4259" s="86" t="s">
        <v>39</v>
      </c>
      <c r="F4259" s="88">
        <v>240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325"/>
      <c r="O4259" s="81"/>
    </row>
    <row r="4260" spans="1:15" hidden="1" x14ac:dyDescent="0.35">
      <c r="A4260" s="249" t="s">
        <v>2745</v>
      </c>
      <c r="B4260" s="151" t="s">
        <v>1166</v>
      </c>
      <c r="C4260" s="76">
        <v>44741</v>
      </c>
      <c r="D4260" s="264"/>
      <c r="E4260" s="86" t="s">
        <v>28</v>
      </c>
      <c r="F4260" s="88">
        <v>240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0</v>
      </c>
      <c r="L4260" s="78"/>
      <c r="M4260" s="80"/>
      <c r="N4260" s="325"/>
      <c r="O4260" s="81"/>
    </row>
    <row r="4261" spans="1:15" hidden="1" x14ac:dyDescent="0.35">
      <c r="A4261" s="249" t="s">
        <v>2746</v>
      </c>
      <c r="B4261" s="323" t="s">
        <v>2081</v>
      </c>
      <c r="C4261" s="76">
        <v>44741</v>
      </c>
      <c r="D4261" s="235"/>
      <c r="E4261" s="250" t="s">
        <v>28</v>
      </c>
      <c r="F4261" s="77">
        <v>1200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6</v>
      </c>
      <c r="L4261" s="78"/>
      <c r="M4261" s="80"/>
      <c r="N4261" s="325"/>
      <c r="O4261" s="251" t="s">
        <v>1074</v>
      </c>
    </row>
    <row r="4262" spans="1:15" hidden="1" x14ac:dyDescent="0.35">
      <c r="A4262" s="249" t="s">
        <v>2747</v>
      </c>
      <c r="B4262" s="151" t="s">
        <v>1438</v>
      </c>
      <c r="C4262" s="76">
        <v>44741</v>
      </c>
      <c r="D4262" s="180"/>
      <c r="E4262" s="86" t="s">
        <v>39</v>
      </c>
      <c r="F4262" s="88">
        <v>240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0</v>
      </c>
      <c r="L4262" s="78"/>
      <c r="M4262" s="80"/>
      <c r="N4262" s="325"/>
      <c r="O4262" s="251" t="s">
        <v>1074</v>
      </c>
    </row>
    <row r="4263" spans="1:15" hidden="1" x14ac:dyDescent="0.35">
      <c r="A4263" s="249" t="s">
        <v>2747</v>
      </c>
      <c r="B4263" s="151" t="s">
        <v>1438</v>
      </c>
      <c r="C4263" s="76">
        <v>44741</v>
      </c>
      <c r="D4263" s="180"/>
      <c r="E4263" s="86" t="s">
        <v>28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5"/>
      <c r="O4263" s="251" t="s">
        <v>1074</v>
      </c>
    </row>
    <row r="4264" spans="1:15" hidden="1" x14ac:dyDescent="0.35">
      <c r="A4264" s="249" t="s">
        <v>2747</v>
      </c>
      <c r="B4264" s="151" t="s">
        <v>1438</v>
      </c>
      <c r="C4264" s="76">
        <v>44741</v>
      </c>
      <c r="D4264" s="180"/>
      <c r="E4264" s="86" t="s">
        <v>25</v>
      </c>
      <c r="F4264" s="72">
        <v>360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5"/>
      <c r="O4264" s="251" t="s">
        <v>1074</v>
      </c>
    </row>
    <row r="4265" spans="1:15" hidden="1" x14ac:dyDescent="0.35">
      <c r="A4265" s="249" t="s">
        <v>2747</v>
      </c>
      <c r="B4265" s="151" t="s">
        <v>1438</v>
      </c>
      <c r="C4265" s="76">
        <v>44741</v>
      </c>
      <c r="D4265" s="180"/>
      <c r="E4265" s="86" t="s">
        <v>18</v>
      </c>
      <c r="F4265" s="88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4</v>
      </c>
      <c r="L4265" s="78"/>
      <c r="M4265" s="80"/>
      <c r="N4265" s="325"/>
      <c r="O4265" s="251" t="s">
        <v>1074</v>
      </c>
    </row>
    <row r="4266" spans="1:15" hidden="1" x14ac:dyDescent="0.35">
      <c r="A4266" s="249" t="s">
        <v>2748</v>
      </c>
      <c r="B4266" s="151" t="s">
        <v>2223</v>
      </c>
      <c r="C4266" s="76">
        <v>44741</v>
      </c>
      <c r="D4266" s="180"/>
      <c r="E4266" s="86" t="s">
        <v>39</v>
      </c>
      <c r="F4266" s="88">
        <v>240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2</v>
      </c>
      <c r="L4266" s="78"/>
      <c r="M4266" s="80"/>
      <c r="N4266" s="325"/>
      <c r="O4266" s="251" t="s">
        <v>1074</v>
      </c>
    </row>
    <row r="4267" spans="1:15" hidden="1" x14ac:dyDescent="0.35">
      <c r="A4267" s="249" t="s">
        <v>2748</v>
      </c>
      <c r="B4267" s="151" t="s">
        <v>2223</v>
      </c>
      <c r="C4267" s="76">
        <v>44741</v>
      </c>
      <c r="D4267" s="180"/>
      <c r="E4267" s="86" t="s">
        <v>18</v>
      </c>
      <c r="F4267" s="88">
        <v>360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0</v>
      </c>
      <c r="L4267" s="78"/>
      <c r="M4267" s="80"/>
      <c r="N4267" s="325"/>
      <c r="O4267" s="251" t="s">
        <v>1074</v>
      </c>
    </row>
    <row r="4268" spans="1:15" hidden="1" x14ac:dyDescent="0.35">
      <c r="A4268" s="249" t="s">
        <v>2748</v>
      </c>
      <c r="B4268" s="151" t="s">
        <v>2223</v>
      </c>
      <c r="C4268" s="76">
        <v>44741</v>
      </c>
      <c r="D4268" s="180"/>
      <c r="E4268" s="161" t="s">
        <v>25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5"/>
      <c r="O4268" s="251" t="s">
        <v>1074</v>
      </c>
    </row>
    <row r="4269" spans="1:15" hidden="1" x14ac:dyDescent="0.35">
      <c r="A4269" s="249" t="s">
        <v>2748</v>
      </c>
      <c r="B4269" s="151" t="s">
        <v>2223</v>
      </c>
      <c r="C4269" s="76">
        <v>44741</v>
      </c>
      <c r="D4269" s="180"/>
      <c r="E4269" s="86" t="s">
        <v>28</v>
      </c>
      <c r="F4269" s="88">
        <v>240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5</v>
      </c>
      <c r="L4269" s="78"/>
      <c r="M4269" s="80"/>
      <c r="N4269" s="210"/>
      <c r="O4269" s="251" t="s">
        <v>1074</v>
      </c>
    </row>
    <row r="4270" spans="1:15" hidden="1" x14ac:dyDescent="0.35">
      <c r="A4270" s="249" t="s">
        <v>2749</v>
      </c>
      <c r="B4270" s="9" t="s">
        <v>234</v>
      </c>
      <c r="C4270" s="76">
        <v>44734</v>
      </c>
      <c r="D4270" s="264"/>
      <c r="E4270" s="261" t="s">
        <v>39</v>
      </c>
      <c r="F4270" s="77">
        <v>360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0</v>
      </c>
      <c r="L4270" s="78"/>
      <c r="M4270" s="80"/>
      <c r="N4270" s="325"/>
      <c r="O4270" s="81"/>
    </row>
    <row r="4271" spans="1:15" hidden="1" x14ac:dyDescent="0.35">
      <c r="A4271" s="249" t="s">
        <v>2749</v>
      </c>
      <c r="B4271" s="9" t="s">
        <v>234</v>
      </c>
      <c r="C4271" s="76">
        <v>44734</v>
      </c>
      <c r="D4271" s="264"/>
      <c r="E4271" s="261" t="s">
        <v>18</v>
      </c>
      <c r="F4271" s="77">
        <v>600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0</v>
      </c>
      <c r="L4271" s="78"/>
      <c r="M4271" s="80"/>
      <c r="N4271" s="325"/>
      <c r="O4271" s="81"/>
    </row>
    <row r="4272" spans="1:15" hidden="1" x14ac:dyDescent="0.35">
      <c r="A4272" s="249" t="s">
        <v>2746</v>
      </c>
      <c r="B4272" s="323" t="s">
        <v>2081</v>
      </c>
      <c r="C4272" s="76">
        <v>44741</v>
      </c>
      <c r="D4272" s="235"/>
      <c r="E4272" s="250" t="s">
        <v>39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5"/>
      <c r="O4272" s="251" t="s">
        <v>1074</v>
      </c>
    </row>
    <row r="4273" spans="1:15" hidden="1" x14ac:dyDescent="0.35">
      <c r="A4273" s="249" t="s">
        <v>2750</v>
      </c>
      <c r="B4273" s="151" t="s">
        <v>1421</v>
      </c>
      <c r="C4273" s="76">
        <v>44736</v>
      </c>
      <c r="D4273" s="180"/>
      <c r="E4273" s="86" t="s">
        <v>39</v>
      </c>
      <c r="F4273" s="88">
        <v>240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5"/>
      <c r="O4273" s="251" t="s">
        <v>1074</v>
      </c>
    </row>
    <row r="4274" spans="1:15" hidden="1" x14ac:dyDescent="0.35">
      <c r="A4274" s="249" t="s">
        <v>2750</v>
      </c>
      <c r="B4274" s="151" t="s">
        <v>1421</v>
      </c>
      <c r="C4274" s="76">
        <v>44736</v>
      </c>
      <c r="D4274" s="180"/>
      <c r="E4274" s="86" t="s">
        <v>28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5"/>
      <c r="O4274" s="251" t="s">
        <v>1074</v>
      </c>
    </row>
    <row r="4275" spans="1:15" x14ac:dyDescent="0.35">
      <c r="A4275" s="249" t="s">
        <v>2752</v>
      </c>
      <c r="B4275" s="323" t="s">
        <v>582</v>
      </c>
      <c r="C4275" s="76">
        <v>44742</v>
      </c>
      <c r="D4275" s="235"/>
      <c r="E4275" s="250" t="s">
        <v>28</v>
      </c>
      <c r="F4275" s="77">
        <v>600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42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325"/>
      <c r="O4275" s="81"/>
    </row>
    <row r="4276" spans="1:15" hidden="1" x14ac:dyDescent="0.35">
      <c r="A4276" s="249" t="s">
        <v>2753</v>
      </c>
      <c r="B4276" s="9" t="s">
        <v>27</v>
      </c>
      <c r="C4276" s="76">
        <v>44742</v>
      </c>
      <c r="D4276" s="235"/>
      <c r="E4276" s="86" t="s">
        <v>28</v>
      </c>
      <c r="F4276" s="88">
        <v>240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0</v>
      </c>
      <c r="L4276" s="78"/>
      <c r="M4276" s="80"/>
      <c r="N4276" s="325"/>
      <c r="O4276" s="81"/>
    </row>
    <row r="4277" spans="1:15" x14ac:dyDescent="0.35">
      <c r="A4277" s="249" t="s">
        <v>2753</v>
      </c>
      <c r="B4277" s="9" t="s">
        <v>27</v>
      </c>
      <c r="C4277" s="76">
        <v>44742</v>
      </c>
      <c r="D4277" s="235"/>
      <c r="E4277" s="86" t="s">
        <v>39</v>
      </c>
      <c r="F4277" s="88">
        <v>240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7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3</v>
      </c>
      <c r="L4277" s="78"/>
      <c r="M4277" s="80"/>
      <c r="N4277" s="325"/>
      <c r="O4277" s="81"/>
    </row>
    <row r="4278" spans="1:15" hidden="1" x14ac:dyDescent="0.35">
      <c r="A4278" s="249" t="s">
        <v>2753</v>
      </c>
      <c r="B4278" s="9" t="s">
        <v>27</v>
      </c>
      <c r="C4278" s="76">
        <v>44742</v>
      </c>
      <c r="D4278" s="235"/>
      <c r="E4278" s="86" t="s">
        <v>25</v>
      </c>
      <c r="F4278" s="88">
        <v>360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325"/>
      <c r="O4278" s="81"/>
    </row>
    <row r="4279" spans="1:15" hidden="1" x14ac:dyDescent="0.35">
      <c r="A4279" s="249" t="s">
        <v>2753</v>
      </c>
      <c r="B4279" s="9" t="s">
        <v>27</v>
      </c>
      <c r="C4279" s="76">
        <v>44742</v>
      </c>
      <c r="D4279" s="235"/>
      <c r="E4279" s="161" t="s">
        <v>18</v>
      </c>
      <c r="F4279" s="88">
        <v>360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325"/>
      <c r="O4279" s="81"/>
    </row>
    <row r="4280" spans="1:15" hidden="1" x14ac:dyDescent="0.35">
      <c r="A4280" s="249" t="s">
        <v>2754</v>
      </c>
      <c r="B4280" s="181" t="s">
        <v>1596</v>
      </c>
      <c r="C4280" s="76">
        <v>44742</v>
      </c>
      <c r="D4280" s="180"/>
      <c r="E4280" s="86" t="s">
        <v>25</v>
      </c>
      <c r="F4280" s="88">
        <v>360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325"/>
      <c r="O4280" s="81"/>
    </row>
    <row r="4281" spans="1:15" x14ac:dyDescent="0.35">
      <c r="A4281" s="249" t="s">
        <v>2754</v>
      </c>
      <c r="B4281" s="181" t="s">
        <v>1596</v>
      </c>
      <c r="C4281" s="76">
        <v>44742</v>
      </c>
      <c r="D4281" s="180"/>
      <c r="E4281" s="86" t="s">
        <v>39</v>
      </c>
      <c r="F4281" s="88">
        <v>240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8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5"/>
      <c r="O4281" s="81"/>
    </row>
    <row r="4282" spans="1:15" hidden="1" x14ac:dyDescent="0.35">
      <c r="A4282" s="249" t="s">
        <v>2754</v>
      </c>
      <c r="B4282" s="181" t="s">
        <v>1596</v>
      </c>
      <c r="C4282" s="76">
        <v>44742</v>
      </c>
      <c r="D4282" s="180"/>
      <c r="E4282" s="86" t="s">
        <v>28</v>
      </c>
      <c r="F4282" s="88">
        <v>240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5"/>
      <c r="O4282" s="81"/>
    </row>
    <row r="4283" spans="1:15" hidden="1" x14ac:dyDescent="0.35">
      <c r="A4283" s="249" t="s">
        <v>2754</v>
      </c>
      <c r="B4283" s="181" t="s">
        <v>1596</v>
      </c>
      <c r="C4283" s="76">
        <v>44742</v>
      </c>
      <c r="D4283" s="180"/>
      <c r="E4283" s="86" t="s">
        <v>18</v>
      </c>
      <c r="F4283" s="88">
        <v>360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325"/>
      <c r="O4283" s="81"/>
    </row>
    <row r="4284" spans="1:15" x14ac:dyDescent="0.35">
      <c r="A4284" s="249" t="s">
        <v>2755</v>
      </c>
      <c r="B4284" s="316" t="s">
        <v>424</v>
      </c>
      <c r="C4284" s="76">
        <v>44746</v>
      </c>
      <c r="D4284" s="264"/>
      <c r="E4284" s="250" t="s">
        <v>79</v>
      </c>
      <c r="F4284" s="77">
        <v>500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28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325"/>
      <c r="O4284" s="81"/>
    </row>
    <row r="4285" spans="1:15" hidden="1" x14ac:dyDescent="0.35">
      <c r="A4285" s="249" t="s">
        <v>2755</v>
      </c>
      <c r="B4285" s="316" t="s">
        <v>433</v>
      </c>
      <c r="C4285" s="76">
        <v>44746</v>
      </c>
      <c r="D4285" s="264"/>
      <c r="E4285" s="250" t="s">
        <v>18</v>
      </c>
      <c r="F4285" s="77">
        <v>300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325"/>
      <c r="O4285" s="81"/>
    </row>
    <row r="4286" spans="1:15" hidden="1" x14ac:dyDescent="0.35">
      <c r="A4286" s="249" t="s">
        <v>2755</v>
      </c>
      <c r="B4286" s="316" t="s">
        <v>433</v>
      </c>
      <c r="C4286" s="76">
        <v>44746</v>
      </c>
      <c r="D4286" s="264"/>
      <c r="E4286" s="250" t="s">
        <v>1394</v>
      </c>
      <c r="F4286" s="77">
        <v>300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0</v>
      </c>
      <c r="L4286" s="78"/>
      <c r="M4286" s="80"/>
      <c r="N4286" s="325"/>
      <c r="O4286" s="81"/>
    </row>
    <row r="4287" spans="1:15" hidden="1" x14ac:dyDescent="0.35">
      <c r="A4287" s="249" t="s">
        <v>2755</v>
      </c>
      <c r="B4287" s="316" t="s">
        <v>433</v>
      </c>
      <c r="C4287" s="76">
        <v>44746</v>
      </c>
      <c r="D4287" s="264"/>
      <c r="E4287" s="250" t="s">
        <v>79</v>
      </c>
      <c r="F4287" s="77">
        <v>300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325"/>
      <c r="O4287" s="81"/>
    </row>
    <row r="4288" spans="1:15" x14ac:dyDescent="0.35">
      <c r="A4288" s="249" t="s">
        <v>2755</v>
      </c>
      <c r="B4288" s="316" t="s">
        <v>429</v>
      </c>
      <c r="C4288" s="76">
        <v>44746</v>
      </c>
      <c r="D4288" s="264"/>
      <c r="E4288" s="250" t="s">
        <v>131</v>
      </c>
      <c r="F4288" s="77">
        <v>300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325"/>
      <c r="O4288" s="81"/>
    </row>
    <row r="4289" spans="1:15" hidden="1" x14ac:dyDescent="0.35">
      <c r="A4289" s="249" t="s">
        <v>2755</v>
      </c>
      <c r="B4289" s="316" t="s">
        <v>429</v>
      </c>
      <c r="C4289" s="76">
        <v>44746</v>
      </c>
      <c r="D4289" s="264"/>
      <c r="E4289" s="250" t="s">
        <v>18</v>
      </c>
      <c r="F4289" s="77">
        <v>300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325"/>
      <c r="O4289" s="81"/>
    </row>
    <row r="4290" spans="1:15" hidden="1" x14ac:dyDescent="0.35">
      <c r="A4290" s="249" t="s">
        <v>2755</v>
      </c>
      <c r="B4290" s="316" t="s">
        <v>429</v>
      </c>
      <c r="C4290" s="76">
        <v>44746</v>
      </c>
      <c r="D4290" s="264"/>
      <c r="E4290" s="250" t="s">
        <v>968</v>
      </c>
      <c r="F4290" s="77">
        <v>300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325"/>
      <c r="O4290" s="81"/>
    </row>
    <row r="4291" spans="1:15" hidden="1" x14ac:dyDescent="0.35">
      <c r="A4291" s="249" t="s">
        <v>2755</v>
      </c>
      <c r="B4291" s="316" t="s">
        <v>429</v>
      </c>
      <c r="C4291" s="76">
        <v>44746</v>
      </c>
      <c r="D4291" s="264"/>
      <c r="E4291" s="250" t="s">
        <v>1394</v>
      </c>
      <c r="F4291" s="77">
        <v>300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325"/>
      <c r="O4291" s="81"/>
    </row>
    <row r="4292" spans="1:15" x14ac:dyDescent="0.35">
      <c r="A4292" s="249" t="s">
        <v>2679</v>
      </c>
      <c r="B4292" s="250" t="s">
        <v>2592</v>
      </c>
      <c r="C4292" s="76">
        <v>44718</v>
      </c>
      <c r="D4292" s="264"/>
      <c r="E4292" s="250" t="s">
        <v>28</v>
      </c>
      <c r="F4292" s="88">
        <v>330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</v>
      </c>
      <c r="H429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325"/>
      <c r="O4292" s="81"/>
    </row>
    <row r="4293" spans="1:15" hidden="1" x14ac:dyDescent="0.35">
      <c r="A4293" s="249" t="s">
        <v>2757</v>
      </c>
      <c r="B4293" s="9" t="s">
        <v>2756</v>
      </c>
      <c r="C4293" s="76">
        <v>44749</v>
      </c>
      <c r="D4293" s="264"/>
      <c r="E4293" s="250" t="s">
        <v>28</v>
      </c>
      <c r="F4293" s="77">
        <v>100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325"/>
      <c r="O4293" s="81"/>
    </row>
    <row r="4294" spans="1:15" x14ac:dyDescent="0.35">
      <c r="A4294" s="249" t="s">
        <v>2758</v>
      </c>
      <c r="B4294" s="151" t="s">
        <v>1071</v>
      </c>
      <c r="C4294" s="76">
        <v>44749</v>
      </c>
      <c r="D4294" s="180"/>
      <c r="E4294" s="241" t="s">
        <v>18</v>
      </c>
      <c r="F4294" s="77">
        <v>600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325"/>
      <c r="O4294" s="81"/>
    </row>
    <row r="4295" spans="1:15" x14ac:dyDescent="0.35">
      <c r="A4295" s="249" t="s">
        <v>2759</v>
      </c>
      <c r="B4295" s="151" t="s">
        <v>1070</v>
      </c>
      <c r="C4295" s="76">
        <v>44749</v>
      </c>
      <c r="D4295" s="180"/>
      <c r="E4295" s="261" t="s">
        <v>18</v>
      </c>
      <c r="F4295" s="77">
        <v>600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29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325"/>
      <c r="O4295" s="81"/>
    </row>
    <row r="4296" spans="1:15" hidden="1" x14ac:dyDescent="0.35">
      <c r="A4296" s="249" t="s">
        <v>2760</v>
      </c>
      <c r="B4296" s="151" t="s">
        <v>1691</v>
      </c>
      <c r="C4296" s="76">
        <v>44749</v>
      </c>
      <c r="D4296" s="180"/>
      <c r="E4296" s="86" t="s">
        <v>28</v>
      </c>
      <c r="F4296" s="88">
        <v>240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325"/>
      <c r="O4296" s="81"/>
    </row>
    <row r="4297" spans="1:15" hidden="1" x14ac:dyDescent="0.35">
      <c r="A4297" s="249" t="s">
        <v>2760</v>
      </c>
      <c r="B4297" s="151" t="s">
        <v>1691</v>
      </c>
      <c r="C4297" s="76">
        <v>44749</v>
      </c>
      <c r="D4297" s="180"/>
      <c r="E4297" s="86" t="s">
        <v>39</v>
      </c>
      <c r="F4297" s="88">
        <v>240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325"/>
      <c r="O4297" s="81"/>
    </row>
    <row r="4298" spans="1:15" x14ac:dyDescent="0.35">
      <c r="A4298" s="249" t="s">
        <v>2760</v>
      </c>
      <c r="B4298" s="151" t="s">
        <v>1691</v>
      </c>
      <c r="C4298" s="76">
        <v>44749</v>
      </c>
      <c r="D4298" s="180"/>
      <c r="E4298" s="86" t="s">
        <v>18</v>
      </c>
      <c r="F4298" s="88">
        <v>360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29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325"/>
      <c r="O4298" s="81"/>
    </row>
    <row r="4299" spans="1:15" hidden="1" x14ac:dyDescent="0.35">
      <c r="A4299" s="249" t="s">
        <v>2760</v>
      </c>
      <c r="B4299" s="151" t="s">
        <v>1691</v>
      </c>
      <c r="C4299" s="76">
        <v>44749</v>
      </c>
      <c r="D4299" s="180"/>
      <c r="E4299" s="86" t="s">
        <v>25</v>
      </c>
      <c r="F4299" s="88">
        <v>360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5"/>
      <c r="O4299" s="81"/>
    </row>
    <row r="4300" spans="1:15" x14ac:dyDescent="0.35">
      <c r="A4300" s="249" t="s">
        <v>2761</v>
      </c>
      <c r="B4300" s="323" t="s">
        <v>2081</v>
      </c>
      <c r="C4300" s="76">
        <v>44749</v>
      </c>
      <c r="D4300" s="235"/>
      <c r="E4300" s="250" t="s">
        <v>39</v>
      </c>
      <c r="F4300" s="77">
        <v>600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3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5"/>
      <c r="O4300" s="81"/>
    </row>
    <row r="4301" spans="1:15" x14ac:dyDescent="0.35">
      <c r="A4301" s="249" t="s">
        <v>2762</v>
      </c>
      <c r="B4301" s="151" t="s">
        <v>1198</v>
      </c>
      <c r="C4301" s="76">
        <v>44749</v>
      </c>
      <c r="D4301" s="235"/>
      <c r="E4301" s="161" t="s">
        <v>25</v>
      </c>
      <c r="F4301" s="88">
        <v>360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0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325"/>
      <c r="O4301" s="81"/>
    </row>
    <row r="4302" spans="1:15" hidden="1" x14ac:dyDescent="0.35">
      <c r="A4302" s="249" t="s">
        <v>2762</v>
      </c>
      <c r="B4302" s="151" t="s">
        <v>1198</v>
      </c>
      <c r="C4302" s="76">
        <v>44749</v>
      </c>
      <c r="D4302" s="235"/>
      <c r="E4302" s="86" t="s">
        <v>18</v>
      </c>
      <c r="F4302" s="88">
        <v>360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325"/>
      <c r="O4302" s="81"/>
    </row>
    <row r="4303" spans="1:15" hidden="1" x14ac:dyDescent="0.35">
      <c r="A4303" s="249" t="s">
        <v>2762</v>
      </c>
      <c r="B4303" s="151" t="s">
        <v>1198</v>
      </c>
      <c r="C4303" s="76">
        <v>44749</v>
      </c>
      <c r="D4303" s="235"/>
      <c r="E4303" s="86" t="s">
        <v>39</v>
      </c>
      <c r="F4303" s="88">
        <v>240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325"/>
      <c r="O4303" s="81"/>
    </row>
    <row r="4304" spans="1:15" hidden="1" x14ac:dyDescent="0.35">
      <c r="A4304" s="249" t="s">
        <v>2762</v>
      </c>
      <c r="B4304" s="151" t="s">
        <v>1198</v>
      </c>
      <c r="C4304" s="76">
        <v>44749</v>
      </c>
      <c r="D4304" s="235"/>
      <c r="E4304" s="161" t="s">
        <v>28</v>
      </c>
      <c r="F4304" s="88">
        <v>240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325"/>
      <c r="O4304" s="81"/>
    </row>
    <row r="4305" spans="1:15" hidden="1" x14ac:dyDescent="0.35">
      <c r="A4305" s="249" t="s">
        <v>2763</v>
      </c>
      <c r="B4305" s="323" t="s">
        <v>30</v>
      </c>
      <c r="C4305" s="76">
        <v>44749</v>
      </c>
      <c r="D4305" s="180"/>
      <c r="E4305" s="86" t="s">
        <v>39</v>
      </c>
      <c r="F4305" s="88">
        <v>240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325"/>
      <c r="O4305" s="81"/>
    </row>
    <row r="4306" spans="1:15" hidden="1" x14ac:dyDescent="0.35">
      <c r="A4306" s="249" t="s">
        <v>2763</v>
      </c>
      <c r="B4306" s="323" t="s">
        <v>30</v>
      </c>
      <c r="C4306" s="76">
        <v>44749</v>
      </c>
      <c r="D4306" s="180"/>
      <c r="E4306" s="86" t="s">
        <v>28</v>
      </c>
      <c r="F4306" s="88">
        <v>240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325"/>
      <c r="O4306" s="81"/>
    </row>
    <row r="4307" spans="1:15" x14ac:dyDescent="0.35">
      <c r="A4307" s="249" t="s">
        <v>2763</v>
      </c>
      <c r="B4307" s="323" t="s">
        <v>30</v>
      </c>
      <c r="C4307" s="76">
        <v>44749</v>
      </c>
      <c r="D4307" s="180"/>
      <c r="E4307" s="86" t="s">
        <v>18</v>
      </c>
      <c r="F4307" s="88">
        <v>360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325"/>
      <c r="O4307" s="81"/>
    </row>
    <row r="4308" spans="1:15" x14ac:dyDescent="0.35">
      <c r="A4308" s="249" t="s">
        <v>2763</v>
      </c>
      <c r="B4308" s="323" t="s">
        <v>30</v>
      </c>
      <c r="C4308" s="76">
        <v>44749</v>
      </c>
      <c r="D4308" s="180"/>
      <c r="E4308" s="261" t="s">
        <v>25</v>
      </c>
      <c r="F4308" s="88">
        <v>360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0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325"/>
      <c r="O4308" s="81"/>
    </row>
    <row r="4309" spans="1:15" x14ac:dyDescent="0.35">
      <c r="A4309" s="249" t="s">
        <v>2764</v>
      </c>
      <c r="B4309" s="151" t="s">
        <v>1438</v>
      </c>
      <c r="C4309" s="76">
        <v>44749</v>
      </c>
      <c r="D4309" s="180"/>
      <c r="E4309" s="86" t="s">
        <v>39</v>
      </c>
      <c r="F4309" s="88">
        <v>240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325"/>
      <c r="O4309" s="81"/>
    </row>
    <row r="4310" spans="1:15" x14ac:dyDescent="0.35">
      <c r="A4310" s="249" t="s">
        <v>2764</v>
      </c>
      <c r="B4310" s="151" t="s">
        <v>1438</v>
      </c>
      <c r="C4310" s="76">
        <v>44749</v>
      </c>
      <c r="D4310" s="180"/>
      <c r="E4310" s="86" t="s">
        <v>28</v>
      </c>
      <c r="F4310" s="88">
        <v>240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3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325"/>
      <c r="O4310" s="81"/>
    </row>
    <row r="4311" spans="1:15" x14ac:dyDescent="0.35">
      <c r="A4311" s="249" t="s">
        <v>2764</v>
      </c>
      <c r="B4311" s="151" t="s">
        <v>1438</v>
      </c>
      <c r="C4311" s="76">
        <v>44749</v>
      </c>
      <c r="D4311" s="180"/>
      <c r="E4311" s="86" t="s">
        <v>25</v>
      </c>
      <c r="F4311" s="72">
        <v>360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3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5"/>
      <c r="O4311" s="81"/>
    </row>
    <row r="4312" spans="1:15" x14ac:dyDescent="0.35">
      <c r="A4312" s="249" t="s">
        <v>2764</v>
      </c>
      <c r="B4312" s="151" t="s">
        <v>1438</v>
      </c>
      <c r="C4312" s="76">
        <v>44749</v>
      </c>
      <c r="D4312" s="180"/>
      <c r="E4312" s="86" t="s">
        <v>18</v>
      </c>
      <c r="F4312" s="88">
        <v>360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0</v>
      </c>
      <c r="L4312" s="78"/>
      <c r="M4312" s="80"/>
      <c r="N4312" s="325"/>
      <c r="O4312" s="81"/>
    </row>
    <row r="4313" spans="1:15" x14ac:dyDescent="0.35">
      <c r="A4313" s="249" t="s">
        <v>2761</v>
      </c>
      <c r="B4313" s="323" t="s">
        <v>2081</v>
      </c>
      <c r="C4313" s="76">
        <v>44749</v>
      </c>
      <c r="D4313" s="235"/>
      <c r="E4313" s="250" t="s">
        <v>28</v>
      </c>
      <c r="F4313" s="77">
        <v>1200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1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325"/>
      <c r="O4313" s="81"/>
    </row>
    <row r="4314" spans="1:15" x14ac:dyDescent="0.35">
      <c r="A4314" s="249" t="s">
        <v>2765</v>
      </c>
      <c r="B4314" s="9" t="s">
        <v>2770</v>
      </c>
      <c r="C4314" s="76">
        <v>44736</v>
      </c>
      <c r="D4314" s="264"/>
      <c r="E4314" s="250" t="s">
        <v>930</v>
      </c>
      <c r="F4314" s="77">
        <v>360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31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5"/>
      <c r="O4314" s="81"/>
    </row>
    <row r="4315" spans="1:15" x14ac:dyDescent="0.35">
      <c r="A4315" s="249" t="s">
        <v>2766</v>
      </c>
      <c r="B4315" s="151" t="s">
        <v>2223</v>
      </c>
      <c r="C4315" s="76">
        <v>44750</v>
      </c>
      <c r="D4315" s="180"/>
      <c r="E4315" s="86" t="s">
        <v>39</v>
      </c>
      <c r="F4315" s="88">
        <v>240</v>
      </c>
      <c r="G4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31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0</v>
      </c>
      <c r="L4315" s="78"/>
      <c r="M4315" s="80"/>
      <c r="N4315" s="325"/>
      <c r="O4315" s="81"/>
    </row>
    <row r="4316" spans="1:15" x14ac:dyDescent="0.35">
      <c r="A4316" s="249" t="s">
        <v>2766</v>
      </c>
      <c r="B4316" s="151" t="s">
        <v>2223</v>
      </c>
      <c r="C4316" s="76">
        <v>44750</v>
      </c>
      <c r="D4316" s="180"/>
      <c r="E4316" s="86" t="s">
        <v>18</v>
      </c>
      <c r="F4316" s="88">
        <v>360</v>
      </c>
      <c r="G4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31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5"/>
      <c r="O4316" s="81"/>
    </row>
    <row r="4317" spans="1:15" x14ac:dyDescent="0.35">
      <c r="A4317" s="249" t="s">
        <v>2766</v>
      </c>
      <c r="B4317" s="151" t="s">
        <v>2223</v>
      </c>
      <c r="C4317" s="76">
        <v>44750</v>
      </c>
      <c r="D4317" s="180"/>
      <c r="E4317" s="161" t="s">
        <v>25</v>
      </c>
      <c r="F4317" s="88">
        <v>360</v>
      </c>
      <c r="G4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1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325"/>
      <c r="O4317" s="81"/>
    </row>
    <row r="4318" spans="1:15" x14ac:dyDescent="0.35">
      <c r="A4318" s="249" t="s">
        <v>2766</v>
      </c>
      <c r="B4318" s="151" t="s">
        <v>2223</v>
      </c>
      <c r="C4318" s="76">
        <v>44750</v>
      </c>
      <c r="D4318" s="180"/>
      <c r="E4318" s="86" t="s">
        <v>28</v>
      </c>
      <c r="F4318" s="88">
        <v>240</v>
      </c>
      <c r="G4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1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325"/>
      <c r="O4318" s="81"/>
    </row>
    <row r="4319" spans="1:15" hidden="1" x14ac:dyDescent="0.35">
      <c r="A4319" s="249" t="s">
        <v>2767</v>
      </c>
      <c r="B4319" s="150" t="s">
        <v>1146</v>
      </c>
      <c r="C4319" s="76">
        <v>44750</v>
      </c>
      <c r="D4319" s="264"/>
      <c r="E4319" s="250" t="s">
        <v>28</v>
      </c>
      <c r="F4319" s="77">
        <v>600</v>
      </c>
      <c r="G4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5"/>
      <c r="O4319" s="81"/>
    </row>
    <row r="4320" spans="1:15" hidden="1" x14ac:dyDescent="0.35">
      <c r="A4320" s="249" t="s">
        <v>2767</v>
      </c>
      <c r="B4320" s="150" t="s">
        <v>1146</v>
      </c>
      <c r="C4320" s="76">
        <v>44750</v>
      </c>
      <c r="D4320" s="264"/>
      <c r="E4320" s="250" t="s">
        <v>18</v>
      </c>
      <c r="F4320" s="77">
        <v>600</v>
      </c>
      <c r="G4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5"/>
      <c r="O4320" s="81"/>
    </row>
    <row r="4321" spans="1:15" hidden="1" x14ac:dyDescent="0.35">
      <c r="A4321" s="249" t="s">
        <v>2768</v>
      </c>
      <c r="B4321" s="9" t="s">
        <v>1113</v>
      </c>
      <c r="C4321" s="76">
        <v>44750</v>
      </c>
      <c r="D4321" s="235"/>
      <c r="E4321" s="261" t="s">
        <v>18</v>
      </c>
      <c r="F4321" s="77">
        <v>600</v>
      </c>
      <c r="G4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5"/>
      <c r="O4321" s="81"/>
    </row>
    <row r="4322" spans="1:15" x14ac:dyDescent="0.35">
      <c r="A4322" s="249" t="s">
        <v>2768</v>
      </c>
      <c r="B4322" s="9" t="s">
        <v>1113</v>
      </c>
      <c r="C4322" s="76">
        <v>44750</v>
      </c>
      <c r="D4322" s="235"/>
      <c r="E4322" s="161" t="s">
        <v>28</v>
      </c>
      <c r="F4322" s="77">
        <v>600</v>
      </c>
      <c r="G4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2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5"/>
      <c r="O4322" s="81"/>
    </row>
    <row r="4323" spans="1:15" hidden="1" x14ac:dyDescent="0.35">
      <c r="A4323" s="249" t="s">
        <v>2769</v>
      </c>
      <c r="B4323" s="9" t="s">
        <v>1336</v>
      </c>
      <c r="C4323" s="76">
        <v>44750</v>
      </c>
      <c r="D4323" s="264"/>
      <c r="E4323" s="157" t="s">
        <v>28</v>
      </c>
      <c r="F4323" s="88">
        <v>240</v>
      </c>
      <c r="G4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5"/>
      <c r="O4323" s="81"/>
    </row>
    <row r="4324" spans="1:15" hidden="1" x14ac:dyDescent="0.35">
      <c r="A4324" s="249" t="s">
        <v>2769</v>
      </c>
      <c r="B4324" s="9" t="s">
        <v>1336</v>
      </c>
      <c r="C4324" s="76">
        <v>44750</v>
      </c>
      <c r="D4324" s="264"/>
      <c r="E4324" s="157" t="s">
        <v>18</v>
      </c>
      <c r="F4324" s="88">
        <v>600</v>
      </c>
      <c r="G4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5"/>
      <c r="O4324" s="81"/>
    </row>
    <row r="4325" spans="1:15" x14ac:dyDescent="0.35">
      <c r="A4325" s="249" t="s">
        <v>2769</v>
      </c>
      <c r="B4325" s="9" t="s">
        <v>1336</v>
      </c>
      <c r="C4325" s="76">
        <v>44750</v>
      </c>
      <c r="D4325" s="264"/>
      <c r="E4325" s="157" t="s">
        <v>39</v>
      </c>
      <c r="F4325" s="88">
        <v>240</v>
      </c>
      <c r="G4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32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5"/>
      <c r="O4325" s="81"/>
    </row>
    <row r="4326" spans="1:15" hidden="1" x14ac:dyDescent="0.35">
      <c r="A4326" s="249" t="s">
        <v>2769</v>
      </c>
      <c r="B4326" s="9" t="s">
        <v>1336</v>
      </c>
      <c r="C4326" s="76">
        <v>44750</v>
      </c>
      <c r="D4326" s="264"/>
      <c r="E4326" s="157" t="s">
        <v>25</v>
      </c>
      <c r="F4326" s="88">
        <v>360</v>
      </c>
      <c r="G4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5"/>
      <c r="O4326" s="81"/>
    </row>
    <row r="4327" spans="1:15" hidden="1" x14ac:dyDescent="0.35">
      <c r="A4327" s="249" t="s">
        <v>2771</v>
      </c>
      <c r="B4327" s="151" t="s">
        <v>1476</v>
      </c>
      <c r="C4327" s="76">
        <v>44751</v>
      </c>
      <c r="D4327" s="264"/>
      <c r="E4327" s="250" t="s">
        <v>39</v>
      </c>
      <c r="F4327" s="77">
        <v>600</v>
      </c>
      <c r="G4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5"/>
      <c r="O4327" s="81"/>
    </row>
    <row r="4328" spans="1:15" hidden="1" x14ac:dyDescent="0.35">
      <c r="A4328" s="249" t="s">
        <v>2771</v>
      </c>
      <c r="B4328" s="151" t="s">
        <v>1476</v>
      </c>
      <c r="C4328" s="76">
        <v>44751</v>
      </c>
      <c r="D4328" s="264"/>
      <c r="E4328" s="250" t="s">
        <v>18</v>
      </c>
      <c r="F4328" s="77">
        <v>600</v>
      </c>
      <c r="G4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5"/>
      <c r="O4328" s="81"/>
    </row>
    <row r="4329" spans="1:15" x14ac:dyDescent="0.35">
      <c r="A4329" s="249" t="s">
        <v>2771</v>
      </c>
      <c r="B4329" s="151" t="s">
        <v>1476</v>
      </c>
      <c r="C4329" s="76">
        <v>44751</v>
      </c>
      <c r="D4329" s="264"/>
      <c r="E4329" s="250" t="s">
        <v>28</v>
      </c>
      <c r="F4329" s="77">
        <v>600</v>
      </c>
      <c r="G4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32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5"/>
      <c r="O4329" s="81"/>
    </row>
    <row r="4330" spans="1:15" hidden="1" x14ac:dyDescent="0.35">
      <c r="A4330" s="188"/>
      <c r="B4330" s="189"/>
      <c r="C4330" s="76"/>
      <c r="D4330" s="264"/>
      <c r="E4330" s="189"/>
      <c r="F4330" s="77"/>
      <c r="G4330" s="78"/>
      <c r="H4330" s="78"/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5"/>
      <c r="O4330" s="81"/>
    </row>
    <row r="4331" spans="1:15" hidden="1" x14ac:dyDescent="0.35">
      <c r="A4331" s="188"/>
      <c r="B4331" s="316"/>
      <c r="C4331" s="76"/>
      <c r="D4331" s="264"/>
      <c r="E4331" s="189"/>
      <c r="F4331" s="77"/>
      <c r="G4331" s="78"/>
      <c r="H4331" s="78"/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5"/>
      <c r="O4331" s="81"/>
    </row>
    <row r="4332" spans="1:15" hidden="1" x14ac:dyDescent="0.35">
      <c r="A4332" s="188"/>
      <c r="B4332" s="316"/>
      <c r="C4332" s="76"/>
      <c r="D4332" s="264"/>
      <c r="E4332" s="189"/>
      <c r="F4332" s="77"/>
      <c r="G4332" s="78"/>
      <c r="H4332" s="78"/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5"/>
      <c r="O4332" s="81"/>
    </row>
    <row r="4333" spans="1:15" hidden="1" x14ac:dyDescent="0.35">
      <c r="A4333" s="188"/>
      <c r="B4333" s="316"/>
      <c r="C4333" s="76"/>
      <c r="D4333" s="264"/>
      <c r="E4333" s="189"/>
      <c r="F4333" s="77"/>
      <c r="G4333" s="78"/>
      <c r="H4333" s="78"/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0</v>
      </c>
      <c r="L4333" s="78"/>
      <c r="M4333" s="80"/>
      <c r="N4333" s="325"/>
      <c r="O4333" s="81"/>
    </row>
    <row r="4334" spans="1:15" hidden="1" x14ac:dyDescent="0.35">
      <c r="A4334" s="188"/>
      <c r="B4334" s="316"/>
      <c r="C4334" s="76"/>
      <c r="D4334" s="264"/>
      <c r="E4334" s="189"/>
      <c r="F4334" s="77"/>
      <c r="G4334" s="78"/>
      <c r="H4334" s="78"/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0</v>
      </c>
      <c r="L4334" s="78"/>
      <c r="M4334" s="80"/>
      <c r="N4334" s="325"/>
      <c r="O4334" s="81"/>
    </row>
    <row r="4335" spans="1:15" hidden="1" x14ac:dyDescent="0.35">
      <c r="A4335" s="188"/>
      <c r="B4335" s="316"/>
      <c r="C4335" s="76"/>
      <c r="D4335" s="264"/>
      <c r="E4335" s="189"/>
      <c r="F4335" s="77"/>
      <c r="G4335" s="78"/>
      <c r="H4335" s="78"/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5"/>
      <c r="O4335" s="81"/>
    </row>
    <row r="4336" spans="1:15" hidden="1" x14ac:dyDescent="0.35">
      <c r="A4336" s="188"/>
      <c r="B4336" s="316"/>
      <c r="C4336" s="76"/>
      <c r="D4336" s="264"/>
      <c r="E4336" s="189"/>
      <c r="F4336" s="77"/>
      <c r="G4336" s="78"/>
      <c r="H4336" s="78"/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5"/>
      <c r="O4336" s="81"/>
    </row>
    <row r="4337" spans="1:15" hidden="1" x14ac:dyDescent="0.35">
      <c r="A4337" s="188"/>
      <c r="B4337" s="316"/>
      <c r="C4337" s="76"/>
      <c r="D4337" s="264"/>
      <c r="E4337" s="189"/>
      <c r="F4337" s="77"/>
      <c r="G4337" s="78"/>
      <c r="H4337" s="78"/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5"/>
      <c r="O4337" s="81"/>
    </row>
    <row r="4338" spans="1:15" hidden="1" x14ac:dyDescent="0.35">
      <c r="A4338" s="188"/>
      <c r="B4338" s="316"/>
      <c r="C4338" s="76"/>
      <c r="D4338" s="264"/>
      <c r="E4338" s="189"/>
      <c r="F4338" s="77"/>
      <c r="G4338" s="78"/>
      <c r="H4338" s="78"/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5"/>
      <c r="O4338" s="81"/>
    </row>
    <row r="4339" spans="1:15" hidden="1" x14ac:dyDescent="0.35">
      <c r="A4339" s="188"/>
      <c r="B4339" s="316"/>
      <c r="C4339" s="76"/>
      <c r="D4339" s="264"/>
      <c r="E4339" s="189"/>
      <c r="F4339" s="77"/>
      <c r="G4339" s="78"/>
      <c r="H4339" s="78"/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5"/>
      <c r="O4339" s="81"/>
    </row>
    <row r="4340" spans="1:15" hidden="1" x14ac:dyDescent="0.35">
      <c r="A4340" s="188"/>
      <c r="B4340" s="189"/>
      <c r="C4340" s="76"/>
      <c r="D4340" s="264"/>
      <c r="E4340" s="189"/>
      <c r="F4340" s="77"/>
      <c r="G4340" s="78"/>
      <c r="H4340" s="78"/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5"/>
      <c r="O4340" s="81"/>
    </row>
    <row r="4341" spans="1:15" hidden="1" x14ac:dyDescent="0.35">
      <c r="A4341" s="188"/>
      <c r="B4341" s="189"/>
      <c r="C4341" s="76"/>
      <c r="D4341" s="264"/>
      <c r="E4341" s="189"/>
      <c r="F4341" s="77"/>
      <c r="G4341" s="78"/>
      <c r="H4341" s="78"/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5"/>
      <c r="O4341" s="81"/>
    </row>
    <row r="4342" spans="1:15" hidden="1" x14ac:dyDescent="0.35">
      <c r="A4342" s="188"/>
      <c r="B4342" s="189"/>
      <c r="C4342" s="76"/>
      <c r="D4342" s="264"/>
      <c r="E4342" s="189"/>
      <c r="F4342" s="77"/>
      <c r="G4342" s="78"/>
      <c r="H4342" s="78"/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5"/>
      <c r="O4342" s="81"/>
    </row>
    <row r="4343" spans="1:15" hidden="1" x14ac:dyDescent="0.35">
      <c r="A4343" s="188"/>
      <c r="B4343" s="316"/>
      <c r="C4343" s="76"/>
      <c r="D4343" s="264"/>
      <c r="E4343" s="189"/>
      <c r="F4343" s="77"/>
      <c r="G4343" s="78"/>
      <c r="H4343" s="78"/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5"/>
      <c r="O4343" s="81"/>
    </row>
    <row r="4344" spans="1:15" hidden="1" x14ac:dyDescent="0.35">
      <c r="A4344" s="188"/>
      <c r="B4344" s="189"/>
      <c r="C4344" s="76"/>
      <c r="D4344" s="264"/>
      <c r="E4344" s="189"/>
      <c r="F4344" s="77"/>
      <c r="G4344" s="78"/>
      <c r="H4344" s="78"/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5"/>
      <c r="O4344" s="81"/>
    </row>
    <row r="4345" spans="1:15" hidden="1" x14ac:dyDescent="0.35">
      <c r="A4345" s="188"/>
      <c r="B4345" s="316"/>
      <c r="C4345" s="76"/>
      <c r="D4345" s="264"/>
      <c r="E4345" s="189"/>
      <c r="F4345" s="77"/>
      <c r="G4345" s="78"/>
      <c r="H4345" s="78"/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5"/>
      <c r="O4345" s="81"/>
    </row>
    <row r="4346" spans="1:15" hidden="1" x14ac:dyDescent="0.35">
      <c r="A4346" s="188"/>
      <c r="B4346" s="189"/>
      <c r="C4346" s="76"/>
      <c r="D4346" s="264"/>
      <c r="E4346" s="189"/>
      <c r="F4346" s="77"/>
      <c r="G4346" s="78"/>
      <c r="H4346" s="78"/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5"/>
      <c r="O4346" s="81"/>
    </row>
    <row r="4347" spans="1:15" hidden="1" x14ac:dyDescent="0.35">
      <c r="A4347" s="188"/>
      <c r="B4347" s="316"/>
      <c r="C4347" s="76"/>
      <c r="D4347" s="264"/>
      <c r="E4347" s="189"/>
      <c r="F4347" s="77"/>
      <c r="G4347" s="78"/>
      <c r="H4347" s="78"/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5"/>
      <c r="O4347" s="81"/>
    </row>
    <row r="4348" spans="1:15" hidden="1" x14ac:dyDescent="0.35">
      <c r="A4348" s="188"/>
      <c r="B4348" s="189"/>
      <c r="C4348" s="76"/>
      <c r="D4348" s="264"/>
      <c r="E4348" s="189"/>
      <c r="F4348" s="77"/>
      <c r="G4348" s="78"/>
      <c r="H4348" s="78"/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5"/>
      <c r="O4348" s="81"/>
    </row>
    <row r="4349" spans="1:15" hidden="1" x14ac:dyDescent="0.35">
      <c r="A4349" s="188"/>
      <c r="B4349" s="316"/>
      <c r="C4349" s="76"/>
      <c r="D4349" s="264"/>
      <c r="E4349" s="189"/>
      <c r="F4349" s="77"/>
      <c r="G4349" s="78"/>
      <c r="H4349" s="78"/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5"/>
      <c r="O4349" s="81"/>
    </row>
    <row r="4350" spans="1:15" hidden="1" x14ac:dyDescent="0.35">
      <c r="A4350" s="188"/>
      <c r="B4350" s="189"/>
      <c r="C4350" s="76"/>
      <c r="D4350" s="264"/>
      <c r="E4350" s="189"/>
      <c r="F4350" s="77"/>
      <c r="G4350" s="78"/>
      <c r="H4350" s="78"/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5"/>
      <c r="O4350" s="81"/>
    </row>
    <row r="4351" spans="1:15" hidden="1" x14ac:dyDescent="0.35">
      <c r="A4351" s="188"/>
      <c r="B4351" s="189"/>
      <c r="C4351" s="76"/>
      <c r="D4351" s="264"/>
      <c r="E4351" s="189"/>
      <c r="F4351" s="77"/>
      <c r="G4351" s="78"/>
      <c r="H4351" s="78"/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5"/>
      <c r="O4351" s="81"/>
    </row>
    <row r="4352" spans="1:15" hidden="1" x14ac:dyDescent="0.35">
      <c r="A4352" s="188"/>
      <c r="B4352" s="316"/>
      <c r="C4352" s="76"/>
      <c r="D4352" s="264"/>
      <c r="E4352" s="189"/>
      <c r="F4352" s="77"/>
      <c r="G4352" s="78"/>
      <c r="H4352" s="78"/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5"/>
      <c r="O4352" s="81"/>
    </row>
    <row r="4353" spans="1:15" hidden="1" x14ac:dyDescent="0.35">
      <c r="A4353" s="188"/>
      <c r="B4353" s="189"/>
      <c r="C4353" s="76"/>
      <c r="D4353" s="264"/>
      <c r="E4353" s="189"/>
      <c r="F4353" s="77"/>
      <c r="G4353" s="78"/>
      <c r="H4353" s="78"/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5"/>
      <c r="O4353" s="81"/>
    </row>
    <row r="4354" spans="1:15" hidden="1" x14ac:dyDescent="0.35">
      <c r="A4354" s="188"/>
      <c r="B4354" s="316"/>
      <c r="C4354" s="76"/>
      <c r="D4354" s="264"/>
      <c r="E4354" s="189"/>
      <c r="F4354" s="77"/>
      <c r="G4354" s="78"/>
      <c r="H4354" s="78"/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5"/>
      <c r="O4354" s="81"/>
    </row>
    <row r="4355" spans="1:15" hidden="1" x14ac:dyDescent="0.35">
      <c r="A4355" s="188"/>
      <c r="B4355" s="189"/>
      <c r="C4355" s="76"/>
      <c r="D4355" s="264"/>
      <c r="E4355" s="189"/>
      <c r="F4355" s="77"/>
      <c r="G4355" s="78"/>
      <c r="H4355" s="78"/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5"/>
      <c r="O4355" s="81"/>
    </row>
    <row r="4356" spans="1:15" hidden="1" x14ac:dyDescent="0.35">
      <c r="A4356" s="188"/>
      <c r="B4356" s="189"/>
      <c r="C4356" s="76"/>
      <c r="D4356" s="264"/>
      <c r="E4356" s="189"/>
      <c r="F4356" s="77"/>
      <c r="G4356" s="78"/>
      <c r="H4356" s="78"/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5"/>
      <c r="O4356" s="81"/>
    </row>
    <row r="4357" spans="1:15" hidden="1" x14ac:dyDescent="0.35">
      <c r="A4357" s="188"/>
      <c r="B4357" s="189"/>
      <c r="C4357" s="76"/>
      <c r="D4357" s="264"/>
      <c r="E4357" s="189"/>
      <c r="F4357" s="77"/>
      <c r="G4357" s="78"/>
      <c r="H4357" s="78"/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5"/>
      <c r="O4357" s="81"/>
    </row>
    <row r="4358" spans="1:15" hidden="1" x14ac:dyDescent="0.35">
      <c r="A4358" s="188"/>
      <c r="B4358" s="316"/>
      <c r="C4358" s="76"/>
      <c r="D4358" s="264"/>
      <c r="E4358" s="189"/>
      <c r="F4358" s="77"/>
      <c r="G4358" s="78"/>
      <c r="H4358" s="78"/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5"/>
      <c r="O4358" s="81"/>
    </row>
    <row r="4359" spans="1:15" hidden="1" x14ac:dyDescent="0.35">
      <c r="A4359" s="188"/>
      <c r="B4359" s="189"/>
      <c r="C4359" s="76"/>
      <c r="D4359" s="264"/>
      <c r="E4359" s="189"/>
      <c r="F4359" s="77"/>
      <c r="G4359" s="78"/>
      <c r="H4359" s="78"/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5"/>
      <c r="O4359" s="81"/>
    </row>
    <row r="4360" spans="1:15" hidden="1" x14ac:dyDescent="0.35">
      <c r="A4360" s="188"/>
      <c r="B4360" s="316"/>
      <c r="C4360" s="76"/>
      <c r="D4360" s="264"/>
      <c r="E4360" s="189"/>
      <c r="F4360" s="77"/>
      <c r="G4360" s="78"/>
      <c r="H4360" s="78"/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5"/>
      <c r="O4360" s="81"/>
    </row>
    <row r="4361" spans="1:15" hidden="1" x14ac:dyDescent="0.35">
      <c r="A4361" s="188"/>
      <c r="B4361" s="189"/>
      <c r="C4361" s="76"/>
      <c r="D4361" s="264"/>
      <c r="E4361" s="189"/>
      <c r="F4361" s="77"/>
      <c r="G4361" s="78"/>
      <c r="H4361" s="78"/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5"/>
      <c r="O4361" s="81"/>
    </row>
    <row r="4362" spans="1:15" hidden="1" x14ac:dyDescent="0.35">
      <c r="A4362" s="188"/>
      <c r="B4362" s="316"/>
      <c r="C4362" s="76"/>
      <c r="D4362" s="264"/>
      <c r="E4362" s="189"/>
      <c r="F4362" s="77"/>
      <c r="G4362" s="78"/>
      <c r="H4362" s="78"/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5"/>
      <c r="O4362" s="81"/>
    </row>
    <row r="4363" spans="1:15" hidden="1" x14ac:dyDescent="0.35">
      <c r="A4363" s="188"/>
      <c r="B4363" s="189"/>
      <c r="C4363" s="76"/>
      <c r="D4363" s="264"/>
      <c r="E4363" s="189"/>
      <c r="F4363" s="77"/>
      <c r="G4363" s="78"/>
      <c r="H4363" s="78"/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5"/>
      <c r="O4363" s="81"/>
    </row>
    <row r="4364" spans="1:15" hidden="1" x14ac:dyDescent="0.35">
      <c r="A4364" s="188"/>
      <c r="B4364" s="316"/>
      <c r="C4364" s="76"/>
      <c r="D4364" s="264"/>
      <c r="E4364" s="189"/>
      <c r="F4364" s="77"/>
      <c r="G4364" s="78"/>
      <c r="H4364" s="78"/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5"/>
      <c r="O4364" s="81"/>
    </row>
    <row r="4365" spans="1:15" hidden="1" x14ac:dyDescent="0.35">
      <c r="A4365" s="188"/>
      <c r="B4365" s="316"/>
      <c r="C4365" s="76"/>
      <c r="D4365" s="264"/>
      <c r="E4365" s="189"/>
      <c r="F4365" s="77"/>
      <c r="G4365" s="78"/>
      <c r="H4365" s="78"/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5"/>
      <c r="O4365" s="81"/>
    </row>
    <row r="4366" spans="1:15" hidden="1" x14ac:dyDescent="0.35">
      <c r="A4366" s="188"/>
      <c r="B4366" s="316"/>
      <c r="C4366" s="76"/>
      <c r="D4366" s="264"/>
      <c r="E4366" s="189"/>
      <c r="F4366" s="77"/>
      <c r="G4366" s="78"/>
      <c r="H4366" s="78"/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5"/>
      <c r="O4366" s="81"/>
    </row>
    <row r="4367" spans="1:15" hidden="1" x14ac:dyDescent="0.35">
      <c r="A4367" s="188"/>
      <c r="B4367" s="316"/>
      <c r="C4367" s="76"/>
      <c r="D4367" s="264"/>
      <c r="E4367" s="189"/>
      <c r="F4367" s="77"/>
      <c r="G4367" s="78"/>
      <c r="H4367" s="78"/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5"/>
      <c r="O4367" s="81"/>
    </row>
    <row r="4368" spans="1:15" hidden="1" x14ac:dyDescent="0.35">
      <c r="A4368" s="188"/>
      <c r="B4368" s="316"/>
      <c r="C4368" s="76"/>
      <c r="D4368" s="264"/>
      <c r="E4368" s="189"/>
      <c r="F4368" s="77"/>
      <c r="G4368" s="78"/>
      <c r="H4368" s="78"/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5"/>
      <c r="O4368" s="81"/>
    </row>
    <row r="4369" spans="1:15" hidden="1" x14ac:dyDescent="0.35">
      <c r="A4369" s="188"/>
      <c r="B4369" s="316"/>
      <c r="C4369" s="76"/>
      <c r="D4369" s="264"/>
      <c r="E4369" s="189"/>
      <c r="F4369" s="77"/>
      <c r="G4369" s="78"/>
      <c r="H4369" s="78"/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5"/>
      <c r="O4369" s="81"/>
    </row>
    <row r="4370" spans="1:15" hidden="1" x14ac:dyDescent="0.35">
      <c r="A4370" s="188"/>
      <c r="B4370" s="316"/>
      <c r="C4370" s="76"/>
      <c r="D4370" s="264"/>
      <c r="E4370" s="189"/>
      <c r="F4370" s="77"/>
      <c r="G4370" s="78"/>
      <c r="H4370" s="78"/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5"/>
      <c r="O4370" s="81"/>
    </row>
    <row r="4371" spans="1:15" hidden="1" x14ac:dyDescent="0.35">
      <c r="A4371" s="188"/>
      <c r="B4371" s="316"/>
      <c r="C4371" s="76"/>
      <c r="D4371" s="264"/>
      <c r="E4371" s="189"/>
      <c r="F4371" s="77"/>
      <c r="G4371" s="78"/>
      <c r="H4371" s="78"/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5"/>
      <c r="O4371" s="81"/>
    </row>
    <row r="4372" spans="1:15" hidden="1" x14ac:dyDescent="0.35">
      <c r="A4372" s="188"/>
      <c r="B4372" s="316"/>
      <c r="C4372" s="76"/>
      <c r="D4372" s="264"/>
      <c r="E4372" s="189"/>
      <c r="F4372" s="77"/>
      <c r="G4372" s="78"/>
      <c r="H4372" s="78"/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5"/>
      <c r="O4372" s="81"/>
    </row>
    <row r="4373" spans="1:15" hidden="1" x14ac:dyDescent="0.35">
      <c r="A4373" s="188"/>
      <c r="B4373" s="316"/>
      <c r="C4373" s="76"/>
      <c r="D4373" s="264"/>
      <c r="E4373" s="189"/>
      <c r="F4373" s="77"/>
      <c r="G4373" s="78"/>
      <c r="H4373" s="78"/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5"/>
      <c r="O4373" s="81"/>
    </row>
    <row r="4374" spans="1:15" hidden="1" x14ac:dyDescent="0.35">
      <c r="A4374" s="188"/>
      <c r="B4374" s="189"/>
      <c r="C4374" s="76"/>
      <c r="D4374" s="264"/>
      <c r="E4374" s="189"/>
      <c r="F4374" s="77"/>
      <c r="G4374" s="78"/>
      <c r="H4374" s="78"/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5"/>
      <c r="O4374" s="81"/>
    </row>
    <row r="4375" spans="1:15" hidden="1" x14ac:dyDescent="0.35">
      <c r="A4375" s="188"/>
      <c r="B4375" s="316"/>
      <c r="C4375" s="76"/>
      <c r="D4375" s="264"/>
      <c r="E4375" s="189"/>
      <c r="F4375" s="77"/>
      <c r="G4375" s="78"/>
      <c r="H4375" s="78"/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5"/>
      <c r="O4375" s="81"/>
    </row>
    <row r="4376" spans="1:15" hidden="1" x14ac:dyDescent="0.35">
      <c r="A4376" s="188"/>
      <c r="B4376" s="189"/>
      <c r="C4376" s="76"/>
      <c r="D4376" s="264"/>
      <c r="E4376" s="189"/>
      <c r="F4376" s="77"/>
      <c r="G4376" s="78"/>
      <c r="H4376" s="78"/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5"/>
      <c r="O4376" s="81"/>
    </row>
    <row r="4377" spans="1:15" hidden="1" x14ac:dyDescent="0.35">
      <c r="A4377" s="188"/>
      <c r="B4377" s="316"/>
      <c r="C4377" s="76"/>
      <c r="D4377" s="264"/>
      <c r="E4377" s="189"/>
      <c r="F4377" s="77"/>
      <c r="G4377" s="78"/>
      <c r="H4377" s="78"/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5"/>
      <c r="O4377" s="81"/>
    </row>
    <row r="4378" spans="1:15" hidden="1" x14ac:dyDescent="0.35">
      <c r="A4378" s="188"/>
      <c r="B4378" s="189"/>
      <c r="C4378" s="76"/>
      <c r="D4378" s="264"/>
      <c r="E4378" s="189"/>
      <c r="F4378" s="77"/>
      <c r="G4378" s="78"/>
      <c r="H4378" s="78"/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5"/>
      <c r="O4378" s="81"/>
    </row>
    <row r="4379" spans="1:15" hidden="1" x14ac:dyDescent="0.35">
      <c r="A4379" s="188"/>
      <c r="B4379" s="189"/>
      <c r="C4379" s="76"/>
      <c r="D4379" s="264"/>
      <c r="E4379" s="189"/>
      <c r="F4379" s="77"/>
      <c r="G4379" s="78"/>
      <c r="H4379" s="78"/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5"/>
      <c r="O4379" s="81"/>
    </row>
    <row r="4380" spans="1:15" hidden="1" x14ac:dyDescent="0.35">
      <c r="A4380" s="188"/>
      <c r="B4380" s="316"/>
      <c r="C4380" s="76"/>
      <c r="D4380" s="264"/>
      <c r="E4380" s="189"/>
      <c r="F4380" s="77"/>
      <c r="G4380" s="78"/>
      <c r="H4380" s="78"/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5"/>
      <c r="O4380" s="81"/>
    </row>
    <row r="4381" spans="1:15" hidden="1" x14ac:dyDescent="0.35">
      <c r="A4381" s="188"/>
      <c r="B4381" s="189"/>
      <c r="C4381" s="76"/>
      <c r="D4381" s="264"/>
      <c r="E4381" s="189"/>
      <c r="F4381" s="77"/>
      <c r="G4381" s="78"/>
      <c r="H4381" s="78"/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5"/>
      <c r="O4381" s="81"/>
    </row>
    <row r="4382" spans="1:15" hidden="1" x14ac:dyDescent="0.35">
      <c r="A4382" s="188"/>
      <c r="B4382" s="316"/>
      <c r="C4382" s="76"/>
      <c r="D4382" s="264"/>
      <c r="E4382" s="189"/>
      <c r="F4382" s="77"/>
      <c r="G4382" s="78"/>
      <c r="H4382" s="78"/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5"/>
      <c r="O4382" s="81"/>
    </row>
    <row r="4383" spans="1:15" hidden="1" x14ac:dyDescent="0.35">
      <c r="A4383" s="188"/>
      <c r="B4383" s="189"/>
      <c r="C4383" s="76"/>
      <c r="D4383" s="264"/>
      <c r="E4383" s="189"/>
      <c r="F4383" s="77"/>
      <c r="G4383" s="78"/>
      <c r="H4383" s="78"/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5"/>
      <c r="O4383" s="81"/>
    </row>
    <row r="4384" spans="1:15" hidden="1" x14ac:dyDescent="0.35">
      <c r="A4384" s="188"/>
      <c r="B4384" s="189"/>
      <c r="C4384" s="76"/>
      <c r="D4384" s="264"/>
      <c r="E4384" s="189"/>
      <c r="F4384" s="77"/>
      <c r="G4384" s="78"/>
      <c r="H4384" s="78"/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5"/>
      <c r="O4384" s="81"/>
    </row>
    <row r="4385" spans="1:15" hidden="1" x14ac:dyDescent="0.35">
      <c r="A4385" s="188"/>
      <c r="B4385" s="189"/>
      <c r="C4385" s="76"/>
      <c r="D4385" s="264"/>
      <c r="E4385" s="189"/>
      <c r="F4385" s="77"/>
      <c r="G4385" s="78"/>
      <c r="H4385" s="78"/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5"/>
      <c r="O4385" s="81"/>
    </row>
    <row r="4386" spans="1:15" hidden="1" x14ac:dyDescent="0.35">
      <c r="A4386" s="188"/>
      <c r="B4386" s="316"/>
      <c r="C4386" s="76"/>
      <c r="D4386" s="264"/>
      <c r="E4386" s="189"/>
      <c r="F4386" s="77"/>
      <c r="G4386" s="78"/>
      <c r="H4386" s="78"/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5"/>
      <c r="O4386" s="81"/>
    </row>
    <row r="4387" spans="1:15" hidden="1" x14ac:dyDescent="0.35">
      <c r="A4387" s="188"/>
      <c r="B4387" s="189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5"/>
      <c r="O4387" s="81"/>
    </row>
    <row r="4388" spans="1:15" hidden="1" x14ac:dyDescent="0.35">
      <c r="A4388" s="188"/>
      <c r="B4388" s="316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5"/>
      <c r="O4388" s="81"/>
    </row>
    <row r="4389" spans="1:15" hidden="1" x14ac:dyDescent="0.35">
      <c r="A4389" s="188"/>
      <c r="B4389" s="189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5"/>
      <c r="O4389" s="81"/>
    </row>
    <row r="4390" spans="1:15" hidden="1" x14ac:dyDescent="0.35">
      <c r="A4390" s="188"/>
      <c r="B4390" s="316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5"/>
      <c r="O4390" s="81"/>
    </row>
    <row r="4391" spans="1:15" hidden="1" x14ac:dyDescent="0.35">
      <c r="A4391" s="188"/>
      <c r="B4391" s="189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5"/>
      <c r="O4391" s="81"/>
    </row>
    <row r="4392" spans="1:15" hidden="1" x14ac:dyDescent="0.35">
      <c r="A4392" s="188"/>
      <c r="B4392" s="189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5"/>
      <c r="O4392" s="81"/>
    </row>
    <row r="4393" spans="1:15" hidden="1" x14ac:dyDescent="0.35">
      <c r="A4393" s="188"/>
      <c r="B4393" s="316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5"/>
      <c r="O4393" s="81"/>
    </row>
    <row r="4394" spans="1:15" hidden="1" x14ac:dyDescent="0.35">
      <c r="A4394" s="188"/>
      <c r="B4394" s="189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5"/>
      <c r="O4394" s="81"/>
    </row>
    <row r="4395" spans="1:15" hidden="1" x14ac:dyDescent="0.35">
      <c r="A4395" s="188"/>
      <c r="B4395" s="316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5"/>
      <c r="O4395" s="81"/>
    </row>
    <row r="4396" spans="1:15" hidden="1" x14ac:dyDescent="0.35">
      <c r="A4396" s="188"/>
      <c r="B4396" s="189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5"/>
      <c r="O4396" s="81"/>
    </row>
    <row r="4397" spans="1:15" hidden="1" x14ac:dyDescent="0.35">
      <c r="A4397" s="188"/>
      <c r="B4397" s="316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5"/>
      <c r="O4397" s="81"/>
    </row>
    <row r="4398" spans="1:15" hidden="1" x14ac:dyDescent="0.3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5"/>
      <c r="O4398" s="81"/>
    </row>
    <row r="4399" spans="1:15" hidden="1" x14ac:dyDescent="0.3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5"/>
      <c r="O4399" s="81"/>
    </row>
    <row r="4400" spans="1:15" hidden="1" x14ac:dyDescent="0.3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5"/>
      <c r="O4400" s="81"/>
    </row>
    <row r="4401" spans="1:15" hidden="1" x14ac:dyDescent="0.3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5"/>
      <c r="O4401" s="81"/>
    </row>
    <row r="4402" spans="1:15" hidden="1" x14ac:dyDescent="0.3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5"/>
      <c r="O4402" s="81"/>
    </row>
    <row r="4403" spans="1:15" hidden="1" x14ac:dyDescent="0.3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5"/>
      <c r="O4403" s="81"/>
    </row>
    <row r="4404" spans="1:15" hidden="1" x14ac:dyDescent="0.3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5"/>
      <c r="O4404" s="81"/>
    </row>
    <row r="4405" spans="1:15" hidden="1" x14ac:dyDescent="0.3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5"/>
      <c r="O4405" s="81"/>
    </row>
    <row r="4406" spans="1:15" hidden="1" x14ac:dyDescent="0.3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5"/>
      <c r="O4406" s="81"/>
    </row>
    <row r="4407" spans="1:15" hidden="1" x14ac:dyDescent="0.3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5"/>
      <c r="O4407" s="81"/>
    </row>
    <row r="4408" spans="1:15" hidden="1" x14ac:dyDescent="0.3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5"/>
      <c r="O4408" s="81"/>
    </row>
    <row r="4409" spans="1:15" hidden="1" x14ac:dyDescent="0.3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5"/>
      <c r="O4409" s="81"/>
    </row>
    <row r="4410" spans="1:15" hidden="1" x14ac:dyDescent="0.3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5"/>
      <c r="O4410" s="81"/>
    </row>
    <row r="4411" spans="1:15" hidden="1" x14ac:dyDescent="0.3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5"/>
      <c r="O4411" s="81"/>
    </row>
    <row r="4412" spans="1:15" hidden="1" x14ac:dyDescent="0.3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5"/>
      <c r="O4412" s="81"/>
    </row>
    <row r="4413" spans="1:15" hidden="1" x14ac:dyDescent="0.3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5"/>
      <c r="O4413" s="81"/>
    </row>
    <row r="4414" spans="1:15" hidden="1" x14ac:dyDescent="0.3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5"/>
      <c r="O4414" s="81"/>
    </row>
    <row r="4415" spans="1:15" hidden="1" x14ac:dyDescent="0.3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5"/>
      <c r="O4415" s="81"/>
    </row>
    <row r="4416" spans="1:15" hidden="1" x14ac:dyDescent="0.3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5"/>
      <c r="O4416" s="81"/>
    </row>
    <row r="4417" spans="1:15" hidden="1" x14ac:dyDescent="0.3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5"/>
      <c r="O4417" s="81"/>
    </row>
    <row r="4418" spans="1:15" hidden="1" x14ac:dyDescent="0.3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5"/>
      <c r="O4418" s="81"/>
    </row>
    <row r="4419" spans="1:15" hidden="1" x14ac:dyDescent="0.3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5"/>
      <c r="O4419" s="81"/>
    </row>
    <row r="4420" spans="1:15" hidden="1" x14ac:dyDescent="0.3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5"/>
      <c r="O4420" s="81"/>
    </row>
    <row r="4421" spans="1:15" hidden="1" x14ac:dyDescent="0.3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5"/>
      <c r="O4421" s="81"/>
    </row>
    <row r="4422" spans="1:15" hidden="1" x14ac:dyDescent="0.3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5"/>
      <c r="O4422" s="81"/>
    </row>
    <row r="4423" spans="1:15" hidden="1" x14ac:dyDescent="0.3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5"/>
      <c r="O4423" s="81"/>
    </row>
    <row r="4424" spans="1:15" hidden="1" x14ac:dyDescent="0.3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5"/>
      <c r="O4424" s="81"/>
    </row>
    <row r="4425" spans="1:15" hidden="1" x14ac:dyDescent="0.3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5"/>
      <c r="O4425" s="81"/>
    </row>
    <row r="4426" spans="1:15" hidden="1" x14ac:dyDescent="0.3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5"/>
      <c r="O4426" s="81"/>
    </row>
    <row r="4427" spans="1:15" hidden="1" x14ac:dyDescent="0.35">
      <c r="A4427" s="188"/>
      <c r="B4427" s="316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5"/>
      <c r="O4427" s="81"/>
    </row>
    <row r="4428" spans="1:15" hidden="1" x14ac:dyDescent="0.35">
      <c r="A4428" s="188"/>
      <c r="B4428" s="316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5"/>
      <c r="O4428" s="81"/>
    </row>
    <row r="4429" spans="1:15" hidden="1" x14ac:dyDescent="0.35">
      <c r="A4429" s="188"/>
      <c r="B4429" s="316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5"/>
      <c r="O4429" s="81"/>
    </row>
    <row r="4430" spans="1:15" hidden="1" x14ac:dyDescent="0.35">
      <c r="A4430" s="188"/>
      <c r="B4430" s="189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5"/>
      <c r="O4430" s="81"/>
    </row>
    <row r="4431" spans="1:15" hidden="1" x14ac:dyDescent="0.35">
      <c r="A4431" s="188"/>
      <c r="B4431" s="189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5"/>
      <c r="O4431" s="81"/>
    </row>
    <row r="4432" spans="1:15" hidden="1" x14ac:dyDescent="0.35">
      <c r="A4432" s="188"/>
      <c r="B4432" s="189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5"/>
      <c r="O4432" s="81"/>
    </row>
    <row r="4433" spans="1:15" hidden="1" x14ac:dyDescent="0.35">
      <c r="A4433" s="188"/>
      <c r="B4433" s="189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5"/>
      <c r="O4433" s="81"/>
    </row>
    <row r="4434" spans="1:15" hidden="1" x14ac:dyDescent="0.35">
      <c r="A4434" s="188"/>
      <c r="B4434" s="316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5"/>
      <c r="O4434" s="81"/>
    </row>
    <row r="4435" spans="1:15" hidden="1" x14ac:dyDescent="0.3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5"/>
      <c r="O4435" s="81"/>
    </row>
    <row r="4436" spans="1:15" hidden="1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5"/>
      <c r="O4436" s="81"/>
    </row>
    <row r="4437" spans="1:15" hidden="1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5"/>
      <c r="O4437" s="81"/>
    </row>
    <row r="4438" spans="1:15" hidden="1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5"/>
      <c r="O4438" s="81"/>
    </row>
    <row r="4439" spans="1:15" hidden="1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5"/>
      <c r="O4439" s="81"/>
    </row>
    <row r="4440" spans="1:15" hidden="1" x14ac:dyDescent="0.3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5"/>
      <c r="O4440" s="81"/>
    </row>
    <row r="4441" spans="1:15" hidden="1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5"/>
      <c r="O4441" s="81"/>
    </row>
    <row r="4442" spans="1:15" hidden="1" x14ac:dyDescent="0.3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5"/>
      <c r="O4442" s="81"/>
    </row>
    <row r="4443" spans="1:15" hidden="1" x14ac:dyDescent="0.3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5"/>
      <c r="O4443" s="81"/>
    </row>
    <row r="4444" spans="1:15" hidden="1" x14ac:dyDescent="0.3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5"/>
      <c r="O4444" s="81"/>
    </row>
    <row r="4445" spans="1:15" hidden="1" x14ac:dyDescent="0.3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5"/>
      <c r="O4445" s="81"/>
    </row>
    <row r="4446" spans="1:15" hidden="1" x14ac:dyDescent="0.35">
      <c r="A4446" s="188"/>
      <c r="B4446" s="189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5"/>
      <c r="O4446" s="81"/>
    </row>
    <row r="4447" spans="1:15" hidden="1" x14ac:dyDescent="0.35">
      <c r="A4447" s="188"/>
      <c r="B4447" s="316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5"/>
      <c r="O4447" s="81"/>
    </row>
    <row r="4448" spans="1:15" hidden="1" x14ac:dyDescent="0.35">
      <c r="A4448" s="188"/>
      <c r="B4448" s="189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5"/>
      <c r="O4448" s="81"/>
    </row>
    <row r="4449" spans="1:15" hidden="1" x14ac:dyDescent="0.35">
      <c r="A4449" s="188"/>
      <c r="B4449" s="316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5"/>
      <c r="O4449" s="81"/>
    </row>
    <row r="4450" spans="1:15" hidden="1" x14ac:dyDescent="0.35">
      <c r="A4450" s="188"/>
      <c r="B4450" s="189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5"/>
      <c r="O4450" s="81"/>
    </row>
    <row r="4451" spans="1:15" hidden="1" x14ac:dyDescent="0.3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5"/>
      <c r="O4451" s="81"/>
    </row>
    <row r="4452" spans="1:15" hidden="1" x14ac:dyDescent="0.3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5"/>
      <c r="O4452" s="81"/>
    </row>
    <row r="4453" spans="1:15" hidden="1" x14ac:dyDescent="0.35">
      <c r="A4453" s="188"/>
      <c r="B4453" s="189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5"/>
      <c r="O4453" s="81"/>
    </row>
    <row r="4454" spans="1:15" hidden="1" x14ac:dyDescent="0.35">
      <c r="A4454" s="188"/>
      <c r="B4454" s="316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5"/>
      <c r="O4454" s="81"/>
    </row>
    <row r="4455" spans="1:15" hidden="1" x14ac:dyDescent="0.35">
      <c r="A4455" s="188"/>
      <c r="B4455" s="189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5"/>
      <c r="O4455" s="81"/>
    </row>
    <row r="4456" spans="1:15" hidden="1" x14ac:dyDescent="0.35">
      <c r="A4456" s="188"/>
      <c r="B4456" s="316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5"/>
      <c r="O4456" s="81"/>
    </row>
    <row r="4457" spans="1:15" hidden="1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5"/>
      <c r="O4457" s="81"/>
    </row>
    <row r="4458" spans="1:15" hidden="1" x14ac:dyDescent="0.3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5"/>
      <c r="O4458" s="81"/>
    </row>
    <row r="4459" spans="1:15" hidden="1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5"/>
      <c r="O4459" s="81"/>
    </row>
    <row r="4460" spans="1:15" hidden="1" x14ac:dyDescent="0.3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5"/>
      <c r="O4460" s="81"/>
    </row>
    <row r="4461" spans="1:15" hidden="1" x14ac:dyDescent="0.3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5"/>
      <c r="O4461" s="81"/>
    </row>
    <row r="4462" spans="1:15" hidden="1" x14ac:dyDescent="0.3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5"/>
      <c r="O4462" s="81"/>
    </row>
    <row r="4463" spans="1:15" hidden="1" x14ac:dyDescent="0.35">
      <c r="A4463" s="188"/>
      <c r="B4463" s="316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5"/>
      <c r="O4463" s="81"/>
    </row>
    <row r="4464" spans="1:15" hidden="1" x14ac:dyDescent="0.35">
      <c r="A4464" s="188"/>
      <c r="B4464" s="189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5"/>
      <c r="O4464" s="81"/>
    </row>
    <row r="4465" spans="1:15" hidden="1" x14ac:dyDescent="0.35">
      <c r="A4465" s="188"/>
      <c r="B4465" s="316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5"/>
      <c r="O4465" s="81"/>
    </row>
    <row r="4466" spans="1:15" hidden="1" x14ac:dyDescent="0.35">
      <c r="A4466" s="188"/>
      <c r="B4466" s="189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5"/>
      <c r="O4466" s="81"/>
    </row>
    <row r="4467" spans="1:15" hidden="1" x14ac:dyDescent="0.3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5"/>
      <c r="O4467" s="81"/>
    </row>
    <row r="4468" spans="1:15" hidden="1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5"/>
      <c r="O4468" s="81"/>
    </row>
    <row r="4469" spans="1:15" hidden="1" x14ac:dyDescent="0.3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5"/>
      <c r="O4469" s="81"/>
    </row>
    <row r="4470" spans="1:15" hidden="1" x14ac:dyDescent="0.3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5"/>
      <c r="O4470" s="81"/>
    </row>
    <row r="4471" spans="1:15" hidden="1" x14ac:dyDescent="0.3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5"/>
      <c r="O4471" s="81"/>
    </row>
    <row r="4472" spans="1:15" hidden="1" x14ac:dyDescent="0.3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5"/>
      <c r="O4472" s="81"/>
    </row>
    <row r="4473" spans="1:15" hidden="1" x14ac:dyDescent="0.35">
      <c r="A4473" s="188"/>
      <c r="B4473" s="316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5"/>
      <c r="O4473" s="81"/>
    </row>
    <row r="4474" spans="1:15" hidden="1" x14ac:dyDescent="0.35">
      <c r="A4474" s="188"/>
      <c r="B4474" s="189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5"/>
      <c r="O4474" s="81"/>
    </row>
    <row r="4475" spans="1:15" hidden="1" x14ac:dyDescent="0.35">
      <c r="A4475" s="188"/>
      <c r="B4475" s="316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5"/>
      <c r="O4475" s="81"/>
    </row>
    <row r="4476" spans="1:15" hidden="1" x14ac:dyDescent="0.35">
      <c r="A4476" s="188"/>
      <c r="B4476" s="189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5"/>
      <c r="O4476" s="81"/>
    </row>
    <row r="4477" spans="1:15" hidden="1" x14ac:dyDescent="0.3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5"/>
      <c r="O4477" s="81"/>
    </row>
    <row r="4478" spans="1:15" hidden="1" x14ac:dyDescent="0.3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5"/>
      <c r="O4478" s="81"/>
    </row>
    <row r="4479" spans="1:15" hidden="1" x14ac:dyDescent="0.35">
      <c r="A4479" s="188"/>
      <c r="B4479" s="189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5"/>
      <c r="O4479" s="81"/>
    </row>
    <row r="4480" spans="1:15" hidden="1" x14ac:dyDescent="0.35">
      <c r="A4480" s="188"/>
      <c r="B4480" s="189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5"/>
      <c r="O4480" s="81"/>
    </row>
    <row r="4481" spans="1:15" hidden="1" x14ac:dyDescent="0.35">
      <c r="A4481" s="188"/>
      <c r="B4481" s="189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5"/>
      <c r="O4481" s="81"/>
    </row>
    <row r="4482" spans="1:15" hidden="1" x14ac:dyDescent="0.35">
      <c r="A4482" s="188"/>
      <c r="B4482" s="316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5"/>
      <c r="O4482" s="81"/>
    </row>
    <row r="4483" spans="1:15" hidden="1" x14ac:dyDescent="0.3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5"/>
      <c r="O4483" s="81"/>
    </row>
    <row r="4484" spans="1:15" hidden="1" x14ac:dyDescent="0.35">
      <c r="A4484" s="188"/>
      <c r="B4484" s="316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5"/>
      <c r="O4484" s="81"/>
    </row>
    <row r="4485" spans="1:15" hidden="1" x14ac:dyDescent="0.35">
      <c r="A4485" s="188"/>
      <c r="B4485" s="316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5"/>
      <c r="O4485" s="81"/>
    </row>
    <row r="4486" spans="1:15" hidden="1" x14ac:dyDescent="0.3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5"/>
      <c r="O4486" s="81"/>
    </row>
    <row r="4487" spans="1:15" hidden="1" x14ac:dyDescent="0.35">
      <c r="A4487" s="188"/>
      <c r="B4487" s="189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5"/>
      <c r="O4487" s="81"/>
    </row>
    <row r="4488" spans="1:15" hidden="1" x14ac:dyDescent="0.3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5"/>
      <c r="O4488" s="81"/>
    </row>
    <row r="4489" spans="1:15" hidden="1" x14ac:dyDescent="0.3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5"/>
      <c r="O4489" s="81"/>
    </row>
    <row r="4490" spans="1:15" hidden="1" x14ac:dyDescent="0.35">
      <c r="A4490" s="188"/>
      <c r="B4490" s="316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5"/>
      <c r="O4490" s="81"/>
    </row>
    <row r="4491" spans="1:15" hidden="1" x14ac:dyDescent="0.35">
      <c r="A4491" s="188"/>
      <c r="B4491" s="189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5"/>
      <c r="O4491" s="81"/>
    </row>
    <row r="4492" spans="1:15" hidden="1" x14ac:dyDescent="0.35">
      <c r="A4492" s="188"/>
      <c r="B4492" s="316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5"/>
      <c r="O4492" s="81"/>
    </row>
    <row r="4493" spans="1:15" hidden="1" x14ac:dyDescent="0.35">
      <c r="A4493" s="188"/>
      <c r="B4493" s="189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5"/>
      <c r="O4493" s="81"/>
    </row>
    <row r="4494" spans="1:15" hidden="1" x14ac:dyDescent="0.3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5"/>
      <c r="O4494" s="81"/>
    </row>
    <row r="4495" spans="1:15" hidden="1" x14ac:dyDescent="0.3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5"/>
      <c r="O4495" s="81"/>
    </row>
    <row r="4496" spans="1:15" hidden="1" x14ac:dyDescent="0.35">
      <c r="A4496" s="188"/>
      <c r="B4496" s="316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5"/>
      <c r="O4496" s="81"/>
    </row>
    <row r="4497" spans="1:15" hidden="1" x14ac:dyDescent="0.35">
      <c r="A4497" s="188"/>
      <c r="B4497" s="189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5"/>
      <c r="O4497" s="81"/>
    </row>
    <row r="4498" spans="1:15" hidden="1" x14ac:dyDescent="0.35">
      <c r="A4498" s="188"/>
      <c r="B4498" s="316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5"/>
      <c r="O4498" s="81"/>
    </row>
    <row r="4499" spans="1:15" hidden="1" x14ac:dyDescent="0.35">
      <c r="A4499" s="188"/>
      <c r="B4499" s="189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5"/>
      <c r="O4499" s="81"/>
    </row>
    <row r="4500" spans="1:15" hidden="1" x14ac:dyDescent="0.35">
      <c r="A4500" s="188"/>
      <c r="B4500" s="316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5"/>
      <c r="O4500" s="81"/>
    </row>
    <row r="4501" spans="1:15" hidden="1" x14ac:dyDescent="0.3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5"/>
      <c r="O4501" s="81"/>
    </row>
    <row r="4502" spans="1:15" hidden="1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5"/>
      <c r="O4502" s="81"/>
    </row>
    <row r="4503" spans="1:15" hidden="1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5"/>
      <c r="O4503" s="81"/>
    </row>
    <row r="4504" spans="1:15" hidden="1" x14ac:dyDescent="0.35">
      <c r="A4504" s="188"/>
      <c r="B4504" s="189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5"/>
      <c r="O4504" s="81"/>
    </row>
    <row r="4505" spans="1:15" hidden="1" x14ac:dyDescent="0.35">
      <c r="A4505" s="188"/>
      <c r="B4505" s="316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5"/>
      <c r="O4505" s="81"/>
    </row>
    <row r="4506" spans="1:15" hidden="1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5"/>
      <c r="O4506" s="81"/>
    </row>
    <row r="4507" spans="1:15" hidden="1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5"/>
      <c r="O4507" s="81"/>
    </row>
    <row r="4508" spans="1:15" hidden="1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5"/>
      <c r="O4508" s="81"/>
    </row>
    <row r="4509" spans="1:15" hidden="1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5"/>
      <c r="O4509" s="81"/>
    </row>
    <row r="4510" spans="1:15" hidden="1" x14ac:dyDescent="0.3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5"/>
      <c r="O4510" s="81"/>
    </row>
    <row r="4511" spans="1:15" hidden="1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5"/>
      <c r="O4511" s="81"/>
    </row>
    <row r="4512" spans="1:15" hidden="1" x14ac:dyDescent="0.3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5"/>
      <c r="O4512" s="81"/>
    </row>
    <row r="4513" spans="1:15" hidden="1" x14ac:dyDescent="0.3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5"/>
      <c r="O4513" s="81"/>
    </row>
    <row r="4514" spans="1:15" hidden="1" x14ac:dyDescent="0.3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5"/>
      <c r="O4514" s="81"/>
    </row>
    <row r="4515" spans="1:15" hidden="1" x14ac:dyDescent="0.35">
      <c r="A4515" s="188"/>
      <c r="B4515" s="316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5"/>
      <c r="O4515" s="81"/>
    </row>
    <row r="4516" spans="1:15" hidden="1" x14ac:dyDescent="0.35">
      <c r="A4516" s="188"/>
      <c r="B4516" s="189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5"/>
      <c r="O4516" s="81"/>
    </row>
    <row r="4517" spans="1:15" hidden="1" x14ac:dyDescent="0.35">
      <c r="A4517" s="188"/>
      <c r="B4517" s="316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5"/>
      <c r="O4517" s="81"/>
    </row>
    <row r="4518" spans="1:15" hidden="1" x14ac:dyDescent="0.35">
      <c r="A4518" s="188"/>
      <c r="B4518" s="189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5"/>
      <c r="O4518" s="81"/>
    </row>
    <row r="4519" spans="1:15" hidden="1" x14ac:dyDescent="0.3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5"/>
      <c r="O4519" s="81"/>
    </row>
    <row r="4520" spans="1:15" hidden="1" x14ac:dyDescent="0.3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5"/>
      <c r="O4520" s="81"/>
    </row>
    <row r="4521" spans="1:15" hidden="1" x14ac:dyDescent="0.3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5"/>
      <c r="O4521" s="81"/>
    </row>
    <row r="4522" spans="1:15" hidden="1" x14ac:dyDescent="0.3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5"/>
      <c r="O4522" s="81"/>
    </row>
    <row r="4523" spans="1:15" hidden="1" x14ac:dyDescent="0.35">
      <c r="A4523" s="188"/>
      <c r="B4523" s="316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5"/>
      <c r="O4523" s="81"/>
    </row>
    <row r="4524" spans="1:15" hidden="1" x14ac:dyDescent="0.35">
      <c r="A4524" s="188"/>
      <c r="B4524" s="189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5"/>
      <c r="O4524" s="81"/>
    </row>
    <row r="4525" spans="1:15" hidden="1" x14ac:dyDescent="0.35">
      <c r="A4525" s="188"/>
      <c r="B4525" s="316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5"/>
      <c r="O4525" s="81"/>
    </row>
    <row r="4526" spans="1:15" hidden="1" x14ac:dyDescent="0.35">
      <c r="A4526" s="188"/>
      <c r="B4526" s="189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5"/>
      <c r="O4526" s="81"/>
    </row>
    <row r="4527" spans="1:15" hidden="1" x14ac:dyDescent="0.35">
      <c r="A4527" s="188"/>
      <c r="B4527" s="316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5"/>
      <c r="O4527" s="81"/>
    </row>
    <row r="4528" spans="1:15" hidden="1" x14ac:dyDescent="0.35">
      <c r="A4528" s="188"/>
      <c r="B4528" s="189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5"/>
      <c r="O4528" s="81"/>
    </row>
    <row r="4529" spans="1:15" hidden="1" x14ac:dyDescent="0.35">
      <c r="A4529" s="188"/>
      <c r="B4529" s="316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5"/>
      <c r="O4529" s="81"/>
    </row>
    <row r="4530" spans="1:15" hidden="1" x14ac:dyDescent="0.3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5"/>
      <c r="O4530" s="81"/>
    </row>
    <row r="4531" spans="1:15" hidden="1" x14ac:dyDescent="0.3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5"/>
      <c r="O4531" s="81"/>
    </row>
    <row r="4532" spans="1:15" hidden="1" x14ac:dyDescent="0.3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5"/>
      <c r="O4532" s="81"/>
    </row>
    <row r="4533" spans="1:15" hidden="1" x14ac:dyDescent="0.35">
      <c r="A4533" s="188"/>
      <c r="B4533" s="316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5"/>
      <c r="O4533" s="81"/>
    </row>
    <row r="4534" spans="1:15" hidden="1" x14ac:dyDescent="0.3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5"/>
      <c r="O4534" s="81"/>
    </row>
    <row r="4535" spans="1:15" hidden="1" x14ac:dyDescent="0.3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5"/>
      <c r="O4535" s="81"/>
    </row>
    <row r="4536" spans="1:15" hidden="1" x14ac:dyDescent="0.35">
      <c r="A4536" s="188"/>
      <c r="B4536" s="189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5"/>
      <c r="O4536" s="81"/>
    </row>
    <row r="4537" spans="1:15" hidden="1" x14ac:dyDescent="0.3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5"/>
      <c r="O4537" s="81"/>
    </row>
    <row r="4538" spans="1:15" hidden="1" x14ac:dyDescent="0.35">
      <c r="A4538" s="188"/>
      <c r="B4538" s="316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5"/>
      <c r="O4538" s="81"/>
    </row>
    <row r="4539" spans="1:15" hidden="1" x14ac:dyDescent="0.35">
      <c r="A4539" s="188"/>
      <c r="B4539" s="189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5"/>
      <c r="O4539" s="81"/>
    </row>
    <row r="4540" spans="1:15" hidden="1" x14ac:dyDescent="0.35">
      <c r="A4540" s="188"/>
      <c r="B4540" s="316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5"/>
      <c r="O4540" s="81"/>
    </row>
    <row r="4541" spans="1:15" hidden="1" x14ac:dyDescent="0.35">
      <c r="A4541" s="188"/>
      <c r="B4541" s="189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5"/>
      <c r="O4541" s="81"/>
    </row>
    <row r="4542" spans="1:15" hidden="1" x14ac:dyDescent="0.35">
      <c r="A4542" s="188"/>
      <c r="B4542" s="316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5"/>
      <c r="O4542" s="81"/>
    </row>
    <row r="4543" spans="1:15" hidden="1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5"/>
      <c r="O4543" s="81"/>
    </row>
    <row r="4544" spans="1:15" hidden="1" x14ac:dyDescent="0.3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5"/>
      <c r="O4544" s="81"/>
    </row>
    <row r="4545" spans="1:15" hidden="1" x14ac:dyDescent="0.3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5"/>
      <c r="O4545" s="81"/>
    </row>
    <row r="4546" spans="1:15" hidden="1" x14ac:dyDescent="0.3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5"/>
      <c r="O4546" s="81"/>
    </row>
    <row r="4547" spans="1:15" hidden="1" x14ac:dyDescent="0.3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5"/>
      <c r="O4547" s="81"/>
    </row>
    <row r="4548" spans="1:15" hidden="1" x14ac:dyDescent="0.35">
      <c r="A4548" s="188"/>
      <c r="B4548" s="189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5"/>
      <c r="O4548" s="81"/>
    </row>
    <row r="4549" spans="1:15" hidden="1" x14ac:dyDescent="0.35">
      <c r="A4549" s="188"/>
      <c r="B4549" s="316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5"/>
      <c r="O4549" s="81"/>
    </row>
    <row r="4550" spans="1:15" hidden="1" x14ac:dyDescent="0.35">
      <c r="A4550" s="188"/>
      <c r="B4550" s="189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5"/>
      <c r="O4550" s="81"/>
    </row>
    <row r="4551" spans="1:15" hidden="1" x14ac:dyDescent="0.35">
      <c r="A4551" s="188"/>
      <c r="B4551" s="316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5"/>
      <c r="O4551" s="81"/>
    </row>
    <row r="4552" spans="1:15" hidden="1" x14ac:dyDescent="0.35">
      <c r="A4552" s="188"/>
      <c r="B4552" s="189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5"/>
      <c r="O4552" s="81"/>
    </row>
    <row r="4553" spans="1:15" hidden="1" x14ac:dyDescent="0.35">
      <c r="A4553" s="188"/>
      <c r="B4553" s="316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5"/>
      <c r="O4553" s="81"/>
    </row>
    <row r="4554" spans="1:15" hidden="1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5"/>
      <c r="O4554" s="81"/>
    </row>
    <row r="4555" spans="1:15" hidden="1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5"/>
      <c r="O4555" s="81"/>
    </row>
    <row r="4556" spans="1:15" hidden="1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5"/>
      <c r="O4556" s="81"/>
    </row>
    <row r="4557" spans="1:15" hidden="1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5"/>
      <c r="O4557" s="81"/>
    </row>
    <row r="4558" spans="1:15" hidden="1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5"/>
      <c r="O4558" s="81"/>
    </row>
    <row r="4559" spans="1:15" hidden="1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5"/>
      <c r="O4559" s="81"/>
    </row>
    <row r="4560" spans="1:15" hidden="1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5"/>
      <c r="O4560" s="81"/>
    </row>
    <row r="4561" spans="1:15" hidden="1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5"/>
      <c r="O4561" s="81"/>
    </row>
    <row r="4562" spans="1:15" hidden="1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5"/>
      <c r="O4562" s="81"/>
    </row>
    <row r="4563" spans="1:15" hidden="1" x14ac:dyDescent="0.3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5"/>
      <c r="O4563" s="81"/>
    </row>
    <row r="4564" spans="1:15" hidden="1" x14ac:dyDescent="0.3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5"/>
      <c r="O4564" s="81"/>
    </row>
    <row r="4565" spans="1:15" hidden="1" x14ac:dyDescent="0.3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5"/>
      <c r="O4565" s="81"/>
    </row>
    <row r="4566" spans="1:15" hidden="1" x14ac:dyDescent="0.35">
      <c r="A4566" s="188"/>
      <c r="B4566" s="316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5"/>
      <c r="O4566" s="81"/>
    </row>
    <row r="4567" spans="1:15" hidden="1" x14ac:dyDescent="0.35">
      <c r="A4567" s="188"/>
      <c r="B4567" s="316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5"/>
      <c r="O4567" s="81"/>
    </row>
    <row r="4568" spans="1:15" hidden="1" x14ac:dyDescent="0.35">
      <c r="A4568" s="188"/>
      <c r="B4568" s="316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5"/>
      <c r="O4568" s="81"/>
    </row>
    <row r="4569" spans="1:15" hidden="1" x14ac:dyDescent="0.35">
      <c r="A4569" s="188"/>
      <c r="B4569" s="189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5"/>
      <c r="O4569" s="81"/>
    </row>
    <row r="4570" spans="1:15" hidden="1" x14ac:dyDescent="0.3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5"/>
      <c r="O4570" s="81"/>
    </row>
    <row r="4571" spans="1:15" hidden="1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5"/>
      <c r="O4571" s="81"/>
    </row>
    <row r="4572" spans="1:15" hidden="1" x14ac:dyDescent="0.3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5"/>
      <c r="O4572" s="81"/>
    </row>
    <row r="4573" spans="1:15" hidden="1" x14ac:dyDescent="0.3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5"/>
      <c r="O4573" s="81"/>
    </row>
    <row r="4574" spans="1:15" hidden="1" x14ac:dyDescent="0.3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5"/>
      <c r="O4574" s="81"/>
    </row>
    <row r="4575" spans="1:15" hidden="1" x14ac:dyDescent="0.3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5"/>
      <c r="O4575" s="81"/>
    </row>
    <row r="4576" spans="1:15" hidden="1" x14ac:dyDescent="0.35">
      <c r="A4576" s="188"/>
      <c r="B4576" s="316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5"/>
      <c r="O4576" s="81"/>
    </row>
    <row r="4577" spans="1:15" hidden="1" x14ac:dyDescent="0.35">
      <c r="A4577" s="188"/>
      <c r="B4577" s="189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5"/>
      <c r="O4577" s="81"/>
    </row>
    <row r="4578" spans="1:15" hidden="1" x14ac:dyDescent="0.35">
      <c r="A4578" s="188"/>
      <c r="B4578" s="316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5"/>
      <c r="O4578" s="81"/>
    </row>
    <row r="4579" spans="1:15" hidden="1" x14ac:dyDescent="0.35">
      <c r="A4579" s="188"/>
      <c r="B4579" s="189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5"/>
      <c r="O4579" s="81"/>
    </row>
    <row r="4580" spans="1:15" hidden="1" x14ac:dyDescent="0.35">
      <c r="A4580" s="188"/>
      <c r="B4580" s="316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5"/>
      <c r="O4580" s="81"/>
    </row>
    <row r="4581" spans="1:15" hidden="1" x14ac:dyDescent="0.35">
      <c r="A4581" s="188"/>
      <c r="B4581" s="189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5"/>
      <c r="O4581" s="81"/>
    </row>
    <row r="4582" spans="1:15" hidden="1" x14ac:dyDescent="0.35">
      <c r="A4582" s="188"/>
      <c r="B4582" s="316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5"/>
      <c r="O4582" s="81"/>
    </row>
    <row r="4583" spans="1:15" hidden="1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5"/>
      <c r="O4583" s="81"/>
    </row>
    <row r="4584" spans="1:15" hidden="1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5"/>
      <c r="O4584" s="81"/>
    </row>
    <row r="4585" spans="1:15" hidden="1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5"/>
      <c r="O4585" s="81"/>
    </row>
    <row r="4586" spans="1:15" hidden="1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5"/>
      <c r="O4586" s="81"/>
    </row>
    <row r="4587" spans="1:15" hidden="1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5"/>
      <c r="O4587" s="81"/>
    </row>
    <row r="4588" spans="1:15" hidden="1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5"/>
      <c r="O4588" s="81"/>
    </row>
    <row r="4589" spans="1:15" hidden="1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5"/>
      <c r="O4589" s="81"/>
    </row>
    <row r="4590" spans="1:15" hidden="1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5"/>
      <c r="O4590" s="81"/>
    </row>
    <row r="4591" spans="1:15" hidden="1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5"/>
      <c r="O4591" s="81"/>
    </row>
    <row r="4592" spans="1:15" hidden="1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5"/>
      <c r="O4592" s="81"/>
    </row>
    <row r="4593" spans="1:15" hidden="1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5"/>
      <c r="O4593" s="81"/>
    </row>
    <row r="4594" spans="1:15" hidden="1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5"/>
      <c r="O4594" s="81"/>
    </row>
    <row r="4595" spans="1:15" hidden="1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5"/>
      <c r="O4595" s="81"/>
    </row>
    <row r="4596" spans="1:15" hidden="1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5"/>
      <c r="O4596" s="81"/>
    </row>
    <row r="4597" spans="1:15" hidden="1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5"/>
      <c r="O4597" s="81"/>
    </row>
    <row r="4598" spans="1:15" hidden="1" x14ac:dyDescent="0.3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5"/>
      <c r="O4598" s="81"/>
    </row>
    <row r="4599" spans="1:15" hidden="1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5"/>
      <c r="O4599" s="81"/>
    </row>
    <row r="4600" spans="1:15" hidden="1" x14ac:dyDescent="0.3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5"/>
      <c r="O4600" s="81"/>
    </row>
    <row r="4601" spans="1:15" hidden="1" x14ac:dyDescent="0.3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5"/>
      <c r="O4601" s="81"/>
    </row>
    <row r="4602" spans="1:15" hidden="1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5"/>
      <c r="O4602" s="81"/>
    </row>
    <row r="4603" spans="1:15" hidden="1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5"/>
      <c r="O4603" s="81"/>
    </row>
    <row r="4604" spans="1:15" hidden="1" x14ac:dyDescent="0.35">
      <c r="A4604" s="188"/>
      <c r="B4604" s="189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5"/>
      <c r="O4604" s="81"/>
    </row>
    <row r="4605" spans="1:15" hidden="1" x14ac:dyDescent="0.35">
      <c r="A4605" s="188"/>
      <c r="B4605" s="316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5"/>
      <c r="O4605" s="81"/>
    </row>
    <row r="4606" spans="1:15" hidden="1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5"/>
      <c r="O4606" s="81"/>
    </row>
    <row r="4607" spans="1:15" hidden="1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5"/>
      <c r="O4607" s="81"/>
    </row>
    <row r="4608" spans="1:15" hidden="1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5"/>
      <c r="O4608" s="81"/>
    </row>
    <row r="4609" spans="1:15" hidden="1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5"/>
      <c r="O4609" s="81"/>
    </row>
    <row r="4610" spans="1:15" hidden="1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5"/>
      <c r="O4610" s="81"/>
    </row>
    <row r="4611" spans="1:15" hidden="1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5"/>
      <c r="O4611" s="81"/>
    </row>
    <row r="4612" spans="1:15" hidden="1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5"/>
      <c r="O4612" s="81"/>
    </row>
    <row r="4613" spans="1:15" hidden="1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5"/>
      <c r="O4613" s="81"/>
    </row>
    <row r="4614" spans="1:15" hidden="1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5"/>
      <c r="O4614" s="81"/>
    </row>
    <row r="4615" spans="1:15" hidden="1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5"/>
      <c r="O4615" s="81"/>
    </row>
    <row r="4616" spans="1:15" hidden="1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5"/>
      <c r="O4616" s="81"/>
    </row>
    <row r="4617" spans="1:15" hidden="1" x14ac:dyDescent="0.3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5"/>
      <c r="O4617" s="81"/>
    </row>
    <row r="4618" spans="1:15" hidden="1" x14ac:dyDescent="0.3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5"/>
      <c r="O4618" s="81"/>
    </row>
    <row r="4619" spans="1:15" hidden="1" x14ac:dyDescent="0.3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5"/>
      <c r="O4619" s="81"/>
    </row>
    <row r="4620" spans="1:15" hidden="1" x14ac:dyDescent="0.35">
      <c r="A4620" s="188"/>
      <c r="B4620" s="316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5"/>
      <c r="O4620" s="81"/>
    </row>
    <row r="4621" spans="1:15" hidden="1" x14ac:dyDescent="0.3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5"/>
      <c r="O4621" s="81"/>
    </row>
    <row r="4622" spans="1:15" hidden="1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5"/>
      <c r="O4622" s="81"/>
    </row>
    <row r="4623" spans="1:15" hidden="1" x14ac:dyDescent="0.35">
      <c r="A4623" s="188"/>
      <c r="B4623" s="189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5"/>
      <c r="O4623" s="81"/>
    </row>
    <row r="4624" spans="1:15" hidden="1" x14ac:dyDescent="0.35">
      <c r="A4624" s="188"/>
      <c r="B4624" s="189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5"/>
      <c r="O4624" s="81"/>
    </row>
    <row r="4625" spans="1:15" hidden="1" x14ac:dyDescent="0.35">
      <c r="A4625" s="188"/>
      <c r="B4625" s="316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5"/>
      <c r="O4625" s="81"/>
    </row>
    <row r="4626" spans="1:15" hidden="1" x14ac:dyDescent="0.3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5"/>
      <c r="O4626" s="81"/>
    </row>
    <row r="4627" spans="1:15" hidden="1" x14ac:dyDescent="0.3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5"/>
      <c r="O4627" s="81"/>
    </row>
    <row r="4628" spans="1:15" hidden="1" x14ac:dyDescent="0.3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5"/>
      <c r="O4628" s="81"/>
    </row>
    <row r="4629" spans="1:15" hidden="1" x14ac:dyDescent="0.35">
      <c r="A4629" s="188"/>
      <c r="B4629" s="316"/>
      <c r="C4629" s="76"/>
      <c r="D4629" s="264"/>
      <c r="E4629" s="189"/>
      <c r="F4629" s="77"/>
      <c r="G4629" s="78"/>
      <c r="H4629" s="78"/>
      <c r="I4629" s="78"/>
      <c r="J4629" s="79"/>
      <c r="K4629" s="95">
        <f>SUMIFS(Table3[[#All],[Tổng Kim hư]],Table3[[#All],[Mã Hàng ]],Table1[[#All],[Mã hàng]],Table3[[#All],[Màu ]],Table1[[#All],[Màu]],Table3[[#All],[Ngày đặt ]],Table1[[#All],[Ngày đặt]])</f>
        <v>0</v>
      </c>
      <c r="L4629" s="78"/>
      <c r="M4629" s="80"/>
      <c r="N4629" s="325"/>
      <c r="O4629" s="81"/>
    </row>
    <row r="4630" spans="1:15" hidden="1" x14ac:dyDescent="0.35">
      <c r="A4630" s="188"/>
      <c r="B4630" s="316"/>
      <c r="C4630" s="76"/>
      <c r="D4630" s="264"/>
      <c r="E4630" s="189"/>
      <c r="F4630" s="77"/>
      <c r="G4630" s="78"/>
      <c r="H4630" s="78"/>
      <c r="I4630" s="78"/>
      <c r="J4630" s="79"/>
      <c r="K4630" s="95">
        <f>SUMIFS(Table3[[#All],[Tổng Kim hư]],Table3[[#All],[Mã Hàng ]],Table1[[#All],[Mã hàng]],Table3[[#All],[Màu ]],Table1[[#All],[Màu]],Table3[[#All],[Ngày đặt ]],Table1[[#All],[Ngày đặt]])</f>
        <v>0</v>
      </c>
      <c r="L4630" s="78"/>
      <c r="M4630" s="80"/>
      <c r="N4630" s="325"/>
      <c r="O4630" s="81"/>
    </row>
    <row r="4631" spans="1:15" hidden="1" x14ac:dyDescent="0.35">
      <c r="A4631" s="188"/>
      <c r="B4631" s="316"/>
      <c r="C4631" s="76"/>
      <c r="D4631" s="264"/>
      <c r="E4631" s="189"/>
      <c r="F4631" s="77"/>
      <c r="G4631" s="78"/>
      <c r="H4631" s="78"/>
      <c r="I4631" s="78"/>
      <c r="J4631" s="79"/>
      <c r="K4631" s="95">
        <f>SUMIFS(Table3[[#All],[Tổng Kim hư]],Table3[[#All],[Mã Hàng ]],Table1[[#All],[Mã hàng]],Table3[[#All],[Màu ]],Table1[[#All],[Màu]],Table3[[#All],[Ngày đặt ]],Table1[[#All],[Ngày đặt]])</f>
        <v>0</v>
      </c>
      <c r="L4631" s="78"/>
      <c r="M4631" s="80"/>
      <c r="N4631" s="325"/>
      <c r="O4631" s="81"/>
    </row>
    <row r="4632" spans="1:15" hidden="1" x14ac:dyDescent="0.35">
      <c r="A4632" s="266"/>
      <c r="B4632" s="82"/>
      <c r="C4632" s="211"/>
      <c r="D4632" s="267"/>
      <c r="E4632" s="82"/>
      <c r="F4632" s="184"/>
      <c r="G4632" s="83"/>
      <c r="H4632" s="83"/>
      <c r="I4632" s="83"/>
      <c r="J4632" s="84"/>
      <c r="K4632" s="96">
        <f>SUMIFS(Table3[[#All],[Tổng Kim hư]],Table3[[#All],[Mã Hàng ]],Table1[[#All],[Mã hàng]],Table3[[#All],[Màu ]],Table1[[#All],[Màu]],Table3[[#All],[Ngày đặt ]],Table1[[#All],[Ngày đặt]])</f>
        <v>0</v>
      </c>
      <c r="L4632" s="83"/>
      <c r="M4632" s="85"/>
      <c r="N4632" s="326"/>
      <c r="O4632" s="284"/>
    </row>
  </sheetData>
  <phoneticPr fontId="18" type="noConversion"/>
  <hyperlinks>
    <hyperlink ref="O4436" r:id="rId1" display="Wo@da Trái tim"/>
    <hyperlink ref="B4644" r:id="rId2" display="Wo@da LK-301"/>
    <hyperlink ref="B4653" r:id="rId3" display="Wo@da LK-403"/>
    <hyperlink ref="B4637" r:id="rId4" display="Wo@da LK-401"/>
    <hyperlink ref="B4639" r:id="rId5" display="Wo@da LK-801"/>
    <hyperlink ref="B4661" r:id="rId6" display="Wo@da NC Bamboo"/>
    <hyperlink ref="B4662" r:id="rId7" display="Wo@da NC Bamboo"/>
    <hyperlink ref="B4827" r:id="rId8" display="Wo@da LK-401"/>
    <hyperlink ref="B4830" r:id="rId9" display="Wo@da LK-204"/>
    <hyperlink ref="O4434" r:id="rId10" display="Wo@da Trái tim"/>
    <hyperlink ref="B4642" r:id="rId11" display="mailto:Wo@da%20LK-301"/>
    <hyperlink ref="B4651" r:id="rId12" display="mailto:Wo@da%20LK-403"/>
    <hyperlink ref="B4635" r:id="rId13" display="mailto:Wo@da%20LK-401"/>
    <hyperlink ref="B4637" r:id="rId14" display="mailto:Wo@da%20LK-801"/>
    <hyperlink ref="B4659" r:id="rId15" display="mailto:Wo@da%20NC%20Bamboo"/>
    <hyperlink ref="B4660" r:id="rId16" display="mailto:Wo@da%20NC%20Bamboo"/>
    <hyperlink ref="B4825" r:id="rId17" display="Wo@da LK-401"/>
    <hyperlink ref="B4828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2471</v>
      </c>
    </row>
    <row r="3" spans="1:17" x14ac:dyDescent="0.35">
      <c r="A3" s="306" t="s">
        <v>2467</v>
      </c>
      <c r="B3" s="9" t="s">
        <v>2469</v>
      </c>
      <c r="C3" s="9" t="s">
        <v>2470</v>
      </c>
      <c r="D3" s="217" t="s">
        <v>2335</v>
      </c>
      <c r="E3" s="312" t="s">
        <v>275</v>
      </c>
      <c r="F3" s="311" t="s">
        <v>2472</v>
      </c>
      <c r="G3" s="311" t="s">
        <v>2473</v>
      </c>
      <c r="H3" s="311" t="s">
        <v>2474</v>
      </c>
      <c r="I3" s="311" t="s">
        <v>2475</v>
      </c>
      <c r="J3" s="311" t="s">
        <v>2476</v>
      </c>
      <c r="K3" s="311" t="s">
        <v>2477</v>
      </c>
      <c r="L3" s="311" t="s">
        <v>2478</v>
      </c>
      <c r="M3" s="311" t="s">
        <v>2479</v>
      </c>
      <c r="N3" s="311" t="s">
        <v>2480</v>
      </c>
      <c r="O3" s="311" t="s">
        <v>2481</v>
      </c>
      <c r="P3" s="311" t="s">
        <v>2482</v>
      </c>
      <c r="Q3" s="311" t="s">
        <v>2483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2493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2468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1"/>
  <sheetViews>
    <sheetView topLeftCell="A5707" zoomScaleNormal="100" workbookViewId="0">
      <selection sqref="A1:Q5736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35">
      <c r="A3369" s="9" t="s">
        <v>61</v>
      </c>
      <c r="B3369" s="157" t="s">
        <v>1040</v>
      </c>
      <c r="C3369" s="250" t="s">
        <v>2040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35">
      <c r="A3384" s="9" t="s">
        <v>35</v>
      </c>
      <c r="B3384" s="250" t="s">
        <v>1986</v>
      </c>
      <c r="C3384" s="9" t="s">
        <v>2054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35">
      <c r="A3404" s="9" t="s">
        <v>61</v>
      </c>
      <c r="B3404" s="157" t="s">
        <v>1040</v>
      </c>
      <c r="C3404" s="250" t="s">
        <v>2048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35">
      <c r="A3405" s="9" t="s">
        <v>29</v>
      </c>
      <c r="B3405" s="9" t="s">
        <v>2070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35">
      <c r="A3406" s="9" t="s">
        <v>26</v>
      </c>
      <c r="B3406" s="9" t="s">
        <v>2070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35">
      <c r="A3424" s="9" t="s">
        <v>29</v>
      </c>
      <c r="B3424" s="9" t="s">
        <v>2070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35">
      <c r="A3440" s="9" t="s">
        <v>46</v>
      </c>
      <c r="B3440" s="9" t="s">
        <v>2055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35">
      <c r="A3445" s="9" t="s">
        <v>26</v>
      </c>
      <c r="B3445" s="9" t="s">
        <v>2070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35">
      <c r="A3453" s="9" t="s">
        <v>71</v>
      </c>
      <c r="B3453" s="9" t="s">
        <v>2060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35">
      <c r="A3454" s="9" t="s">
        <v>29</v>
      </c>
      <c r="B3454" s="9" t="s">
        <v>2070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35">
      <c r="A3455" s="9" t="s">
        <v>43</v>
      </c>
      <c r="B3455" s="9" t="s">
        <v>2063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35">
      <c r="A3467" s="9" t="s">
        <v>96</v>
      </c>
      <c r="B3467" s="9" t="s">
        <v>2066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35">
      <c r="A3469" s="9" t="s">
        <v>51</v>
      </c>
      <c r="B3469" s="9" t="s">
        <v>2071</v>
      </c>
      <c r="C3469" s="250" t="s">
        <v>2073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35">
      <c r="A3491" s="9" t="s">
        <v>46</v>
      </c>
      <c r="B3491" s="9" t="s">
        <v>2055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35">
      <c r="A3495" s="9" t="s">
        <v>19</v>
      </c>
      <c r="B3495" s="9" t="s">
        <v>2100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35">
      <c r="A3522" s="9" t="s">
        <v>95</v>
      </c>
      <c r="B3522" s="9" t="s">
        <v>2066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35">
      <c r="A3524" s="9" t="s">
        <v>49</v>
      </c>
      <c r="B3524" s="9" t="s">
        <v>2086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35">
      <c r="A3527" s="9" t="s">
        <v>51</v>
      </c>
      <c r="B3527" s="9" t="s">
        <v>2071</v>
      </c>
      <c r="C3527" s="250" t="s">
        <v>2072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35">
      <c r="A3528" s="9" t="s">
        <v>51</v>
      </c>
      <c r="B3528" s="9" t="s">
        <v>2071</v>
      </c>
      <c r="C3528" s="250" t="s">
        <v>2074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35">
      <c r="A3537" s="9" t="s">
        <v>85</v>
      </c>
      <c r="B3537" s="9" t="s">
        <v>2084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35">
      <c r="A3538" s="9" t="s">
        <v>88</v>
      </c>
      <c r="B3538" s="250" t="s">
        <v>2093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35">
      <c r="A3542" s="9" t="s">
        <v>94</v>
      </c>
      <c r="B3542" s="9" t="s">
        <v>2066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35">
      <c r="A3544" s="9" t="s">
        <v>51</v>
      </c>
      <c r="B3544" s="9" t="s">
        <v>2071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35">
      <c r="A3545" s="9" t="s">
        <v>97</v>
      </c>
      <c r="B3545" s="9" t="s">
        <v>2066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35">
      <c r="A3552" s="9" t="s">
        <v>71</v>
      </c>
      <c r="B3552" s="9" t="s">
        <v>2060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35">
      <c r="A3559" s="9" t="s">
        <v>44</v>
      </c>
      <c r="B3559" s="9" t="s">
        <v>2081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35">
      <c r="A3560" s="9" t="s">
        <v>96</v>
      </c>
      <c r="B3560" s="9" t="s">
        <v>2066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35">
      <c r="A3561" s="9" t="s">
        <v>48</v>
      </c>
      <c r="B3561" s="9" t="s">
        <v>2081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35">
      <c r="A3564" s="9" t="s">
        <v>88</v>
      </c>
      <c r="B3564" s="250" t="s">
        <v>2093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35">
      <c r="A3576" s="9" t="s">
        <v>65</v>
      </c>
      <c r="B3576" s="9" t="s">
        <v>2093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35">
      <c r="A3580" s="9" t="s">
        <v>71</v>
      </c>
      <c r="B3580" s="9" t="s">
        <v>2060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35">
      <c r="A3589" s="9" t="s">
        <v>85</v>
      </c>
      <c r="B3589" s="250" t="s">
        <v>2093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35">
      <c r="A3590" s="9" t="s">
        <v>88</v>
      </c>
      <c r="B3590" s="250" t="s">
        <v>2093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35">
      <c r="A3598" s="9" t="s">
        <v>98</v>
      </c>
      <c r="B3598" s="9" t="s">
        <v>2079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35">
      <c r="A3600" s="9" t="s">
        <v>101</v>
      </c>
      <c r="B3600" s="9" t="s">
        <v>2079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35">
      <c r="A3603" s="9" t="s">
        <v>71</v>
      </c>
      <c r="B3603" s="9" t="s">
        <v>2060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35">
      <c r="A3605" s="9" t="s">
        <v>55</v>
      </c>
      <c r="B3605" s="9" t="s">
        <v>2086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35">
      <c r="A3608" s="9" t="s">
        <v>65</v>
      </c>
      <c r="B3608" s="9" t="s">
        <v>2093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35">
      <c r="A3612" s="9" t="s">
        <v>85</v>
      </c>
      <c r="B3612" s="250" t="s">
        <v>2093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35">
      <c r="A3613" s="9" t="s">
        <v>88</v>
      </c>
      <c r="B3613" s="250" t="s">
        <v>2093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35">
      <c r="A3614" s="9" t="s">
        <v>49</v>
      </c>
      <c r="B3614" s="9" t="s">
        <v>2086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35">
      <c r="A3615" s="9" t="s">
        <v>71</v>
      </c>
      <c r="B3615" s="9" t="s">
        <v>2112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35">
      <c r="A3616" s="9" t="s">
        <v>61</v>
      </c>
      <c r="B3616" s="157" t="s">
        <v>1040</v>
      </c>
      <c r="C3616" s="250" t="s">
        <v>2057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35">
      <c r="A3630" s="9" t="s">
        <v>53</v>
      </c>
      <c r="B3630" s="9" t="s">
        <v>2105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35">
      <c r="A3634" s="9" t="s">
        <v>44</v>
      </c>
      <c r="B3634" s="9" t="s">
        <v>2081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35">
      <c r="A3637" s="9" t="s">
        <v>48</v>
      </c>
      <c r="B3637" s="9" t="s">
        <v>2081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35">
      <c r="A3638" s="9" t="s">
        <v>85</v>
      </c>
      <c r="B3638" s="250" t="s">
        <v>2093</v>
      </c>
      <c r="C3638" s="9" t="s">
        <v>2118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35">
      <c r="A3640" s="9" t="s">
        <v>88</v>
      </c>
      <c r="B3640" s="263" t="s">
        <v>2093</v>
      </c>
      <c r="C3640" s="9" t="s">
        <v>2119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35">
      <c r="A3642" s="9" t="s">
        <v>46</v>
      </c>
      <c r="B3642" s="9" t="s">
        <v>2055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35">
      <c r="A3647" s="9" t="s">
        <v>51</v>
      </c>
      <c r="B3647" s="9" t="s">
        <v>2105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35">
      <c r="A3650" s="9" t="s">
        <v>71</v>
      </c>
      <c r="B3650" s="9" t="s">
        <v>2112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35">
      <c r="A3651" s="9" t="s">
        <v>72</v>
      </c>
      <c r="B3651" s="9" t="s">
        <v>2114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35">
      <c r="A3657" s="9" t="s">
        <v>65</v>
      </c>
      <c r="B3657" s="9" t="s">
        <v>2093</v>
      </c>
      <c r="C3657" s="9" t="s">
        <v>2118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35">
      <c r="A3658" s="9" t="s">
        <v>98</v>
      </c>
      <c r="B3658" s="9" t="s">
        <v>2079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35">
      <c r="A3659" s="9" t="s">
        <v>85</v>
      </c>
      <c r="B3659" s="250" t="s">
        <v>2093</v>
      </c>
      <c r="C3659" s="9" t="s">
        <v>2125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35">
      <c r="A3667" s="9" t="s">
        <v>71</v>
      </c>
      <c r="B3667" s="9" t="s">
        <v>2112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35">
      <c r="A3669" s="9" t="s">
        <v>44</v>
      </c>
      <c r="B3669" s="9" t="s">
        <v>2081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35">
      <c r="A3670" s="9" t="s">
        <v>48</v>
      </c>
      <c r="B3670" s="9" t="s">
        <v>2081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35">
      <c r="A3672" s="9" t="s">
        <v>46</v>
      </c>
      <c r="B3672" s="9" t="s">
        <v>2055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35">
      <c r="A3673" s="9" t="s">
        <v>65</v>
      </c>
      <c r="B3673" s="9" t="s">
        <v>2093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35">
      <c r="A3674" s="9" t="s">
        <v>105</v>
      </c>
      <c r="B3674" s="9" t="s">
        <v>2138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35">
      <c r="A3677" s="9" t="s">
        <v>40</v>
      </c>
      <c r="B3677" s="14" t="s">
        <v>2139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35">
      <c r="A3678" s="9" t="s">
        <v>88</v>
      </c>
      <c r="B3678" s="250" t="s">
        <v>2093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35">
      <c r="A3682" s="9" t="s">
        <v>51</v>
      </c>
      <c r="B3682" s="9" t="s">
        <v>2105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35">
      <c r="A3685" s="9" t="s">
        <v>61</v>
      </c>
      <c r="B3685" s="9" t="s">
        <v>2123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35">
      <c r="A3687" s="9" t="s">
        <v>63</v>
      </c>
      <c r="B3687" s="9" t="s">
        <v>2123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35">
      <c r="A3689" s="9" t="s">
        <v>76</v>
      </c>
      <c r="B3689" s="9" t="s">
        <v>2114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35">
      <c r="A3690" s="9" t="s">
        <v>53</v>
      </c>
      <c r="B3690" s="14" t="s">
        <v>2105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35">
      <c r="A3696" s="9" t="s">
        <v>85</v>
      </c>
      <c r="B3696" s="250" t="s">
        <v>2134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35">
      <c r="A3698" s="9" t="s">
        <v>74</v>
      </c>
      <c r="B3698" s="9" t="s">
        <v>2144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35">
      <c r="A3700" s="9" t="s">
        <v>72</v>
      </c>
      <c r="B3700" s="14" t="s">
        <v>2117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35">
      <c r="A3701" s="9" t="s">
        <v>49</v>
      </c>
      <c r="B3701" s="9" t="s">
        <v>2086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35">
      <c r="A3704" s="9" t="s">
        <v>76</v>
      </c>
      <c r="B3704" s="9" t="s">
        <v>2114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35">
      <c r="A3705" s="9" t="s">
        <v>49</v>
      </c>
      <c r="B3705" s="9" t="s">
        <v>2086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35">
      <c r="A3706" s="9" t="s">
        <v>55</v>
      </c>
      <c r="B3706" s="9" t="s">
        <v>2086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35">
      <c r="A3709" s="9" t="s">
        <v>55</v>
      </c>
      <c r="B3709" s="14" t="s">
        <v>2086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35">
      <c r="A3711" s="9" t="s">
        <v>88</v>
      </c>
      <c r="B3711" s="250" t="s">
        <v>2134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35">
      <c r="A3727" s="9" t="s">
        <v>46</v>
      </c>
      <c r="B3727" s="9" t="s">
        <v>2055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35">
      <c r="A3728" s="9" t="s">
        <v>101</v>
      </c>
      <c r="B3728" s="9" t="s">
        <v>2079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35">
      <c r="A3732" s="9" t="s">
        <v>72</v>
      </c>
      <c r="B3732" s="9" t="s">
        <v>2117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35">
      <c r="A3733" s="9" t="s">
        <v>76</v>
      </c>
      <c r="B3733" s="9" t="s">
        <v>2114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35">
      <c r="A3734" s="9" t="s">
        <v>82</v>
      </c>
      <c r="B3734" s="9" t="s">
        <v>2081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35">
      <c r="A3736" s="9" t="s">
        <v>78</v>
      </c>
      <c r="B3736" s="9" t="s">
        <v>2144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35">
      <c r="A3740" s="9" t="s">
        <v>85</v>
      </c>
      <c r="B3740" s="250" t="s">
        <v>2134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35">
      <c r="A3741" s="9" t="s">
        <v>88</v>
      </c>
      <c r="B3741" s="250" t="s">
        <v>2134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35">
      <c r="A3754" s="9" t="s">
        <v>61</v>
      </c>
      <c r="B3754" s="261" t="s">
        <v>2152</v>
      </c>
      <c r="C3754" s="9" t="s">
        <v>2155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35">
      <c r="A3755" s="9" t="s">
        <v>63</v>
      </c>
      <c r="B3755" s="261" t="s">
        <v>2152</v>
      </c>
      <c r="C3755" s="9" t="s">
        <v>2154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35">
      <c r="A3760" s="9" t="s">
        <v>85</v>
      </c>
      <c r="B3760" s="250" t="s">
        <v>2134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35">
      <c r="A3761" s="9" t="s">
        <v>88</v>
      </c>
      <c r="B3761" s="250" t="s">
        <v>2134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35">
      <c r="A3818" s="9" t="s">
        <v>26</v>
      </c>
      <c r="B3818" s="9" t="s">
        <v>2183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35">
      <c r="A3819" s="9" t="s">
        <v>26</v>
      </c>
      <c r="B3819" s="9" t="s">
        <v>2183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35">
      <c r="A3820" s="9" t="s">
        <v>26</v>
      </c>
      <c r="B3820" s="9" t="s">
        <v>2183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35">
      <c r="A3821" s="9" t="s">
        <v>26</v>
      </c>
      <c r="B3821" s="9" t="s">
        <v>2183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35">
      <c r="A3822" s="9" t="s">
        <v>29</v>
      </c>
      <c r="B3822" s="9" t="s">
        <v>2183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35">
      <c r="A3823" s="9" t="s">
        <v>29</v>
      </c>
      <c r="B3823" s="9" t="s">
        <v>2183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35">
      <c r="A3824" s="9" t="s">
        <v>29</v>
      </c>
      <c r="B3824" s="9" t="s">
        <v>2183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35">
      <c r="A3892" s="9" t="s">
        <v>29</v>
      </c>
      <c r="B3892" s="9" t="s">
        <v>2183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35">
      <c r="A3897" s="9" t="s">
        <v>76</v>
      </c>
      <c r="B3897" s="9" t="s">
        <v>2114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35">
      <c r="A3898" s="9" t="s">
        <v>76</v>
      </c>
      <c r="B3898" s="9" t="s">
        <v>2114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35">
      <c r="A3899" s="9" t="s">
        <v>76</v>
      </c>
      <c r="B3899" s="9" t="s">
        <v>2114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35">
      <c r="A3900" s="9" t="s">
        <v>76</v>
      </c>
      <c r="B3900" s="9" t="s">
        <v>2114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35">
      <c r="A3901" s="9" t="s">
        <v>76</v>
      </c>
      <c r="B3901" s="9" t="s">
        <v>2114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35">
      <c r="A3902" s="9" t="s">
        <v>76</v>
      </c>
      <c r="B3902" s="9" t="s">
        <v>2114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35">
      <c r="A3913" s="9" t="s">
        <v>98</v>
      </c>
      <c r="B3913" s="9" t="s">
        <v>2079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35">
      <c r="A3955" s="9" t="s">
        <v>40</v>
      </c>
      <c r="B3955" s="9" t="s">
        <v>2421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35">
      <c r="A3956" s="9" t="s">
        <v>40</v>
      </c>
      <c r="B3956" s="9" t="s">
        <v>2421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35">
      <c r="A3957" s="9" t="s">
        <v>40</v>
      </c>
      <c r="B3957" s="9" t="s">
        <v>2421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35">
      <c r="A3958" s="9" t="s">
        <v>40</v>
      </c>
      <c r="B3958" s="9" t="s">
        <v>2421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35">
      <c r="A4051" s="9" t="s">
        <v>23</v>
      </c>
      <c r="B4051" s="9" t="s">
        <v>2203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35">
      <c r="A4052" s="9" t="s">
        <v>23</v>
      </c>
      <c r="B4052" s="9" t="s">
        <v>2203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35">
      <c r="A4054" s="9" t="s">
        <v>23</v>
      </c>
      <c r="B4054" s="9" t="s">
        <v>2203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35">
      <c r="A4055" s="9" t="s">
        <v>23</v>
      </c>
      <c r="B4055" s="9" t="s">
        <v>2203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35">
      <c r="A4057" s="9" t="s">
        <v>23</v>
      </c>
      <c r="B4057" s="9" t="s">
        <v>2251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35">
      <c r="A4060" s="9" t="s">
        <v>23</v>
      </c>
      <c r="B4060" s="9" t="s">
        <v>2251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35">
      <c r="A4064" s="9" t="s">
        <v>33</v>
      </c>
      <c r="B4064" s="9" t="s">
        <v>2304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35">
      <c r="A4072" s="9" t="s">
        <v>23</v>
      </c>
      <c r="B4072" s="9" t="s">
        <v>1962</v>
      </c>
      <c r="C4072" s="9" t="s">
        <v>2054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35">
      <c r="A4073" s="9" t="s">
        <v>23</v>
      </c>
      <c r="B4073" s="14" t="s">
        <v>2368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35">
      <c r="A4085" s="9" t="s">
        <v>23</v>
      </c>
      <c r="B4085" s="9" t="s">
        <v>2384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35">
      <c r="A4089" s="9" t="s">
        <v>23</v>
      </c>
      <c r="B4089" s="9" t="s">
        <v>2384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35">
      <c r="A4096" s="9" t="s">
        <v>74</v>
      </c>
      <c r="B4096" s="9" t="s">
        <v>2241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35">
      <c r="A4097" s="9" t="s">
        <v>74</v>
      </c>
      <c r="B4097" s="9" t="s">
        <v>2241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35">
      <c r="A4098" s="9" t="s">
        <v>74</v>
      </c>
      <c r="B4098" s="9" t="s">
        <v>2241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35">
      <c r="A4099" s="9" t="s">
        <v>74</v>
      </c>
      <c r="B4099" s="9" t="s">
        <v>2241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35">
      <c r="A4100" s="9" t="s">
        <v>74</v>
      </c>
      <c r="B4100" s="9" t="s">
        <v>2459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35">
      <c r="A4101" s="9" t="s">
        <v>74</v>
      </c>
      <c r="B4101" s="9" t="s">
        <v>2459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35">
      <c r="A4102" s="9" t="s">
        <v>74</v>
      </c>
      <c r="B4102" s="9" t="s">
        <v>2459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35">
      <c r="A4103" s="9" t="s">
        <v>74</v>
      </c>
      <c r="B4103" s="9" t="s">
        <v>2459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35">
      <c r="A4104" s="9" t="s">
        <v>74</v>
      </c>
      <c r="B4104" s="9" t="s">
        <v>2459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35">
      <c r="A4105" s="9" t="s">
        <v>74</v>
      </c>
      <c r="B4105" s="9" t="s">
        <v>2459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35">
      <c r="A4106" s="9" t="s">
        <v>74</v>
      </c>
      <c r="B4106" s="9" t="s">
        <v>2459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35">
      <c r="A4108" s="9" t="s">
        <v>38</v>
      </c>
      <c r="B4108" s="14" t="s">
        <v>2391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35">
      <c r="A4109" s="9" t="s">
        <v>38</v>
      </c>
      <c r="B4109" s="9" t="s">
        <v>2391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35">
      <c r="A4110" s="9" t="s">
        <v>38</v>
      </c>
      <c r="B4110" s="9" t="s">
        <v>2391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35">
      <c r="A4111" s="9" t="s">
        <v>38</v>
      </c>
      <c r="B4111" s="9" t="s">
        <v>2391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35">
      <c r="A4112" s="9" t="s">
        <v>38</v>
      </c>
      <c r="B4112" s="9" t="s">
        <v>2391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35">
      <c r="A4114" s="9" t="s">
        <v>78</v>
      </c>
      <c r="B4114" s="9" t="s">
        <v>2144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35">
      <c r="A4115" s="9" t="s">
        <v>78</v>
      </c>
      <c r="B4115" s="9" t="s">
        <v>2144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35">
      <c r="A4116" s="9" t="s">
        <v>78</v>
      </c>
      <c r="B4116" s="9" t="s">
        <v>2144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35">
      <c r="A4117" s="9" t="s">
        <v>78</v>
      </c>
      <c r="B4117" s="9" t="s">
        <v>2144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35">
      <c r="A4118" s="9" t="s">
        <v>78</v>
      </c>
      <c r="B4118" s="9" t="s">
        <v>2144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35">
      <c r="A4119" s="9" t="s">
        <v>78</v>
      </c>
      <c r="B4119" s="9" t="s">
        <v>2144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35">
      <c r="A4120" s="9" t="s">
        <v>78</v>
      </c>
      <c r="B4120" s="9" t="s">
        <v>2144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35">
      <c r="A4121" s="9" t="s">
        <v>78</v>
      </c>
      <c r="B4121" s="9" t="s">
        <v>2144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35">
      <c r="A4122" s="9" t="s">
        <v>78</v>
      </c>
      <c r="B4122" s="9" t="s">
        <v>2144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35">
      <c r="A4123" s="9" t="s">
        <v>78</v>
      </c>
      <c r="B4123" s="9" t="s">
        <v>2144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35">
      <c r="A4124" s="9" t="s">
        <v>78</v>
      </c>
      <c r="B4124" s="9" t="s">
        <v>2144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35">
      <c r="A4125" s="9" t="s">
        <v>78</v>
      </c>
      <c r="B4125" s="9" t="s">
        <v>2144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35">
      <c r="A4126" s="9" t="s">
        <v>78</v>
      </c>
      <c r="B4126" s="9" t="s">
        <v>2144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35">
      <c r="A4127" s="9" t="s">
        <v>78</v>
      </c>
      <c r="B4127" s="9" t="s">
        <v>2144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35">
      <c r="A4128" s="9" t="s">
        <v>78</v>
      </c>
      <c r="B4128" s="9" t="s">
        <v>2144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35">
      <c r="A4129" s="9" t="s">
        <v>78</v>
      </c>
      <c r="B4129" s="9" t="s">
        <v>2144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35">
      <c r="A4130" s="9" t="s">
        <v>29</v>
      </c>
      <c r="B4130" s="9" t="s">
        <v>2183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35">
      <c r="A4183" s="9" t="s">
        <v>23</v>
      </c>
      <c r="B4183" s="9" t="s">
        <v>2384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35">
      <c r="A4184" s="9" t="s">
        <v>102</v>
      </c>
      <c r="B4184" s="9" t="s">
        <v>2259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35">
      <c r="A4185" s="9" t="s">
        <v>102</v>
      </c>
      <c r="B4185" s="9" t="s">
        <v>2259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35">
      <c r="A4186" s="9" t="s">
        <v>103</v>
      </c>
      <c r="B4186" s="9" t="s">
        <v>2259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35">
      <c r="A4187" s="9" t="s">
        <v>51</v>
      </c>
      <c r="B4187" s="250" t="s">
        <v>2455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35">
      <c r="A4188" s="9" t="s">
        <v>53</v>
      </c>
      <c r="B4188" s="250" t="s">
        <v>2455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35">
      <c r="A4189" s="9" t="s">
        <v>51</v>
      </c>
      <c r="B4189" s="250" t="s">
        <v>2455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35">
      <c r="A4190" s="9" t="s">
        <v>49</v>
      </c>
      <c r="B4190" s="250" t="s">
        <v>2455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35">
      <c r="A4191" s="9" t="s">
        <v>53</v>
      </c>
      <c r="B4191" s="250" t="s">
        <v>2455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35">
      <c r="A4192" s="9" t="s">
        <v>93</v>
      </c>
      <c r="B4192" s="9" t="s">
        <v>2456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35">
      <c r="A4193" s="9" t="s">
        <v>96</v>
      </c>
      <c r="B4193" s="9" t="s">
        <v>2456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35">
      <c r="A4194" s="9" t="s">
        <v>94</v>
      </c>
      <c r="B4194" s="9" t="s">
        <v>2456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35">
      <c r="A4195" s="9" t="s">
        <v>95</v>
      </c>
      <c r="B4195" s="9" t="s">
        <v>2456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35">
      <c r="A4196" s="9" t="s">
        <v>96</v>
      </c>
      <c r="B4196" s="9" t="s">
        <v>2456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35">
      <c r="A4197" s="9" t="s">
        <v>93</v>
      </c>
      <c r="B4197" s="9" t="s">
        <v>2456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35">
      <c r="A4198" s="9" t="s">
        <v>70</v>
      </c>
      <c r="B4198" s="9" t="s">
        <v>2268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35">
      <c r="A4199" s="9" t="s">
        <v>70</v>
      </c>
      <c r="B4199" s="9" t="s">
        <v>2268</v>
      </c>
      <c r="C4199" s="9" t="s">
        <v>2269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35">
      <c r="A4200" s="9" t="s">
        <v>70</v>
      </c>
      <c r="B4200" s="9" t="s">
        <v>2268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35">
      <c r="A4201" s="9" t="s">
        <v>70</v>
      </c>
      <c r="B4201" s="9" t="s">
        <v>2268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35">
      <c r="A4202" s="9" t="s">
        <v>65</v>
      </c>
      <c r="B4202" s="9" t="s">
        <v>2225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35">
      <c r="A4203" s="9" t="s">
        <v>65</v>
      </c>
      <c r="B4203" s="9" t="s">
        <v>2225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35">
      <c r="A4204" s="9" t="s">
        <v>61</v>
      </c>
      <c r="B4204" s="9" t="s">
        <v>2225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35">
      <c r="A4205" s="9" t="s">
        <v>65</v>
      </c>
      <c r="B4205" s="250" t="s">
        <v>2225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35">
      <c r="A4206" s="9" t="s">
        <v>63</v>
      </c>
      <c r="B4206" s="250" t="s">
        <v>2225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35">
      <c r="A4207" s="9" t="s">
        <v>61</v>
      </c>
      <c r="B4207" s="9" t="s">
        <v>2225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35">
      <c r="A4208" s="9" t="s">
        <v>61</v>
      </c>
      <c r="B4208" s="9" t="s">
        <v>2225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35">
      <c r="A4209" s="9" t="s">
        <v>61</v>
      </c>
      <c r="B4209" s="9" t="s">
        <v>2225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35">
      <c r="A4210" s="9" t="s">
        <v>63</v>
      </c>
      <c r="B4210" s="9" t="s">
        <v>2225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35">
      <c r="A4211" s="9" t="s">
        <v>63</v>
      </c>
      <c r="B4211" s="9" t="s">
        <v>2225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35">
      <c r="A4212" s="9" t="s">
        <v>65</v>
      </c>
      <c r="B4212" s="9" t="s">
        <v>2225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35">
      <c r="A4232" s="9" t="s">
        <v>61</v>
      </c>
      <c r="B4232" s="9" t="s">
        <v>2298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35">
      <c r="A4233" s="9" t="s">
        <v>63</v>
      </c>
      <c r="B4233" s="9" t="s">
        <v>2298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35">
      <c r="A4234" s="9" t="s">
        <v>63</v>
      </c>
      <c r="B4234" s="250" t="s">
        <v>2298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35">
      <c r="A4235" s="9" t="s">
        <v>63</v>
      </c>
      <c r="B4235" s="9" t="s">
        <v>2298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35">
      <c r="A4236" s="9" t="s">
        <v>61</v>
      </c>
      <c r="B4236" s="9" t="s">
        <v>2298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35">
      <c r="A4237" s="9" t="s">
        <v>61</v>
      </c>
      <c r="B4237" s="9" t="s">
        <v>2298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35">
      <c r="A4264" s="9" t="s">
        <v>38</v>
      </c>
      <c r="B4264" s="9" t="s">
        <v>2391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35">
      <c r="A4275" s="9" t="s">
        <v>46</v>
      </c>
      <c r="B4275" s="9" t="s">
        <v>2055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35">
      <c r="A4276" s="9" t="s">
        <v>46</v>
      </c>
      <c r="B4276" s="9" t="s">
        <v>2055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35">
      <c r="A4277" s="9" t="s">
        <v>40</v>
      </c>
      <c r="B4277" s="9" t="s">
        <v>2139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35">
      <c r="A4278" s="9" t="s">
        <v>40</v>
      </c>
      <c r="B4278" s="9" t="s">
        <v>2139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35">
      <c r="A4279" s="9" t="s">
        <v>40</v>
      </c>
      <c r="B4279" s="9" t="s">
        <v>2139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35">
      <c r="A4280" s="9" t="s">
        <v>40</v>
      </c>
      <c r="B4280" s="9" t="s">
        <v>2139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35">
      <c r="A4293" s="9" t="s">
        <v>19</v>
      </c>
      <c r="B4293" s="9" t="s">
        <v>2231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35">
      <c r="A4294" s="9" t="s">
        <v>43</v>
      </c>
      <c r="B4294" s="9" t="s">
        <v>2231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35">
      <c r="A4295" s="9" t="s">
        <v>35</v>
      </c>
      <c r="B4295" s="9" t="s">
        <v>2345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35">
      <c r="A4296" s="9" t="s">
        <v>35</v>
      </c>
      <c r="B4296" s="9" t="s">
        <v>2345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35">
      <c r="A4297" s="9" t="s">
        <v>35</v>
      </c>
      <c r="B4297" s="9" t="s">
        <v>2345</v>
      </c>
      <c r="C4297" s="9" t="s">
        <v>2054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35">
      <c r="A4298" s="9" t="s">
        <v>35</v>
      </c>
      <c r="B4298" s="9" t="s">
        <v>2345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35">
      <c r="A4299" s="9" t="s">
        <v>35</v>
      </c>
      <c r="B4299" s="9" t="s">
        <v>2345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35">
      <c r="A4301" s="9" t="s">
        <v>21</v>
      </c>
      <c r="B4301" s="9" t="s">
        <v>2368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35">
      <c r="A4302" s="9" t="s">
        <v>23</v>
      </c>
      <c r="B4302" s="9" t="s">
        <v>2418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35">
      <c r="A4305" s="9" t="s">
        <v>35</v>
      </c>
      <c r="B4305" s="250" t="s">
        <v>1926</v>
      </c>
      <c r="C4305" s="9" t="s">
        <v>2279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35">
      <c r="A4306" s="9" t="s">
        <v>43</v>
      </c>
      <c r="B4306" s="250" t="s">
        <v>2253</v>
      </c>
      <c r="C4306" s="9" t="s">
        <v>2254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35">
      <c r="A4307" s="9" t="s">
        <v>43</v>
      </c>
      <c r="B4307" s="250" t="s">
        <v>2253</v>
      </c>
      <c r="C4307" s="250" t="s">
        <v>2267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35">
      <c r="A4308" s="9" t="s">
        <v>43</v>
      </c>
      <c r="B4308" s="250" t="s">
        <v>2253</v>
      </c>
      <c r="C4308" s="250" t="s">
        <v>2281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35">
      <c r="A4309" s="9" t="s">
        <v>23</v>
      </c>
      <c r="B4309" s="9" t="s">
        <v>2384</v>
      </c>
      <c r="C4309" s="9" t="s">
        <v>2405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35">
      <c r="A4312" s="9" t="s">
        <v>44</v>
      </c>
      <c r="B4312" s="9" t="s">
        <v>2081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35">
      <c r="A4313" s="9" t="s">
        <v>44</v>
      </c>
      <c r="B4313" s="9" t="s">
        <v>2081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35">
      <c r="A4314" s="9" t="s">
        <v>44</v>
      </c>
      <c r="B4314" s="9" t="s">
        <v>2081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35">
      <c r="A4315" s="9" t="s">
        <v>48</v>
      </c>
      <c r="B4315" s="9" t="s">
        <v>2081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35">
      <c r="A4316" s="9" t="s">
        <v>48</v>
      </c>
      <c r="B4316" s="9" t="s">
        <v>2081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35">
      <c r="A4317" s="9" t="s">
        <v>48</v>
      </c>
      <c r="B4317" s="9" t="s">
        <v>2081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35">
      <c r="A4318" s="9" t="s">
        <v>44</v>
      </c>
      <c r="B4318" s="9" t="s">
        <v>2081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35">
      <c r="A4319" s="9" t="s">
        <v>48</v>
      </c>
      <c r="B4319" s="9" t="s">
        <v>2081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35">
      <c r="A4320" s="9" t="s">
        <v>82</v>
      </c>
      <c r="B4320" s="9" t="s">
        <v>2081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35">
      <c r="A4321" s="9" t="s">
        <v>82</v>
      </c>
      <c r="B4321" s="9" t="s">
        <v>2081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35">
      <c r="A4322" s="9" t="s">
        <v>82</v>
      </c>
      <c r="B4322" s="9" t="s">
        <v>2081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35">
      <c r="A4323" s="9" t="s">
        <v>82</v>
      </c>
      <c r="B4323" s="9" t="s">
        <v>2081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35">
      <c r="A4324" s="9" t="s">
        <v>44</v>
      </c>
      <c r="B4324" s="9" t="s">
        <v>2081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35">
      <c r="A4325" s="9" t="s">
        <v>44</v>
      </c>
      <c r="B4325" s="9" t="s">
        <v>2081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35">
      <c r="A4326" s="9" t="s">
        <v>44</v>
      </c>
      <c r="B4326" s="9" t="s">
        <v>2081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35">
      <c r="A4327" s="9" t="s">
        <v>48</v>
      </c>
      <c r="B4327" s="9" t="s">
        <v>2081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35">
      <c r="A4328" s="9" t="s">
        <v>48</v>
      </c>
      <c r="B4328" s="9" t="s">
        <v>2081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35">
      <c r="A4329" s="9" t="s">
        <v>82</v>
      </c>
      <c r="B4329" s="9" t="s">
        <v>2081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35">
      <c r="A4330" s="9" t="s">
        <v>82</v>
      </c>
      <c r="B4330" s="9" t="s">
        <v>2081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35">
      <c r="A4331" s="9" t="s">
        <v>82</v>
      </c>
      <c r="B4331" s="9" t="s">
        <v>2081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35">
      <c r="A4332" s="9" t="s">
        <v>82</v>
      </c>
      <c r="B4332" s="9" t="s">
        <v>2081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35">
      <c r="A4333" s="9" t="s">
        <v>82</v>
      </c>
      <c r="B4333" s="9" t="s">
        <v>2081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35">
      <c r="A4334" s="9" t="s">
        <v>44</v>
      </c>
      <c r="B4334" s="9" t="s">
        <v>2081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35">
      <c r="A4335" s="9" t="s">
        <v>82</v>
      </c>
      <c r="B4335" s="9" t="s">
        <v>2081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35">
      <c r="A4336" s="9" t="s">
        <v>44</v>
      </c>
      <c r="B4336" s="9" t="s">
        <v>2081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35">
      <c r="A4337" s="9" t="s">
        <v>82</v>
      </c>
      <c r="B4337" s="9" t="s">
        <v>2081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35">
      <c r="A4338" s="9" t="s">
        <v>44</v>
      </c>
      <c r="B4338" s="9" t="s">
        <v>2081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35">
      <c r="A4339" s="9" t="s">
        <v>82</v>
      </c>
      <c r="B4339" s="9" t="s">
        <v>2081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35">
      <c r="A4342" s="9" t="s">
        <v>96</v>
      </c>
      <c r="B4342" s="250" t="s">
        <v>2513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35">
      <c r="A4343" s="9" t="s">
        <v>96</v>
      </c>
      <c r="B4343" s="250" t="s">
        <v>2513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35">
      <c r="A4344" s="9" t="s">
        <v>96</v>
      </c>
      <c r="B4344" s="250" t="s">
        <v>2513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35">
      <c r="A4345" s="9" t="s">
        <v>96</v>
      </c>
      <c r="B4345" s="250" t="s">
        <v>2513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35">
      <c r="A4346" s="9" t="s">
        <v>94</v>
      </c>
      <c r="B4346" s="9" t="s">
        <v>2262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35">
      <c r="A4347" s="9" t="s">
        <v>94</v>
      </c>
      <c r="B4347" s="9" t="s">
        <v>2262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35">
      <c r="A4348" s="9" t="s">
        <v>94</v>
      </c>
      <c r="B4348" s="9" t="s">
        <v>2262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35">
      <c r="A4349" s="9" t="s">
        <v>94</v>
      </c>
      <c r="B4349" s="9" t="s">
        <v>2262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35">
      <c r="A4350" s="9" t="s">
        <v>94</v>
      </c>
      <c r="B4350" s="9" t="s">
        <v>2262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35">
      <c r="A4351" s="9" t="s">
        <v>26</v>
      </c>
      <c r="B4351" s="9" t="s">
        <v>2271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35">
      <c r="A4352" s="9" t="s">
        <v>26</v>
      </c>
      <c r="B4352" s="9" t="s">
        <v>2271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35">
      <c r="A4353" s="9" t="s">
        <v>26</v>
      </c>
      <c r="B4353" s="9" t="s">
        <v>2271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35">
      <c r="A4354" s="9" t="s">
        <v>26</v>
      </c>
      <c r="B4354" s="9" t="s">
        <v>2271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35">
      <c r="A4355" s="9" t="s">
        <v>94</v>
      </c>
      <c r="B4355" s="9" t="s">
        <v>2271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35">
      <c r="A4356" s="9" t="s">
        <v>94</v>
      </c>
      <c r="B4356" s="250" t="s">
        <v>2271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35">
      <c r="A4357" s="9" t="s">
        <v>94</v>
      </c>
      <c r="B4357" s="250" t="s">
        <v>2271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35">
      <c r="A4358" s="9" t="s">
        <v>94</v>
      </c>
      <c r="B4358" s="250" t="s">
        <v>2271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35">
      <c r="A4359" s="9" t="s">
        <v>94</v>
      </c>
      <c r="B4359" s="250" t="s">
        <v>2271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35">
      <c r="A4360" s="9" t="s">
        <v>95</v>
      </c>
      <c r="B4360" s="9" t="s">
        <v>2263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35">
      <c r="A4361" s="9" t="s">
        <v>95</v>
      </c>
      <c r="B4361" s="9" t="s">
        <v>2263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35">
      <c r="A4362" s="9" t="s">
        <v>95</v>
      </c>
      <c r="B4362" s="9" t="s">
        <v>2263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35">
      <c r="A4363" s="9" t="s">
        <v>95</v>
      </c>
      <c r="B4363" s="9" t="s">
        <v>2263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35">
      <c r="A4364" s="9" t="s">
        <v>23</v>
      </c>
      <c r="B4364" s="9" t="s">
        <v>2418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35">
      <c r="A4367" s="9" t="s">
        <v>23</v>
      </c>
      <c r="B4367" s="9" t="s">
        <v>2438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35">
      <c r="A4368" s="9" t="s">
        <v>26</v>
      </c>
      <c r="B4368" s="9" t="s">
        <v>2272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35">
      <c r="A4369" s="9" t="s">
        <v>26</v>
      </c>
      <c r="B4369" s="9" t="s">
        <v>2272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35">
      <c r="A4370" s="9" t="s">
        <v>26</v>
      </c>
      <c r="B4370" s="9" t="s">
        <v>2272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35">
      <c r="A4371" s="9" t="s">
        <v>95</v>
      </c>
      <c r="B4371" s="9" t="s">
        <v>2272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35">
      <c r="A4372" s="9" t="s">
        <v>95</v>
      </c>
      <c r="B4372" s="9" t="s">
        <v>2272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35">
      <c r="A4373" s="9" t="s">
        <v>95</v>
      </c>
      <c r="B4373" s="9" t="s">
        <v>2272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35">
      <c r="A4374" s="9" t="s">
        <v>26</v>
      </c>
      <c r="B4374" s="9" t="s">
        <v>2272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35">
      <c r="A4375" s="9" t="s">
        <v>21</v>
      </c>
      <c r="B4375" s="9" t="s">
        <v>2272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35">
      <c r="A4376" s="9" t="s">
        <v>21</v>
      </c>
      <c r="B4376" s="9" t="s">
        <v>2272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35">
      <c r="A4377" s="9" t="s">
        <v>26</v>
      </c>
      <c r="B4377" s="9" t="s">
        <v>2272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35">
      <c r="A4379" s="9" t="s">
        <v>16</v>
      </c>
      <c r="B4379" s="9" t="s">
        <v>2521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35">
      <c r="A4380" s="9" t="s">
        <v>76</v>
      </c>
      <c r="B4380" s="9" t="s">
        <v>2566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35">
      <c r="A4381" s="9" t="s">
        <v>42</v>
      </c>
      <c r="B4381" s="9" t="s">
        <v>2538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35">
      <c r="A4382" s="9" t="s">
        <v>61</v>
      </c>
      <c r="B4382" s="9" t="s">
        <v>2298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35">
      <c r="A4400" s="9" t="s">
        <v>21</v>
      </c>
      <c r="B4400" s="9" t="s">
        <v>2251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35">
      <c r="A4401" s="9" t="s">
        <v>29</v>
      </c>
      <c r="B4401" s="9" t="s">
        <v>2251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35">
      <c r="A4403" s="9" t="s">
        <v>105</v>
      </c>
      <c r="B4403" s="9" t="s">
        <v>2251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35">
      <c r="A4404" s="9" t="s">
        <v>21</v>
      </c>
      <c r="B4404" s="9" t="s">
        <v>2251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35">
      <c r="A4405" s="9" t="s">
        <v>23</v>
      </c>
      <c r="B4405" s="9" t="s">
        <v>2418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35">
      <c r="A4406" s="9" t="s">
        <v>29</v>
      </c>
      <c r="B4406" s="9" t="s">
        <v>2251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35">
      <c r="A4407" s="9" t="s">
        <v>105</v>
      </c>
      <c r="B4407" s="9" t="s">
        <v>2251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35">
      <c r="A4408" s="9" t="s">
        <v>16</v>
      </c>
      <c r="B4408" s="9" t="s">
        <v>2277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35">
      <c r="A4409" s="9" t="s">
        <v>16</v>
      </c>
      <c r="B4409" s="9" t="s">
        <v>2277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35">
      <c r="A4410" s="9" t="s">
        <v>19</v>
      </c>
      <c r="B4410" s="9" t="s">
        <v>2277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35">
      <c r="A4411" s="9" t="s">
        <v>19</v>
      </c>
      <c r="B4411" s="9" t="s">
        <v>2277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35">
      <c r="A4412" s="9" t="s">
        <v>16</v>
      </c>
      <c r="B4412" s="9" t="s">
        <v>2277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35">
      <c r="A4413" s="9" t="s">
        <v>19</v>
      </c>
      <c r="B4413" s="9" t="s">
        <v>2277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35">
      <c r="A4414" s="9" t="s">
        <v>42</v>
      </c>
      <c r="B4414" s="9" t="s">
        <v>2277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35">
      <c r="A4415" s="9" t="s">
        <v>43</v>
      </c>
      <c r="B4415" s="9" t="s">
        <v>2277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35">
      <c r="A4416" s="9" t="s">
        <v>105</v>
      </c>
      <c r="B4416" s="9" t="s">
        <v>2138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35">
      <c r="A4417" s="9" t="s">
        <v>105</v>
      </c>
      <c r="B4417" s="9" t="s">
        <v>2138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35">
      <c r="A4418" s="9" t="s">
        <v>105</v>
      </c>
      <c r="B4418" s="9" t="s">
        <v>2138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35">
      <c r="A4419" s="9" t="s">
        <v>105</v>
      </c>
      <c r="B4419" s="9" t="s">
        <v>2138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35">
      <c r="A4486" s="9" t="s">
        <v>23</v>
      </c>
      <c r="B4486" s="9" t="s">
        <v>2418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35">
      <c r="A4487" s="9" t="s">
        <v>23</v>
      </c>
      <c r="B4487" s="250" t="s">
        <v>2464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35">
      <c r="A4489" s="9" t="s">
        <v>23</v>
      </c>
      <c r="B4489" s="250" t="s">
        <v>2464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35">
      <c r="A4491" s="9" t="s">
        <v>23</v>
      </c>
      <c r="B4491" s="250" t="s">
        <v>2464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35">
      <c r="A4492" s="9" t="s">
        <v>23</v>
      </c>
      <c r="B4492" s="9" t="s">
        <v>2263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35">
      <c r="A4527" s="9" t="s">
        <v>103</v>
      </c>
      <c r="B4527" s="9" t="s">
        <v>2244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35">
      <c r="A4528" s="9" t="s">
        <v>103</v>
      </c>
      <c r="B4528" s="9" t="s">
        <v>2244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35">
      <c r="A4531" s="9" t="s">
        <v>103</v>
      </c>
      <c r="B4531" s="9" t="s">
        <v>2244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35">
      <c r="A4532" s="9" t="s">
        <v>35</v>
      </c>
      <c r="B4532" s="9" t="s">
        <v>2244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35">
      <c r="A4537" s="9" t="s">
        <v>103</v>
      </c>
      <c r="B4537" s="9" t="s">
        <v>2244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35">
      <c r="A4538" s="9" t="s">
        <v>60</v>
      </c>
      <c r="B4538" s="9" t="s">
        <v>2244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35">
      <c r="A4539" s="9" t="s">
        <v>60</v>
      </c>
      <c r="B4539" s="9" t="s">
        <v>2244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35">
      <c r="A4540" s="9" t="s">
        <v>60</v>
      </c>
      <c r="B4540" s="9" t="s">
        <v>2244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35">
      <c r="A4543" s="9" t="s">
        <v>72</v>
      </c>
      <c r="B4543" s="9" t="s">
        <v>2117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35">
      <c r="A4544" s="9" t="s">
        <v>72</v>
      </c>
      <c r="B4544" s="9" t="s">
        <v>2117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35">
      <c r="A4545" s="9" t="s">
        <v>72</v>
      </c>
      <c r="B4545" s="9" t="s">
        <v>2117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35">
      <c r="A4546" s="9" t="s">
        <v>72</v>
      </c>
      <c r="B4546" s="9" t="s">
        <v>2117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35">
      <c r="A4547" s="9" t="s">
        <v>72</v>
      </c>
      <c r="B4547" s="9" t="s">
        <v>2117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35">
      <c r="A4548" s="9" t="s">
        <v>85</v>
      </c>
      <c r="B4548" s="9" t="s">
        <v>2393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35">
      <c r="A4549" s="9" t="s">
        <v>85</v>
      </c>
      <c r="B4549" s="9" t="s">
        <v>2393</v>
      </c>
      <c r="C4549" s="9" t="s">
        <v>2040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35">
      <c r="A4550" s="9" t="s">
        <v>85</v>
      </c>
      <c r="B4550" s="9" t="s">
        <v>2393</v>
      </c>
      <c r="C4550" s="9" t="s">
        <v>2040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35">
      <c r="A4574" s="9" t="s">
        <v>93</v>
      </c>
      <c r="B4574" s="250" t="s">
        <v>2402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35">
      <c r="A4575" s="9" t="s">
        <v>49</v>
      </c>
      <c r="B4575" s="9" t="s">
        <v>2086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35">
      <c r="A4576" s="9" t="s">
        <v>49</v>
      </c>
      <c r="B4576" s="9" t="s">
        <v>2086</v>
      </c>
      <c r="C4576" s="9" t="s">
        <v>2054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35">
      <c r="A4577" s="9" t="s">
        <v>55</v>
      </c>
      <c r="B4577" s="9" t="s">
        <v>2086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35">
      <c r="A4578" s="9" t="s">
        <v>55</v>
      </c>
      <c r="B4578" s="9" t="s">
        <v>2086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35">
      <c r="A4579" s="9" t="s">
        <v>49</v>
      </c>
      <c r="B4579" s="9" t="s">
        <v>2197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35">
      <c r="A4580" s="9" t="s">
        <v>70</v>
      </c>
      <c r="B4580" s="9" t="s">
        <v>2206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35">
      <c r="A4581" s="9" t="s">
        <v>70</v>
      </c>
      <c r="B4581" s="9" t="s">
        <v>2206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35">
      <c r="A4582" s="9" t="s">
        <v>70</v>
      </c>
      <c r="B4582" s="9" t="s">
        <v>2206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35">
      <c r="A4583" s="9" t="s">
        <v>71</v>
      </c>
      <c r="B4583" s="9" t="s">
        <v>2209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35">
      <c r="A4584" s="9" t="s">
        <v>71</v>
      </c>
      <c r="B4584" s="9" t="s">
        <v>2209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35">
      <c r="A4585" s="9" t="s">
        <v>23</v>
      </c>
      <c r="B4585" s="9" t="s">
        <v>2263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35">
      <c r="A4591" s="9" t="s">
        <v>16</v>
      </c>
      <c r="B4591" s="9" t="s">
        <v>2521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35">
      <c r="A4621" s="9" t="s">
        <v>23</v>
      </c>
      <c r="B4621" s="9" t="s">
        <v>2263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35">
      <c r="A4656" s="9" t="s">
        <v>78</v>
      </c>
      <c r="B4656" s="9" t="s">
        <v>2144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35">
      <c r="A4746" s="9" t="s">
        <v>61</v>
      </c>
      <c r="B4746" s="9" t="s">
        <v>2298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35">
      <c r="A4747" s="9" t="s">
        <v>66</v>
      </c>
      <c r="B4747" s="9" t="s">
        <v>2541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35">
      <c r="A4751" s="9" t="s">
        <v>66</v>
      </c>
      <c r="B4751" s="9" t="s">
        <v>2462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35">
      <c r="A4752" s="9" t="s">
        <v>85</v>
      </c>
      <c r="B4752" s="9" t="s">
        <v>2462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35">
      <c r="A4754" s="9" t="s">
        <v>65</v>
      </c>
      <c r="B4754" s="9" t="s">
        <v>2540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35">
      <c r="A4755" s="9" t="s">
        <v>23</v>
      </c>
      <c r="B4755" s="9" t="s">
        <v>2263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35">
      <c r="A4756" s="9" t="s">
        <v>66</v>
      </c>
      <c r="B4756" s="9" t="s">
        <v>2247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35">
      <c r="A4757" s="9" t="s">
        <v>63</v>
      </c>
      <c r="B4757" s="9" t="s">
        <v>2247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35">
      <c r="A4758" s="9" t="s">
        <v>63</v>
      </c>
      <c r="B4758" s="9" t="s">
        <v>2247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35">
      <c r="A4759" s="9" t="s">
        <v>66</v>
      </c>
      <c r="B4759" s="9" t="s">
        <v>2247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35">
      <c r="A4760" s="9" t="s">
        <v>66</v>
      </c>
      <c r="B4760" s="9" t="s">
        <v>2247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35">
      <c r="A4761" s="9" t="s">
        <v>66</v>
      </c>
      <c r="B4761" s="9" t="s">
        <v>2247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35">
      <c r="A4762" s="9" t="s">
        <v>66</v>
      </c>
      <c r="B4762" s="9" t="s">
        <v>2497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35">
      <c r="A4768" s="9" t="s">
        <v>65</v>
      </c>
      <c r="B4768" s="9" t="s">
        <v>2499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35">
      <c r="A4775" s="9" t="s">
        <v>46</v>
      </c>
      <c r="B4775" s="9" t="s">
        <v>2196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35">
      <c r="A4807" s="9" t="s">
        <v>29</v>
      </c>
      <c r="B4807" s="9" t="s">
        <v>2183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35">
      <c r="A4854" s="9" t="s">
        <v>102</v>
      </c>
      <c r="B4854" s="9" t="s">
        <v>2221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35">
      <c r="A4855" s="9" t="s">
        <v>102</v>
      </c>
      <c r="B4855" s="9" t="s">
        <v>2221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35">
      <c r="A4856" s="9" t="s">
        <v>105</v>
      </c>
      <c r="B4856" s="9" t="s">
        <v>2221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35">
      <c r="A4857" s="9" t="s">
        <v>95</v>
      </c>
      <c r="B4857" s="9" t="s">
        <v>2221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35">
      <c r="A4858" s="9" t="s">
        <v>94</v>
      </c>
      <c r="B4858" s="9" t="s">
        <v>2221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35">
      <c r="A4859" s="9" t="s">
        <v>57</v>
      </c>
      <c r="B4859" s="9" t="s">
        <v>2244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35">
      <c r="A4860" s="9" t="s">
        <v>85</v>
      </c>
      <c r="B4860" s="189" t="s">
        <v>2093</v>
      </c>
      <c r="C4860" s="9" t="s">
        <v>2118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35">
      <c r="A4861" s="9" t="s">
        <v>85</v>
      </c>
      <c r="B4861" s="189" t="s">
        <v>2093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35">
      <c r="A4862" s="9" t="s">
        <v>85</v>
      </c>
      <c r="B4862" s="189" t="s">
        <v>2093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35">
      <c r="A4863" s="9" t="s">
        <v>85</v>
      </c>
      <c r="B4863" s="189" t="s">
        <v>2093</v>
      </c>
      <c r="C4863" s="9" t="s">
        <v>2118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35">
      <c r="A4864" s="9" t="s">
        <v>88</v>
      </c>
      <c r="B4864" s="189" t="s">
        <v>2093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35">
      <c r="A4865" s="9" t="s">
        <v>88</v>
      </c>
      <c r="B4865" s="189" t="s">
        <v>2093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35">
      <c r="A4866" s="9" t="s">
        <v>88</v>
      </c>
      <c r="B4866" s="189" t="s">
        <v>2093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35">
      <c r="A4867" s="9" t="s">
        <v>88</v>
      </c>
      <c r="B4867" s="189" t="s">
        <v>2093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35">
      <c r="A4868" s="9" t="s">
        <v>85</v>
      </c>
      <c r="B4868" s="250" t="s">
        <v>2134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35">
      <c r="A4869" s="9" t="s">
        <v>85</v>
      </c>
      <c r="B4869" s="250" t="s">
        <v>2134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35">
      <c r="A4870" s="9" t="s">
        <v>88</v>
      </c>
      <c r="B4870" s="250" t="s">
        <v>2134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35">
      <c r="A4871" s="9" t="s">
        <v>40</v>
      </c>
      <c r="B4871" s="9" t="s">
        <v>2227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35">
      <c r="A4872" s="9" t="s">
        <v>38</v>
      </c>
      <c r="B4872" s="9" t="s">
        <v>2227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35">
      <c r="A4873" s="9" t="s">
        <v>38</v>
      </c>
      <c r="B4873" s="9" t="s">
        <v>2227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35">
      <c r="A4874" s="9" t="s">
        <v>38</v>
      </c>
      <c r="B4874" s="9" t="s">
        <v>2227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35">
      <c r="A4875" s="9" t="s">
        <v>38</v>
      </c>
      <c r="B4875" s="9" t="s">
        <v>2227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35">
      <c r="A4876" s="9" t="s">
        <v>40</v>
      </c>
      <c r="B4876" s="9" t="s">
        <v>2227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35">
      <c r="A4877" s="9" t="s">
        <v>40</v>
      </c>
      <c r="B4877" s="9" t="s">
        <v>2227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35">
      <c r="A4878" s="9" t="s">
        <v>38</v>
      </c>
      <c r="B4878" s="9" t="s">
        <v>2227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35">
      <c r="A4879" s="9" t="s">
        <v>38</v>
      </c>
      <c r="B4879" s="9" t="s">
        <v>2227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35">
      <c r="A4880" s="9" t="s">
        <v>40</v>
      </c>
      <c r="B4880" s="9" t="s">
        <v>2227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35">
      <c r="A4881" s="9" t="s">
        <v>40</v>
      </c>
      <c r="B4881" s="9" t="s">
        <v>2227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35">
      <c r="A4884" s="9" t="s">
        <v>96</v>
      </c>
      <c r="B4884" s="9" t="s">
        <v>2451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35">
      <c r="A4885" s="9" t="s">
        <v>97</v>
      </c>
      <c r="B4885" s="9" t="s">
        <v>2451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35">
      <c r="A4892" s="9" t="s">
        <v>95</v>
      </c>
      <c r="B4892" s="9" t="s">
        <v>2383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35">
      <c r="A4893" s="9" t="s">
        <v>96</v>
      </c>
      <c r="B4893" s="9" t="s">
        <v>2383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35">
      <c r="A4894" s="9" t="s">
        <v>95</v>
      </c>
      <c r="B4894" s="9" t="s">
        <v>2383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35">
      <c r="A4895" s="9" t="s">
        <v>96</v>
      </c>
      <c r="B4895" s="9" t="s">
        <v>2383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35">
      <c r="A4896" s="9" t="s">
        <v>95</v>
      </c>
      <c r="B4896" s="9" t="s">
        <v>2383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35">
      <c r="A4897" s="9" t="s">
        <v>95</v>
      </c>
      <c r="B4897" s="9" t="s">
        <v>2383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35">
      <c r="A4898" s="9" t="s">
        <v>96</v>
      </c>
      <c r="B4898" s="9" t="s">
        <v>2383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35">
      <c r="A4899" s="9" t="s">
        <v>96</v>
      </c>
      <c r="B4899" s="9" t="s">
        <v>2383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35">
      <c r="A4900" s="9" t="s">
        <v>23</v>
      </c>
      <c r="B4900" s="9" t="s">
        <v>2464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35">
      <c r="A4901" s="9" t="s">
        <v>29</v>
      </c>
      <c r="B4901" s="9" t="s">
        <v>2384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35">
      <c r="A4902" s="9" t="s">
        <v>23</v>
      </c>
      <c r="B4902" s="9" t="s">
        <v>2464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35">
      <c r="A4903" s="9" t="s">
        <v>29</v>
      </c>
      <c r="B4903" s="9" t="s">
        <v>2384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35">
      <c r="A4905" s="9" t="s">
        <v>23</v>
      </c>
      <c r="B4905" s="9" t="s">
        <v>2464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35">
      <c r="A4906" s="9" t="s">
        <v>29</v>
      </c>
      <c r="B4906" s="9" t="s">
        <v>2384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35">
      <c r="A4907" s="9" t="s">
        <v>95</v>
      </c>
      <c r="B4907" s="9" t="s">
        <v>2349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35">
      <c r="A4908" s="9" t="s">
        <v>95</v>
      </c>
      <c r="B4908" s="9" t="s">
        <v>2349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35">
      <c r="A4909" s="9" t="s">
        <v>96</v>
      </c>
      <c r="B4909" s="9" t="s">
        <v>2349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35">
      <c r="A4910" s="9" t="s">
        <v>96</v>
      </c>
      <c r="B4910" s="9" t="s">
        <v>2349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35">
      <c r="A4911" s="9" t="s">
        <v>95</v>
      </c>
      <c r="B4911" s="9" t="s">
        <v>2349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35">
      <c r="A4912" s="9" t="s">
        <v>21</v>
      </c>
      <c r="B4912" s="9" t="s">
        <v>2356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35">
      <c r="A4913" s="9" t="s">
        <v>21</v>
      </c>
      <c r="B4913" s="9" t="s">
        <v>2356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35">
      <c r="A4914" s="9" t="s">
        <v>21</v>
      </c>
      <c r="B4914" s="9" t="s">
        <v>2356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35">
      <c r="A4915" s="9" t="s">
        <v>29</v>
      </c>
      <c r="B4915" s="9" t="s">
        <v>2356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35">
      <c r="A4916" s="9" t="s">
        <v>29</v>
      </c>
      <c r="B4916" s="9" t="s">
        <v>2356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35">
      <c r="A4917" s="9" t="s">
        <v>55</v>
      </c>
      <c r="B4917" s="9" t="s">
        <v>2382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35">
      <c r="A4918" s="9" t="s">
        <v>53</v>
      </c>
      <c r="B4918" s="9" t="s">
        <v>2382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35">
      <c r="A4919" s="9" t="s">
        <v>53</v>
      </c>
      <c r="B4919" s="9" t="s">
        <v>2382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35">
      <c r="A4920" s="9" t="s">
        <v>53</v>
      </c>
      <c r="B4920" s="9" t="s">
        <v>2382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35">
      <c r="A4921" s="9" t="s">
        <v>55</v>
      </c>
      <c r="B4921" s="9" t="s">
        <v>2382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35">
      <c r="A4922" s="9" t="s">
        <v>55</v>
      </c>
      <c r="B4922" s="9" t="s">
        <v>2382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35">
      <c r="A4923" s="9" t="s">
        <v>55</v>
      </c>
      <c r="B4923" s="9" t="s">
        <v>2382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35">
      <c r="A4924" s="9" t="s">
        <v>49</v>
      </c>
      <c r="B4924" s="9" t="s">
        <v>2381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35">
      <c r="A4925" s="9" t="s">
        <v>51</v>
      </c>
      <c r="B4925" s="9" t="s">
        <v>2381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35">
      <c r="A4926" s="9" t="s">
        <v>51</v>
      </c>
      <c r="B4926" s="9" t="s">
        <v>2381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35">
      <c r="A4927" s="9" t="s">
        <v>49</v>
      </c>
      <c r="B4927" s="9" t="s">
        <v>2381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35">
      <c r="A4928" s="9" t="s">
        <v>49</v>
      </c>
      <c r="B4928" s="9" t="s">
        <v>2381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35">
      <c r="A4929" s="9" t="s">
        <v>51</v>
      </c>
      <c r="B4929" s="9" t="s">
        <v>2381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35">
      <c r="A4930" s="9" t="s">
        <v>23</v>
      </c>
      <c r="B4930" s="9" t="s">
        <v>2464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35">
      <c r="A4931" s="9" t="s">
        <v>23</v>
      </c>
      <c r="B4931" s="9" t="s">
        <v>2464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35">
      <c r="A4932" s="9" t="s">
        <v>23</v>
      </c>
      <c r="B4932" s="9" t="s">
        <v>2606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35">
      <c r="A4944" s="9" t="s">
        <v>16</v>
      </c>
      <c r="B4944" s="9" t="s">
        <v>2157</v>
      </c>
      <c r="C4944" s="9" t="s">
        <v>2150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35">
      <c r="A4945" s="9" t="s">
        <v>16</v>
      </c>
      <c r="B4945" s="9" t="s">
        <v>2157</v>
      </c>
      <c r="C4945" s="9" t="s">
        <v>2208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35">
      <c r="A4946" s="9" t="s">
        <v>19</v>
      </c>
      <c r="B4946" s="9" t="s">
        <v>2157</v>
      </c>
      <c r="C4946" s="9" t="s">
        <v>2182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35">
      <c r="A4947" s="9" t="s">
        <v>61</v>
      </c>
      <c r="B4947" s="261" t="s">
        <v>2152</v>
      </c>
      <c r="C4947" s="9" t="s">
        <v>2155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35">
      <c r="A4948" s="9" t="s">
        <v>61</v>
      </c>
      <c r="B4948" s="261" t="s">
        <v>2152</v>
      </c>
      <c r="C4948" s="9" t="s">
        <v>2153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35">
      <c r="A4949" s="9" t="s">
        <v>61</v>
      </c>
      <c r="B4949" s="261" t="s">
        <v>2152</v>
      </c>
      <c r="C4949" s="9" t="s">
        <v>2167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35">
      <c r="A4950" s="9" t="s">
        <v>63</v>
      </c>
      <c r="B4950" s="261" t="s">
        <v>2152</v>
      </c>
      <c r="C4950" s="9" t="s">
        <v>2154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35">
      <c r="A4951" s="9" t="s">
        <v>63</v>
      </c>
      <c r="B4951" s="261" t="s">
        <v>2152</v>
      </c>
      <c r="C4951" s="9" t="s">
        <v>2156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35">
      <c r="A4952" s="9" t="s">
        <v>63</v>
      </c>
      <c r="B4952" s="261" t="s">
        <v>2152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35">
      <c r="A4953" s="9" t="s">
        <v>71</v>
      </c>
      <c r="B4953" s="9" t="s">
        <v>2347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35">
      <c r="A4954" s="9" t="s">
        <v>71</v>
      </c>
      <c r="B4954" s="9" t="s">
        <v>2347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35">
      <c r="A4955" s="9" t="s">
        <v>71</v>
      </c>
      <c r="B4955" s="9" t="s">
        <v>2347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35">
      <c r="A4956" s="9" t="s">
        <v>71</v>
      </c>
      <c r="B4956" s="9" t="s">
        <v>2347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35">
      <c r="A4957" s="9" t="s">
        <v>71</v>
      </c>
      <c r="B4957" s="9" t="s">
        <v>2347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35">
      <c r="A4960" s="9" t="s">
        <v>76</v>
      </c>
      <c r="B4960" s="9" t="s">
        <v>2114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35">
      <c r="A4961" s="9" t="s">
        <v>44</v>
      </c>
      <c r="B4961" s="9" t="s">
        <v>2081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35">
      <c r="A4962" s="9" t="s">
        <v>82</v>
      </c>
      <c r="B4962" s="9" t="s">
        <v>2081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35">
      <c r="A4966" s="9" t="s">
        <v>29</v>
      </c>
      <c r="B4966" s="9" t="s">
        <v>2183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35">
      <c r="A4967" s="9" t="s">
        <v>46</v>
      </c>
      <c r="B4967" s="9" t="s">
        <v>2561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35">
      <c r="A4972" s="9" t="s">
        <v>74</v>
      </c>
      <c r="B4972" s="9" t="s">
        <v>2459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35">
      <c r="A4973" s="9" t="s">
        <v>76</v>
      </c>
      <c r="B4973" s="9" t="s">
        <v>2114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35">
      <c r="A4976" s="9" t="s">
        <v>23</v>
      </c>
      <c r="B4976" s="9" t="s">
        <v>2464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35">
      <c r="A4978" s="9" t="s">
        <v>46</v>
      </c>
      <c r="B4978" s="9" t="s">
        <v>2561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35">
      <c r="A4981" s="9" t="s">
        <v>23</v>
      </c>
      <c r="B4981" s="9" t="s">
        <v>2606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35">
      <c r="A4985" s="9" t="s">
        <v>16</v>
      </c>
      <c r="B4985" s="9" t="s">
        <v>2521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35">
      <c r="A4986" s="9" t="s">
        <v>83</v>
      </c>
      <c r="B4986" s="9" t="s">
        <v>2521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35">
      <c r="A4990" s="9" t="s">
        <v>74</v>
      </c>
      <c r="B4990" s="9" t="s">
        <v>2459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35">
      <c r="A4991" s="9" t="s">
        <v>42</v>
      </c>
      <c r="B4991" s="9" t="s">
        <v>2538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35">
      <c r="A4992" s="9" t="s">
        <v>102</v>
      </c>
      <c r="B4992" s="9" t="s">
        <v>2221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35">
      <c r="A4995" s="9" t="s">
        <v>23</v>
      </c>
      <c r="B4995" s="9" t="s">
        <v>2606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35">
      <c r="A4996" s="9" t="s">
        <v>76</v>
      </c>
      <c r="B4996" s="9" t="s">
        <v>2566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35">
      <c r="A4998" s="9" t="s">
        <v>78</v>
      </c>
      <c r="B4998" s="9" t="s">
        <v>2555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35">
      <c r="A5006" s="9" t="s">
        <v>23</v>
      </c>
      <c r="B5006" s="250" t="s">
        <v>2657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35">
      <c r="A5009" s="9" t="s">
        <v>57</v>
      </c>
      <c r="B5009" s="9" t="s">
        <v>2244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35">
      <c r="A5010" s="9" t="s">
        <v>60</v>
      </c>
      <c r="B5010" s="14" t="s">
        <v>2244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35">
      <c r="A5012" s="9" t="s">
        <v>102</v>
      </c>
      <c r="B5012" s="9" t="s">
        <v>2244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35">
      <c r="A5019" s="9" t="s">
        <v>61</v>
      </c>
      <c r="B5019" s="9" t="s">
        <v>2298</v>
      </c>
      <c r="C5019" s="9" t="s">
        <v>2118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35">
      <c r="A5020" s="9" t="s">
        <v>23</v>
      </c>
      <c r="B5020" s="250" t="s">
        <v>2657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35">
      <c r="A5021" s="9" t="s">
        <v>65</v>
      </c>
      <c r="B5021" s="9" t="s">
        <v>2540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35">
      <c r="A5022" s="9" t="s">
        <v>66</v>
      </c>
      <c r="B5022" s="9" t="s">
        <v>2541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35">
      <c r="A5024" s="9" t="s">
        <v>23</v>
      </c>
      <c r="B5024" s="250" t="s">
        <v>2657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35">
      <c r="A5028" s="9" t="s">
        <v>46</v>
      </c>
      <c r="B5028" s="9" t="s">
        <v>2561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35">
      <c r="A5031" s="9" t="s">
        <v>76</v>
      </c>
      <c r="B5031" s="9" t="s">
        <v>2566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35">
      <c r="A5033" s="9" t="s">
        <v>78</v>
      </c>
      <c r="B5033" s="9" t="s">
        <v>2555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35">
      <c r="A5036" s="9" t="s">
        <v>83</v>
      </c>
      <c r="B5036" s="9" t="s">
        <v>2521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35">
      <c r="A5039" s="9" t="s">
        <v>65</v>
      </c>
      <c r="B5039" s="9" t="s">
        <v>2540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35">
      <c r="A5040" s="9" t="s">
        <v>76</v>
      </c>
      <c r="B5040" s="9" t="s">
        <v>2566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35">
      <c r="A5051" s="9" t="s">
        <v>44</v>
      </c>
      <c r="B5051" s="9" t="s">
        <v>2081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35">
      <c r="A5052" s="9" t="s">
        <v>82</v>
      </c>
      <c r="B5052" s="9" t="s">
        <v>2081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35">
      <c r="A5053" s="9" t="s">
        <v>88</v>
      </c>
      <c r="B5053" s="9" t="s">
        <v>2462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35">
      <c r="A5057" s="9" t="s">
        <v>78</v>
      </c>
      <c r="B5057" s="9" t="s">
        <v>2555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35">
      <c r="A5061" s="9" t="s">
        <v>57</v>
      </c>
      <c r="B5061" s="9" t="s">
        <v>2244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35">
      <c r="A5062" s="9" t="s">
        <v>60</v>
      </c>
      <c r="B5062" s="9" t="s">
        <v>2244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35">
      <c r="A5063" s="9" t="s">
        <v>102</v>
      </c>
      <c r="B5063" s="9" t="s">
        <v>2244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35">
      <c r="A5070" s="9" t="s">
        <v>78</v>
      </c>
      <c r="B5070" s="9" t="s">
        <v>2555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35">
      <c r="A5071" s="9" t="s">
        <v>94</v>
      </c>
      <c r="B5071" s="9" t="s">
        <v>2221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35">
      <c r="A5072" s="9" t="s">
        <v>23</v>
      </c>
      <c r="B5072" s="250" t="s">
        <v>2658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35">
      <c r="A5078" s="9" t="s">
        <v>35</v>
      </c>
      <c r="B5078" s="9" t="s">
        <v>2627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35">
      <c r="A5081" s="9" t="s">
        <v>74</v>
      </c>
      <c r="B5081" s="9" t="s">
        <v>2583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35">
      <c r="A5085" s="9" t="s">
        <v>29</v>
      </c>
      <c r="B5085" s="9" t="s">
        <v>2183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35">
      <c r="A5088" s="9" t="s">
        <v>102</v>
      </c>
      <c r="B5088" s="9" t="s">
        <v>2244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35">
      <c r="A5090" s="9" t="s">
        <v>97</v>
      </c>
      <c r="B5090" s="9" t="s">
        <v>2521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35">
      <c r="A5091" s="9" t="s">
        <v>105</v>
      </c>
      <c r="B5091" s="9" t="s">
        <v>2538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35">
      <c r="A5093" s="9" t="s">
        <v>76</v>
      </c>
      <c r="B5093" s="9" t="s">
        <v>2566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35">
      <c r="A5095" s="9" t="s">
        <v>94</v>
      </c>
      <c r="B5095" s="9" t="s">
        <v>2221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35">
      <c r="A5096" s="9" t="s">
        <v>78</v>
      </c>
      <c r="B5096" s="9" t="s">
        <v>2555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35">
      <c r="A5104" s="9" t="s">
        <v>105</v>
      </c>
      <c r="B5104" s="9" t="s">
        <v>2605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35">
      <c r="A5105" s="9" t="s">
        <v>74</v>
      </c>
      <c r="B5105" s="9" t="s">
        <v>2583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35">
      <c r="A5106" s="9" t="s">
        <v>85</v>
      </c>
      <c r="B5106" s="9" t="s">
        <v>2592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35">
      <c r="A5107" s="9" t="s">
        <v>76</v>
      </c>
      <c r="B5107" s="9" t="s">
        <v>2566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35">
      <c r="A5108" s="9" t="s">
        <v>46</v>
      </c>
      <c r="B5108" s="9" t="s">
        <v>2561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35">
      <c r="A5115" s="9" t="s">
        <v>98</v>
      </c>
      <c r="B5115" s="9" t="s">
        <v>2605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35">
      <c r="A5119" s="9" t="s">
        <v>76</v>
      </c>
      <c r="B5119" s="9" t="s">
        <v>2566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35">
      <c r="A5120" s="9" t="s">
        <v>26</v>
      </c>
      <c r="B5120" s="250" t="s">
        <v>2657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35">
      <c r="A5121" s="9" t="s">
        <v>46</v>
      </c>
      <c r="B5121" s="9" t="s">
        <v>2561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35">
      <c r="A5126" s="9" t="s">
        <v>74</v>
      </c>
      <c r="B5126" s="9" t="s">
        <v>2583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35">
      <c r="A5127" s="9" t="s">
        <v>95</v>
      </c>
      <c r="B5127" s="9" t="s">
        <v>2605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35">
      <c r="A5128" s="9" t="s">
        <v>76</v>
      </c>
      <c r="B5128" s="9" t="s">
        <v>2566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35">
      <c r="A5129" s="9" t="s">
        <v>101</v>
      </c>
      <c r="B5129" s="9" t="s">
        <v>2605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35">
      <c r="A5130" s="9" t="s">
        <v>98</v>
      </c>
      <c r="B5130" s="9" t="s">
        <v>2605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35">
      <c r="A5132" s="9" t="s">
        <v>78</v>
      </c>
      <c r="B5132" s="9" t="s">
        <v>2555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35">
      <c r="A5137" s="9" t="s">
        <v>85</v>
      </c>
      <c r="B5137" s="9" t="s">
        <v>2592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35">
      <c r="A5138" s="9" t="s">
        <v>35</v>
      </c>
      <c r="B5138" s="9" t="s">
        <v>2627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35">
      <c r="A5139" s="9" t="s">
        <v>35</v>
      </c>
      <c r="B5139" s="9" t="s">
        <v>2627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35">
      <c r="A5141" s="9" t="s">
        <v>29</v>
      </c>
      <c r="B5141" s="9" t="s">
        <v>2183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35">
      <c r="A5143" s="9" t="s">
        <v>95</v>
      </c>
      <c r="B5143" s="9" t="s">
        <v>2605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35">
      <c r="A5145" s="9" t="s">
        <v>74</v>
      </c>
      <c r="B5145" s="9" t="s">
        <v>2583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35">
      <c r="A5146" s="9" t="s">
        <v>57</v>
      </c>
      <c r="B5146" s="9" t="s">
        <v>2244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35">
      <c r="A5147" s="9" t="s">
        <v>60</v>
      </c>
      <c r="B5147" s="9" t="s">
        <v>2244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35">
      <c r="A5149" s="9" t="s">
        <v>35</v>
      </c>
      <c r="B5149" s="9" t="s">
        <v>2627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35">
      <c r="A5152" s="9" t="s">
        <v>76</v>
      </c>
      <c r="B5152" s="9" t="s">
        <v>2566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35">
      <c r="A5155" s="9" t="s">
        <v>88</v>
      </c>
      <c r="B5155" s="157" t="s">
        <v>1088</v>
      </c>
      <c r="C5155" s="9" t="s">
        <v>2594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35">
      <c r="A5159" s="9" t="s">
        <v>44</v>
      </c>
      <c r="B5159" s="9" t="s">
        <v>2081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35">
      <c r="A5160" s="9" t="s">
        <v>82</v>
      </c>
      <c r="B5160" s="9" t="s">
        <v>2081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35">
      <c r="A5161" s="9" t="s">
        <v>88</v>
      </c>
      <c r="B5161" s="9" t="s">
        <v>2592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35">
      <c r="A5162" s="9" t="s">
        <v>46</v>
      </c>
      <c r="B5162" s="9" t="s">
        <v>2561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35">
      <c r="A5164" s="9" t="s">
        <v>78</v>
      </c>
      <c r="B5164" s="9" t="s">
        <v>2555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35">
      <c r="A5165" s="9" t="s">
        <v>94</v>
      </c>
      <c r="B5165" s="9" t="s">
        <v>2612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35">
      <c r="A5167" s="9" t="s">
        <v>65</v>
      </c>
      <c r="B5167" s="157" t="s">
        <v>1088</v>
      </c>
      <c r="C5167" s="9" t="s">
        <v>2626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35">
      <c r="A5168" s="9" t="s">
        <v>66</v>
      </c>
      <c r="B5168" s="157" t="s">
        <v>1088</v>
      </c>
      <c r="C5168" s="9" t="s">
        <v>2593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35">
      <c r="A5169" s="9" t="s">
        <v>85</v>
      </c>
      <c r="B5169" s="9" t="s">
        <v>2592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35">
      <c r="A5174" s="9" t="s">
        <v>33</v>
      </c>
      <c r="B5174" s="9" t="s">
        <v>2627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35">
      <c r="A5178" s="9" t="s">
        <v>35</v>
      </c>
      <c r="B5178" s="9" t="s">
        <v>2657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35">
      <c r="A5181" s="9" t="s">
        <v>57</v>
      </c>
      <c r="B5181" s="9" t="s">
        <v>2244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35">
      <c r="A5183" s="9" t="s">
        <v>60</v>
      </c>
      <c r="B5183" s="9" t="s">
        <v>2244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35">
      <c r="A5186" s="9" t="s">
        <v>85</v>
      </c>
      <c r="B5186" s="9" t="s">
        <v>2592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35">
      <c r="A5187" s="9" t="s">
        <v>66</v>
      </c>
      <c r="B5187" s="9" t="s">
        <v>2247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35">
      <c r="A5191" s="9" t="s">
        <v>43</v>
      </c>
      <c r="B5191" s="250" t="s">
        <v>2651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35">
      <c r="A5192" s="9" t="s">
        <v>44</v>
      </c>
      <c r="B5192" s="9" t="s">
        <v>2081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35">
      <c r="A5193" s="9" t="s">
        <v>96</v>
      </c>
      <c r="B5193" s="9" t="s">
        <v>2066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35">
      <c r="A5194" s="9" t="s">
        <v>76</v>
      </c>
      <c r="B5194" s="9" t="s">
        <v>2566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35">
      <c r="A5196" s="9" t="s">
        <v>78</v>
      </c>
      <c r="B5196" s="9" t="s">
        <v>2555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35">
      <c r="A5199" s="9" t="s">
        <v>68</v>
      </c>
      <c r="B5199" s="9" t="s">
        <v>2660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35">
      <c r="A5203" s="9" t="s">
        <v>74</v>
      </c>
      <c r="B5203" s="9" t="s">
        <v>2583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35">
      <c r="A5205" s="9" t="s">
        <v>46</v>
      </c>
      <c r="B5205" s="9" t="s">
        <v>2561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35">
      <c r="A5208" s="9" t="s">
        <v>45</v>
      </c>
      <c r="B5208" s="9" t="s">
        <v>2550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35">
      <c r="A5211" s="9" t="s">
        <v>85</v>
      </c>
      <c r="B5211" s="9" t="s">
        <v>2592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35">
      <c r="A5212" s="9" t="s">
        <v>46</v>
      </c>
      <c r="B5212" s="9" t="s">
        <v>2561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35">
      <c r="A5213" s="9" t="s">
        <v>101</v>
      </c>
      <c r="B5213" s="9" t="s">
        <v>2605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35">
      <c r="A5214" s="9" t="s">
        <v>48</v>
      </c>
      <c r="B5214" s="9" t="s">
        <v>2648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35">
      <c r="A5220" s="9" t="s">
        <v>97</v>
      </c>
      <c r="B5220" s="9" t="s">
        <v>2521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35">
      <c r="A5222" s="9" t="s">
        <v>57</v>
      </c>
      <c r="B5222" s="9" t="s">
        <v>2244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35">
      <c r="A5226" s="9" t="s">
        <v>60</v>
      </c>
      <c r="B5226" s="150" t="s">
        <v>2244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35">
      <c r="A5227" s="9" t="s">
        <v>61</v>
      </c>
      <c r="B5227" s="9" t="s">
        <v>2298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35">
      <c r="A5228" s="9" t="s">
        <v>63</v>
      </c>
      <c r="B5228" s="250" t="s">
        <v>1040</v>
      </c>
      <c r="C5228" s="9" t="s">
        <v>2040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35">
      <c r="A5229" s="9" t="s">
        <v>88</v>
      </c>
      <c r="B5229" s="9" t="s">
        <v>2592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35">
      <c r="A5230" s="9" t="s">
        <v>76</v>
      </c>
      <c r="B5230" s="9" t="s">
        <v>2566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35">
      <c r="A5231" s="9" t="s">
        <v>65</v>
      </c>
      <c r="B5231" s="250" t="s">
        <v>1040</v>
      </c>
      <c r="C5231" s="9" t="s">
        <v>2653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35">
      <c r="A5232" s="9" t="s">
        <v>66</v>
      </c>
      <c r="B5232" s="250" t="s">
        <v>141</v>
      </c>
      <c r="C5232" s="250" t="s">
        <v>2048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35">
      <c r="A5234" s="9" t="s">
        <v>70</v>
      </c>
      <c r="B5234" s="9" t="s">
        <v>2660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35">
      <c r="A5235" s="9" t="s">
        <v>57</v>
      </c>
      <c r="B5235" s="9" t="s">
        <v>2244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35">
      <c r="A5236" s="9" t="s">
        <v>60</v>
      </c>
      <c r="B5236" s="9" t="s">
        <v>2244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35">
      <c r="A5239" s="9" t="s">
        <v>74</v>
      </c>
      <c r="B5239" s="9" t="s">
        <v>2583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35">
      <c r="A5246" s="9" t="s">
        <v>98</v>
      </c>
      <c r="B5246" s="9" t="s">
        <v>2605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35">
      <c r="A5247" s="9" t="s">
        <v>100</v>
      </c>
      <c r="B5247" s="9" t="s">
        <v>2605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35">
      <c r="A5248" s="9" t="s">
        <v>101</v>
      </c>
      <c r="B5248" s="9" t="s">
        <v>2605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35">
      <c r="A5251" s="9" t="s">
        <v>82</v>
      </c>
      <c r="B5251" s="9" t="s">
        <v>2081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35">
      <c r="A5253" s="9" t="s">
        <v>85</v>
      </c>
      <c r="B5253" s="9" t="s">
        <v>2592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35">
      <c r="A5254" s="9" t="s">
        <v>88</v>
      </c>
      <c r="B5254" s="9" t="s">
        <v>2592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35">
      <c r="A5256" s="9" t="s">
        <v>95</v>
      </c>
      <c r="B5256" s="9" t="s">
        <v>2066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35">
      <c r="A5258" s="9" t="s">
        <v>93</v>
      </c>
      <c r="B5258" s="250" t="s">
        <v>2657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35">
      <c r="A5259" s="9" t="s">
        <v>94</v>
      </c>
      <c r="B5259" s="9" t="s">
        <v>2066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35">
      <c r="A5260" s="9" t="s">
        <v>95</v>
      </c>
      <c r="B5260" s="313" t="s">
        <v>2657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35">
      <c r="A5261" s="9" t="s">
        <v>96</v>
      </c>
      <c r="B5261" s="9" t="s">
        <v>2066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35">
      <c r="A5262" s="9" t="s">
        <v>97</v>
      </c>
      <c r="B5262" s="9" t="s">
        <v>2657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35">
      <c r="A5263" s="9" t="s">
        <v>98</v>
      </c>
      <c r="B5263" s="9" t="s">
        <v>2605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35">
      <c r="A5264" s="9" t="s">
        <v>100</v>
      </c>
      <c r="B5264" s="9" t="s">
        <v>2605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35">
      <c r="A5265" s="9" t="s">
        <v>101</v>
      </c>
      <c r="B5265" s="9" t="s">
        <v>2605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35">
      <c r="A5266" s="9" t="s">
        <v>102</v>
      </c>
      <c r="B5266" s="9" t="s">
        <v>2607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35">
      <c r="A5268" s="9" t="s">
        <v>105</v>
      </c>
      <c r="B5268" s="9" t="s">
        <v>2538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35">
      <c r="A5272" s="9" t="s">
        <v>33</v>
      </c>
      <c r="B5272" s="9" t="s">
        <v>2627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35">
      <c r="A5274" s="9" t="s">
        <v>33</v>
      </c>
      <c r="B5274" s="9" t="s">
        <v>2627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35">
      <c r="A5275" s="9" t="s">
        <v>26</v>
      </c>
      <c r="B5275" s="250" t="s">
        <v>2657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35">
      <c r="A5277" s="9" t="s">
        <v>35</v>
      </c>
      <c r="B5277" s="9" t="s">
        <v>2657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35">
      <c r="A5282" s="9" t="s">
        <v>35</v>
      </c>
      <c r="B5282" s="9" t="s">
        <v>2657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35">
      <c r="A5286" s="9" t="s">
        <v>48</v>
      </c>
      <c r="B5286" s="9" t="s">
        <v>2648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35">
      <c r="A5293" s="9" t="s">
        <v>48</v>
      </c>
      <c r="B5293" s="9" t="s">
        <v>2651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35">
      <c r="A5295" s="9" t="s">
        <v>46</v>
      </c>
      <c r="B5295" s="9" t="s">
        <v>2561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35">
      <c r="A5303" s="9" t="s">
        <v>74</v>
      </c>
      <c r="B5303" s="9" t="s">
        <v>2583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35">
      <c r="A5307" s="9" t="s">
        <v>105</v>
      </c>
      <c r="B5307" s="9" t="s">
        <v>2538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35">
      <c r="A5308" s="9" t="s">
        <v>94</v>
      </c>
      <c r="B5308" s="9" t="s">
        <v>2612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35">
      <c r="A5309" s="9" t="s">
        <v>70</v>
      </c>
      <c r="B5309" s="9" t="s">
        <v>2660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35">
      <c r="A5312" s="9" t="s">
        <v>63</v>
      </c>
      <c r="B5312" s="250" t="s">
        <v>1040</v>
      </c>
      <c r="C5312" s="9" t="s">
        <v>2040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35">
      <c r="A5314" s="9" t="s">
        <v>66</v>
      </c>
      <c r="B5314" s="250" t="s">
        <v>141</v>
      </c>
      <c r="C5314" s="9" t="s">
        <v>2653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35">
      <c r="A5315" s="9" t="s">
        <v>94</v>
      </c>
      <c r="B5315" s="9" t="s">
        <v>2066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35">
      <c r="A5317" s="9" t="s">
        <v>96</v>
      </c>
      <c r="B5317" s="9" t="s">
        <v>2066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35">
      <c r="A5322" s="9" t="s">
        <v>57</v>
      </c>
      <c r="B5322" s="9" t="s">
        <v>2244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35">
      <c r="A5323" s="9" t="s">
        <v>60</v>
      </c>
      <c r="B5323" s="9" t="s">
        <v>2244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35">
      <c r="A5327" s="9" t="s">
        <v>95</v>
      </c>
      <c r="B5327" s="250" t="s">
        <v>2657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35">
      <c r="A5328" s="9" t="s">
        <v>74</v>
      </c>
      <c r="B5328" s="9" t="s">
        <v>2583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35">
      <c r="A5329" s="9" t="s">
        <v>33</v>
      </c>
      <c r="B5329" s="9" t="s">
        <v>2627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35">
      <c r="A5333" s="9" t="s">
        <v>93</v>
      </c>
      <c r="B5333" s="250" t="s">
        <v>2657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35">
      <c r="A5334" s="9" t="s">
        <v>26</v>
      </c>
      <c r="B5334" s="250" t="s">
        <v>2658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35">
      <c r="A5335" s="9" t="s">
        <v>61</v>
      </c>
      <c r="B5335" s="9" t="s">
        <v>2298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35">
      <c r="A5336" s="9" t="s">
        <v>85</v>
      </c>
      <c r="B5336" s="9" t="s">
        <v>2592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35">
      <c r="A5339" s="9" t="s">
        <v>33</v>
      </c>
      <c r="B5339" s="9" t="s">
        <v>2657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35">
      <c r="A5340" s="9" t="s">
        <v>97</v>
      </c>
      <c r="B5340" s="9" t="s">
        <v>2657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35">
      <c r="A5342" s="9" t="s">
        <v>95</v>
      </c>
      <c r="B5342" s="9" t="s">
        <v>2605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35">
      <c r="A5343" s="9" t="s">
        <v>98</v>
      </c>
      <c r="B5343" s="9" t="s">
        <v>2605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35">
      <c r="A5344" s="9" t="s">
        <v>100</v>
      </c>
      <c r="B5344" s="9" t="s">
        <v>2605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35">
      <c r="A5345" s="9" t="s">
        <v>101</v>
      </c>
      <c r="B5345" s="9" t="s">
        <v>2605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35">
      <c r="A5346" s="9" t="s">
        <v>33</v>
      </c>
      <c r="B5346" s="9" t="s">
        <v>2657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35">
      <c r="A5355" s="9" t="s">
        <v>44</v>
      </c>
      <c r="B5355" s="9" t="s">
        <v>2081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35">
      <c r="A5356" s="9" t="s">
        <v>45</v>
      </c>
      <c r="B5356" s="9" t="s">
        <v>2081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35">
      <c r="A5357" s="9" t="s">
        <v>88</v>
      </c>
      <c r="B5357" s="9" t="s">
        <v>2592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35">
      <c r="A5358" s="9" t="s">
        <v>48</v>
      </c>
      <c r="B5358" s="9" t="s">
        <v>2081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35">
      <c r="A5359" s="9" t="s">
        <v>82</v>
      </c>
      <c r="B5359" s="9" t="s">
        <v>2081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35">
      <c r="A5360" s="9" t="s">
        <v>33</v>
      </c>
      <c r="B5360" s="250" t="s">
        <v>2658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35">
      <c r="A5364" s="9" t="s">
        <v>66</v>
      </c>
      <c r="B5364" s="9" t="s">
        <v>1088</v>
      </c>
      <c r="C5364" s="9" t="s">
        <v>2626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35">
      <c r="A5372" s="9" t="s">
        <v>46</v>
      </c>
      <c r="B5372" s="9" t="s">
        <v>2561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35">
      <c r="A5373" s="9" t="s">
        <v>35</v>
      </c>
      <c r="B5373" s="250" t="s">
        <v>2658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35">
      <c r="A5376" s="9" t="s">
        <v>26</v>
      </c>
      <c r="B5376" s="250" t="s">
        <v>2658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35">
      <c r="A5379" s="9" t="s">
        <v>33</v>
      </c>
      <c r="B5379" s="250" t="s">
        <v>2658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35">
      <c r="A5381" s="9" t="s">
        <v>23</v>
      </c>
      <c r="B5381" s="250" t="s">
        <v>2658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35">
      <c r="A5383" s="9" t="s">
        <v>43</v>
      </c>
      <c r="B5383" s="9" t="s">
        <v>2702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35">
      <c r="A5384" s="9" t="s">
        <v>46</v>
      </c>
      <c r="B5384" s="9" t="s">
        <v>2561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35">
      <c r="A5385" s="9" t="s">
        <v>94</v>
      </c>
      <c r="B5385" s="9" t="s">
        <v>2612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35">
      <c r="A5389" s="9" t="s">
        <v>33</v>
      </c>
      <c r="B5389" s="9" t="s">
        <v>2627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35">
      <c r="A5390" s="9" t="s">
        <v>35</v>
      </c>
      <c r="B5390" s="9" t="s">
        <v>2627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35">
      <c r="A5392" s="9" t="s">
        <v>95</v>
      </c>
      <c r="B5392" s="9" t="s">
        <v>2605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35">
      <c r="A5393" s="9" t="s">
        <v>97</v>
      </c>
      <c r="B5393" s="9" t="s">
        <v>2605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35">
      <c r="A5394" s="9" t="s">
        <v>98</v>
      </c>
      <c r="B5394" s="9" t="s">
        <v>2605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35">
      <c r="A5395" s="9" t="s">
        <v>100</v>
      </c>
      <c r="B5395" s="150" t="s">
        <v>2605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35">
      <c r="A5396" s="9" t="s">
        <v>101</v>
      </c>
      <c r="B5396" s="9" t="s">
        <v>2605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35">
      <c r="A5397" s="9" t="s">
        <v>94</v>
      </c>
      <c r="B5397" s="9" t="s">
        <v>2605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35">
      <c r="A5399" s="9" t="s">
        <v>43</v>
      </c>
      <c r="B5399" s="9" t="s">
        <v>2702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35">
      <c r="A5407" s="9" t="s">
        <v>44</v>
      </c>
      <c r="B5407" s="9" t="s">
        <v>2081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35">
      <c r="A5408" s="9" t="s">
        <v>45</v>
      </c>
      <c r="B5408" s="9" t="s">
        <v>2081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35">
      <c r="A5410" s="9" t="s">
        <v>48</v>
      </c>
      <c r="B5410" s="150" t="s">
        <v>2081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35">
      <c r="A5411" s="9" t="s">
        <v>82</v>
      </c>
      <c r="B5411" s="9" t="s">
        <v>2081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35">
      <c r="A5412" s="9" t="s">
        <v>46</v>
      </c>
      <c r="B5412" s="9" t="s">
        <v>2561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35">
      <c r="A5413" s="9" t="s">
        <v>35</v>
      </c>
      <c r="B5413" s="9" t="s">
        <v>2627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35">
      <c r="A5424" s="9" t="s">
        <v>85</v>
      </c>
      <c r="B5424" s="9" t="s">
        <v>2707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35">
      <c r="A5427" s="9" t="s">
        <v>43</v>
      </c>
      <c r="B5427" s="250" t="s">
        <v>2651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35">
      <c r="A5428" s="9" t="s">
        <v>57</v>
      </c>
      <c r="B5428" s="150" t="s">
        <v>2244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35">
      <c r="A5429" s="9" t="s">
        <v>60</v>
      </c>
      <c r="B5429" s="9" t="s">
        <v>2244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35">
      <c r="A5431" s="9" t="s">
        <v>101</v>
      </c>
      <c r="B5431" s="9" t="s">
        <v>2605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35">
      <c r="A5435" s="9" t="s">
        <v>26</v>
      </c>
      <c r="B5435" s="250" t="s">
        <v>2658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35">
      <c r="A5436" s="9" t="s">
        <v>35</v>
      </c>
      <c r="B5436" s="9" t="s">
        <v>2627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35">
      <c r="A5441" s="9" t="s">
        <v>33</v>
      </c>
      <c r="B5441" s="250" t="s">
        <v>2658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35">
      <c r="A5447" s="9" t="s">
        <v>33</v>
      </c>
      <c r="B5447" s="9" t="s">
        <v>2627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35">
      <c r="A5450" s="9" t="s">
        <v>65</v>
      </c>
      <c r="B5450" s="321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35">
      <c r="A5452" s="9" t="s">
        <v>35</v>
      </c>
      <c r="B5452" s="9" t="s">
        <v>2627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35">
      <c r="A5454" s="9" t="s">
        <v>33</v>
      </c>
      <c r="B5454" s="9" t="s">
        <v>2627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35">
      <c r="A5455" s="9" t="s">
        <v>88</v>
      </c>
      <c r="B5455" s="9" t="s">
        <v>2592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35">
      <c r="A5456" s="9" t="s">
        <v>44</v>
      </c>
      <c r="B5456" s="150" t="s">
        <v>2081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35">
      <c r="A5460" s="9" t="s">
        <v>45</v>
      </c>
      <c r="B5460" s="9" t="s">
        <v>2081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35">
      <c r="A5464" s="9" t="s">
        <v>48</v>
      </c>
      <c r="B5464" s="9" t="s">
        <v>2081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35">
      <c r="A5467" s="9" t="s">
        <v>82</v>
      </c>
      <c r="B5467" s="9" t="s">
        <v>2081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35">
      <c r="A5473" s="9" t="s">
        <v>33</v>
      </c>
      <c r="B5473" s="9" t="s">
        <v>2627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35">
      <c r="A5474" s="9" t="s">
        <v>94</v>
      </c>
      <c r="B5474" s="9" t="s">
        <v>2605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35">
      <c r="A5475" s="9" t="s">
        <v>95</v>
      </c>
      <c r="B5475" s="9" t="s">
        <v>2605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35">
      <c r="A5476" s="9" t="s">
        <v>97</v>
      </c>
      <c r="B5476" s="9" t="s">
        <v>2605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35">
      <c r="A5477" s="9" t="s">
        <v>98</v>
      </c>
      <c r="B5477" s="9" t="s">
        <v>2605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35">
      <c r="A5480" s="9" t="s">
        <v>97</v>
      </c>
      <c r="B5480" s="9" t="s">
        <v>2605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35">
      <c r="A5481" s="9" t="s">
        <v>35</v>
      </c>
      <c r="B5481" s="9" t="s">
        <v>2627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35">
      <c r="A5486" s="9" t="s">
        <v>105</v>
      </c>
      <c r="B5486" s="9" t="s">
        <v>2538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35">
      <c r="A5488" s="9" t="s">
        <v>100</v>
      </c>
      <c r="B5488" s="9" t="s">
        <v>2605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35">
      <c r="A5499" s="9" t="s">
        <v>72</v>
      </c>
      <c r="B5499" s="9" t="s">
        <v>2697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35">
      <c r="A5500" s="9" t="s">
        <v>56</v>
      </c>
      <c r="B5500" s="9" t="s">
        <v>2244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35">
      <c r="A5503" s="9" t="s">
        <v>57</v>
      </c>
      <c r="B5503" s="9" t="s">
        <v>2244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35">
      <c r="A5504" s="9" t="s">
        <v>60</v>
      </c>
      <c r="B5504" s="9" t="s">
        <v>2244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35">
      <c r="A5508" s="9" t="s">
        <v>94</v>
      </c>
      <c r="B5508" s="9" t="s">
        <v>2605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35">
      <c r="A5509" s="9" t="s">
        <v>95</v>
      </c>
      <c r="B5509" s="9" t="s">
        <v>2605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35">
      <c r="A5510" s="9" t="s">
        <v>98</v>
      </c>
      <c r="B5510" s="9" t="s">
        <v>2605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35">
      <c r="A5512" s="9" t="s">
        <v>105</v>
      </c>
      <c r="B5512" s="9" t="s">
        <v>2605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35">
      <c r="A5513" s="9" t="s">
        <v>97</v>
      </c>
      <c r="B5513" s="9" t="s">
        <v>2244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35">
      <c r="A5514" s="9" t="s">
        <v>101</v>
      </c>
      <c r="B5514" s="9" t="s">
        <v>2244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35">
      <c r="A5515" s="9" t="s">
        <v>85</v>
      </c>
      <c r="B5515" s="151" t="s">
        <v>2726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35">
      <c r="A5516" s="9" t="s">
        <v>102</v>
      </c>
      <c r="B5516" s="9" t="s">
        <v>2244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35">
      <c r="A5521" s="9" t="s">
        <v>66</v>
      </c>
      <c r="B5521" s="9" t="s">
        <v>2298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35">
      <c r="A5523" s="9" t="s">
        <v>72</v>
      </c>
      <c r="B5523" s="9" t="s">
        <v>2697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35">
      <c r="A5524" s="9" t="s">
        <v>63</v>
      </c>
      <c r="B5524" s="157" t="s">
        <v>1088</v>
      </c>
      <c r="C5524" s="9" t="s">
        <v>2593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35">
      <c r="A5527" s="9" t="s">
        <v>102</v>
      </c>
      <c r="B5527" s="9" t="s">
        <v>2244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35">
      <c r="A5530" s="9" t="s">
        <v>57</v>
      </c>
      <c r="B5530" s="9" t="s">
        <v>2244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35">
      <c r="A5532" s="9" t="s">
        <v>74</v>
      </c>
      <c r="B5532" s="9" t="s">
        <v>2689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35">
      <c r="A5537" s="9" t="s">
        <v>57</v>
      </c>
      <c r="B5537" s="9" t="s">
        <v>2244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35">
      <c r="A5538" s="9" t="s">
        <v>63</v>
      </c>
      <c r="B5538" s="157" t="s">
        <v>1088</v>
      </c>
      <c r="C5538" s="9" t="s">
        <v>2626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35">
      <c r="A5539" s="9" t="s">
        <v>85</v>
      </c>
      <c r="B5539" s="151" t="s">
        <v>2726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35">
      <c r="A5540" s="9" t="s">
        <v>74</v>
      </c>
      <c r="B5540" s="150" t="s">
        <v>2689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35">
      <c r="A5541" s="9" t="s">
        <v>44</v>
      </c>
      <c r="B5541" s="9" t="s">
        <v>2081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35">
      <c r="A5542" s="9" t="s">
        <v>45</v>
      </c>
      <c r="B5542" s="9" t="s">
        <v>2081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35">
      <c r="A5546" s="9" t="s">
        <v>48</v>
      </c>
      <c r="B5546" s="9" t="s">
        <v>2081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35">
      <c r="A5547" s="9" t="s">
        <v>82</v>
      </c>
      <c r="B5547" s="9" t="s">
        <v>2081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35">
      <c r="A5551" s="9" t="s">
        <v>102</v>
      </c>
      <c r="B5551" s="9" t="s">
        <v>2244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35">
      <c r="A5555" s="9" t="s">
        <v>56</v>
      </c>
      <c r="B5555" s="9" t="s">
        <v>2244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35">
      <c r="A5556" s="9" t="s">
        <v>60</v>
      </c>
      <c r="B5556" s="9" t="s">
        <v>2244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35">
      <c r="A5557" s="9" t="s">
        <v>97</v>
      </c>
      <c r="B5557" s="9" t="s">
        <v>2244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35">
      <c r="A5558" s="9" t="s">
        <v>101</v>
      </c>
      <c r="B5558" s="9" t="s">
        <v>2244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35">
      <c r="A5560" s="9" t="s">
        <v>94</v>
      </c>
      <c r="B5560" s="9" t="s">
        <v>2605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35">
      <c r="A5561" s="9" t="s">
        <v>57</v>
      </c>
      <c r="B5561" s="9" t="s">
        <v>2244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35">
      <c r="A5566" s="9" t="s">
        <v>88</v>
      </c>
      <c r="B5566" s="9" t="s">
        <v>2592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35">
      <c r="A5568" s="9" t="s">
        <v>57</v>
      </c>
      <c r="B5568" s="9" t="s">
        <v>2244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35">
      <c r="A5569" s="9" t="s">
        <v>105</v>
      </c>
      <c r="B5569" s="150" t="s">
        <v>2605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35">
      <c r="A5572" s="9" t="s">
        <v>102</v>
      </c>
      <c r="B5572" s="150" t="s">
        <v>2259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35">
      <c r="A5573" s="9" t="s">
        <v>105</v>
      </c>
      <c r="B5573" s="150" t="s">
        <v>2259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35">
      <c r="A5577" s="9" t="s">
        <v>85</v>
      </c>
      <c r="B5577" s="9" t="s">
        <v>2741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35">
      <c r="A5579" s="9" t="s">
        <v>33</v>
      </c>
      <c r="B5579" s="9" t="s">
        <v>2605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35">
      <c r="A5580" s="9" t="s">
        <v>35</v>
      </c>
      <c r="B5580" s="9" t="s">
        <v>2605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35">
      <c r="A5581" s="9" t="s">
        <v>94</v>
      </c>
      <c r="B5581" s="9" t="s">
        <v>2605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35">
      <c r="A5582" s="9" t="s">
        <v>95</v>
      </c>
      <c r="B5582" s="9" t="s">
        <v>2605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35">
      <c r="A5583" s="9" t="s">
        <v>98</v>
      </c>
      <c r="B5583" s="9" t="s">
        <v>2605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35">
      <c r="A5589" s="9" t="s">
        <v>33</v>
      </c>
      <c r="B5589" s="9" t="s">
        <v>2605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35">
      <c r="A5590" s="9" t="s">
        <v>35</v>
      </c>
      <c r="B5590" s="9" t="s">
        <v>2605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35">
      <c r="A5591" s="9" t="s">
        <v>82</v>
      </c>
      <c r="B5591" s="9" t="s">
        <v>2081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35">
      <c r="A5594" s="9" t="s">
        <v>88</v>
      </c>
      <c r="B5594" s="9" t="s">
        <v>2592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35">
      <c r="A5596" s="9" t="s">
        <v>44</v>
      </c>
      <c r="B5596" s="9" t="s">
        <v>2081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35">
      <c r="A5597" s="9" t="s">
        <v>45</v>
      </c>
      <c r="B5597" s="9" t="s">
        <v>2081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35">
      <c r="A5598" s="9" t="s">
        <v>48</v>
      </c>
      <c r="B5598" s="9" t="s">
        <v>2081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35">
      <c r="A5599" s="9" t="s">
        <v>56</v>
      </c>
      <c r="B5599" s="9" t="s">
        <v>2244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35">
      <c r="A5600" s="9" t="s">
        <v>60</v>
      </c>
      <c r="B5600" s="9" t="s">
        <v>2244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35">
      <c r="A5603" s="9" t="s">
        <v>94</v>
      </c>
      <c r="B5603" s="9" t="s">
        <v>2605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35">
      <c r="A5604" s="9" t="s">
        <v>95</v>
      </c>
      <c r="B5604" s="9" t="s">
        <v>2605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35">
      <c r="A5605" s="9" t="s">
        <v>97</v>
      </c>
      <c r="B5605" s="9" t="s">
        <v>2244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35">
      <c r="A5606" s="9" t="s">
        <v>98</v>
      </c>
      <c r="B5606" s="9" t="s">
        <v>2605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35">
      <c r="A5607" s="9" t="s">
        <v>101</v>
      </c>
      <c r="B5607" s="9" t="s">
        <v>2244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35">
      <c r="A5610" s="9" t="s">
        <v>57</v>
      </c>
      <c r="B5610" s="9" t="s">
        <v>2244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35">
      <c r="A5615" s="9" t="s">
        <v>82</v>
      </c>
      <c r="B5615" s="9" t="s">
        <v>2081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35">
      <c r="A5616" s="9" t="s">
        <v>85</v>
      </c>
      <c r="B5616" s="157" t="s">
        <v>1088</v>
      </c>
      <c r="C5616" s="9" t="s">
        <v>2594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35">
      <c r="A5617" s="9" t="s">
        <v>88</v>
      </c>
      <c r="B5617" s="9" t="s">
        <v>2592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x14ac:dyDescent="0.35">
      <c r="A5619" s="9" t="s">
        <v>16</v>
      </c>
      <c r="B5619" s="261" t="s">
        <v>1070</v>
      </c>
      <c r="C5619" s="9" t="s">
        <v>18</v>
      </c>
      <c r="D5619" s="9"/>
      <c r="E5619" s="10">
        <v>44749</v>
      </c>
      <c r="F5619" s="100">
        <f>SUM(J5619:L5619)</f>
        <v>132</v>
      </c>
      <c r="G5619" s="100">
        <f>SUM(Table3[[#This Row],[Kim Dệt Ngày]:[Kim Khác Đêm]])</f>
        <v>0</v>
      </c>
      <c r="H5619" s="10">
        <v>44750</v>
      </c>
      <c r="I5619" s="10"/>
      <c r="J5619" s="9">
        <f>60+72</f>
        <v>132</v>
      </c>
      <c r="K5619" s="9"/>
      <c r="L5619" s="9"/>
      <c r="M5619" s="11"/>
      <c r="N5619" s="11"/>
      <c r="O5619" s="9"/>
      <c r="P5619" s="9"/>
      <c r="Q5619" s="9"/>
    </row>
    <row r="5620" spans="1:17" hidden="1" x14ac:dyDescent="0.3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>SUM(J5620:L5620)</f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hidden="1" x14ac:dyDescent="0.35">
      <c r="A5621" s="9" t="s">
        <v>19</v>
      </c>
      <c r="B5621" s="9" t="s">
        <v>2157</v>
      </c>
      <c r="C5621" s="261" t="s">
        <v>2150</v>
      </c>
      <c r="D5621" s="9"/>
      <c r="E5621" s="10">
        <v>44735</v>
      </c>
      <c r="F5621" s="100">
        <f>SUM(J5621:L5621)</f>
        <v>360</v>
      </c>
      <c r="G5621" s="100">
        <f>SUM(Table3[[#This Row],[Kim Dệt Ngày]:[Kim Khác Đêm]])</f>
        <v>0</v>
      </c>
      <c r="H5621" s="10">
        <v>44744</v>
      </c>
      <c r="I5621" s="10">
        <v>44749</v>
      </c>
      <c r="J5621" s="9">
        <f>36+60+48+60+72</f>
        <v>276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3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>SUM(J5622:L5622)</f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x14ac:dyDescent="0.35">
      <c r="A5623" s="9" t="s">
        <v>19</v>
      </c>
      <c r="B5623" s="9" t="s">
        <v>2157</v>
      </c>
      <c r="C5623" s="261" t="s">
        <v>2594</v>
      </c>
      <c r="D5623" s="9"/>
      <c r="E5623" s="10">
        <v>44735</v>
      </c>
      <c r="F5623" s="100">
        <f>SUM(J5623:L5623)</f>
        <v>120</v>
      </c>
      <c r="G5623" s="100">
        <f>SUM(Table3[[#This Row],[Kim Dệt Ngày]:[Kim Khác Đêm]])</f>
        <v>0</v>
      </c>
      <c r="H5623" s="10">
        <v>44750</v>
      </c>
      <c r="I5623" s="10"/>
      <c r="J5623" s="9">
        <f>60+60</f>
        <v>120</v>
      </c>
      <c r="K5623" s="9"/>
      <c r="L5623" s="9"/>
      <c r="M5623" s="11"/>
      <c r="N5623" s="11"/>
      <c r="O5623" s="9"/>
      <c r="P5623" s="9"/>
      <c r="Q5623" s="9"/>
    </row>
    <row r="5624" spans="1:17" hidden="1" x14ac:dyDescent="0.35">
      <c r="A5624" s="9" t="s">
        <v>21</v>
      </c>
      <c r="B5624" s="9" t="s">
        <v>1421</v>
      </c>
      <c r="C5624" s="9" t="s">
        <v>39</v>
      </c>
      <c r="D5624" s="9"/>
      <c r="E5624" s="10">
        <v>44742</v>
      </c>
      <c r="F5624" s="100">
        <f>SUM(J5624:L5624)</f>
        <v>432</v>
      </c>
      <c r="G5624" s="100">
        <f>SUM(Table3[[#This Row],[Kim Dệt Ngày]:[Kim Khác Đêm]])</f>
        <v>0</v>
      </c>
      <c r="H5624" s="10">
        <v>44743</v>
      </c>
      <c r="I5624" s="10">
        <v>44750</v>
      </c>
      <c r="J5624" s="9">
        <f>60+48+60+36+48+72</f>
        <v>324</v>
      </c>
      <c r="K5624" s="9"/>
      <c r="L5624" s="9">
        <f>48+60</f>
        <v>108</v>
      </c>
      <c r="M5624" s="11"/>
      <c r="N5624" s="11"/>
      <c r="O5624" s="9"/>
      <c r="P5624" s="9"/>
      <c r="Q5624" s="9"/>
    </row>
    <row r="5625" spans="1:17" hidden="1" x14ac:dyDescent="0.35">
      <c r="A5625" s="9" t="s">
        <v>23</v>
      </c>
      <c r="B5625" s="9" t="s">
        <v>1421</v>
      </c>
      <c r="C5625" s="9" t="s">
        <v>28</v>
      </c>
      <c r="D5625" s="9"/>
      <c r="E5625" s="10">
        <v>44742</v>
      </c>
      <c r="F5625" s="100">
        <f>SUM(J5625:L5625)</f>
        <v>468</v>
      </c>
      <c r="G5625" s="100">
        <f>SUM(Table3[[#This Row],[Kim Dệt Ngày]:[Kim Khác Đêm]])</f>
        <v>0</v>
      </c>
      <c r="H5625" s="10">
        <v>44743</v>
      </c>
      <c r="I5625" s="10">
        <v>44750</v>
      </c>
      <c r="J5625" s="9">
        <f>12+12+60+84+60+84+12</f>
        <v>324</v>
      </c>
      <c r="K5625" s="9"/>
      <c r="L5625" s="9">
        <f>84+60</f>
        <v>144</v>
      </c>
      <c r="M5625" s="11"/>
      <c r="N5625" s="11"/>
      <c r="O5625" s="9"/>
      <c r="P5625" s="9"/>
      <c r="Q5625" s="9"/>
    </row>
    <row r="5626" spans="1:17" hidden="1" x14ac:dyDescent="0.3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>SUM(J5626:L5626)</f>
        <v>576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72+84+60+72+48+60</f>
        <v>396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35">
      <c r="A5627" s="9" t="s">
        <v>21</v>
      </c>
      <c r="B5627" s="9" t="s">
        <v>1421</v>
      </c>
      <c r="C5627" s="9" t="s">
        <v>25</v>
      </c>
      <c r="D5627" s="9"/>
      <c r="E5627" s="10">
        <v>44742</v>
      </c>
      <c r="F5627" s="100">
        <f>SUM(J5627:L5627)</f>
        <v>108</v>
      </c>
      <c r="G5627" s="100">
        <f>SUM(Table3[[#This Row],[Kim Dệt Ngày]:[Kim Khác Đêm]])</f>
        <v>0</v>
      </c>
      <c r="H5627" s="10">
        <v>44750</v>
      </c>
      <c r="I5627" s="10"/>
      <c r="J5627" s="9">
        <f>48+60</f>
        <v>108</v>
      </c>
      <c r="K5627" s="9"/>
      <c r="L5627" s="9"/>
      <c r="M5627" s="11"/>
      <c r="N5627" s="11"/>
      <c r="O5627" s="9"/>
      <c r="P5627" s="9"/>
      <c r="Q5627" s="9"/>
    </row>
    <row r="5628" spans="1:17" x14ac:dyDescent="0.35">
      <c r="A5628" s="9" t="s">
        <v>23</v>
      </c>
      <c r="B5628" s="9" t="s">
        <v>1421</v>
      </c>
      <c r="C5628" s="9" t="s">
        <v>18</v>
      </c>
      <c r="D5628" s="9"/>
      <c r="E5628" s="10">
        <v>44742</v>
      </c>
      <c r="F5628" s="100">
        <f>SUM(J5628:L5628)</f>
        <v>192</v>
      </c>
      <c r="G5628" s="100">
        <f>SUM(Table3[[#This Row],[Kim Dệt Ngày]:[Kim Khác Đêm]])</f>
        <v>0</v>
      </c>
      <c r="H5628" s="10">
        <v>44750</v>
      </c>
      <c r="I5628" s="10"/>
      <c r="J5628" s="9">
        <f>48+60</f>
        <v>108</v>
      </c>
      <c r="K5628" s="9"/>
      <c r="L5628" s="9">
        <f>84</f>
        <v>84</v>
      </c>
      <c r="M5628" s="11"/>
      <c r="N5628" s="11"/>
      <c r="O5628" s="9"/>
      <c r="P5628" s="9"/>
      <c r="Q5628" s="9"/>
    </row>
    <row r="5629" spans="1:17" x14ac:dyDescent="0.35">
      <c r="A5629" s="9" t="s">
        <v>26</v>
      </c>
      <c r="B5629" s="9" t="s">
        <v>1198</v>
      </c>
      <c r="C5629" s="9" t="s">
        <v>25</v>
      </c>
      <c r="D5629" s="9"/>
      <c r="E5629" s="10">
        <v>44749</v>
      </c>
      <c r="F5629" s="100">
        <f>SUM(J5629:L5629)</f>
        <v>108</v>
      </c>
      <c r="G5629" s="100">
        <f>SUM(Table3[[#This Row],[Kim Dệt Ngày]:[Kim Khác Đêm]])</f>
        <v>0</v>
      </c>
      <c r="H5629" s="10">
        <v>44750</v>
      </c>
      <c r="I5629" s="10"/>
      <c r="J5629" s="9">
        <f>60+48</f>
        <v>108</v>
      </c>
      <c r="K5629" s="9"/>
      <c r="L5629" s="9"/>
      <c r="M5629" s="11"/>
      <c r="N5629" s="11"/>
      <c r="O5629" s="9"/>
      <c r="P5629" s="9"/>
      <c r="Q5629" s="9"/>
    </row>
    <row r="5630" spans="1:17" hidden="1" x14ac:dyDescent="0.35">
      <c r="A5630" s="9" t="s">
        <v>31</v>
      </c>
      <c r="B5630" s="9" t="s">
        <v>1113</v>
      </c>
      <c r="C5630" s="9" t="s">
        <v>28</v>
      </c>
      <c r="D5630" s="9"/>
      <c r="E5630" s="10">
        <v>44738</v>
      </c>
      <c r="F5630" s="100">
        <f>SUM(J5630:L5630)</f>
        <v>480</v>
      </c>
      <c r="G5630" s="100">
        <f>SUM(Table3[[#This Row],[Kim Dệt Ngày]:[Kim Khác Đêm]])</f>
        <v>4</v>
      </c>
      <c r="H5630" s="10">
        <v>44743</v>
      </c>
      <c r="I5630" s="10">
        <v>44750</v>
      </c>
      <c r="J5630" s="9">
        <f>48+36+60+72+48+72+60</f>
        <v>396</v>
      </c>
      <c r="K5630" s="9"/>
      <c r="L5630" s="9">
        <f>24+60</f>
        <v>84</v>
      </c>
      <c r="M5630" s="11">
        <f>4</f>
        <v>4</v>
      </c>
      <c r="N5630" s="11"/>
      <c r="O5630" s="9"/>
      <c r="P5630" s="9"/>
      <c r="Q5630" s="9"/>
    </row>
    <row r="5631" spans="1:17" hidden="1" x14ac:dyDescent="0.3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>SUM(J5631:L5631)</f>
        <v>552</v>
      </c>
      <c r="G5631" s="100">
        <f>SUM(Table3[[#This Row],[Kim Dệt Ngày]:[Kim Khác Đêm]])</f>
        <v>0</v>
      </c>
      <c r="H5631" s="10">
        <v>44743</v>
      </c>
      <c r="I5631" s="10">
        <v>44749</v>
      </c>
      <c r="J5631" s="9">
        <f>60+60+60+72+72+48</f>
        <v>372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hidden="1" x14ac:dyDescent="0.35">
      <c r="A5632" s="9" t="s">
        <v>76</v>
      </c>
      <c r="B5632" s="9" t="s">
        <v>1113</v>
      </c>
      <c r="C5632" s="9" t="s">
        <v>28</v>
      </c>
      <c r="D5632" s="9"/>
      <c r="E5632" s="10">
        <v>44738</v>
      </c>
      <c r="F5632" s="100">
        <f>SUM(J5632:L5632)</f>
        <v>1008</v>
      </c>
      <c r="G5632" s="100">
        <f>SUM(Table3[[#This Row],[Kim Dệt Ngày]:[Kim Khác Đêm]])</f>
        <v>0</v>
      </c>
      <c r="H5632" s="10">
        <v>44743</v>
      </c>
      <c r="I5632" s="10">
        <v>44750</v>
      </c>
      <c r="J5632" s="9">
        <f>48+60+48+60+60+60+72</f>
        <v>408</v>
      </c>
      <c r="K5632" s="9"/>
      <c r="L5632" s="9">
        <f>84+84+72+84+72+72+72+60</f>
        <v>600</v>
      </c>
      <c r="M5632" s="11"/>
      <c r="N5632" s="11"/>
      <c r="O5632" s="9"/>
      <c r="P5632" s="9"/>
      <c r="Q5632" s="9"/>
    </row>
    <row r="5633" spans="1:17" hidden="1" x14ac:dyDescent="0.35">
      <c r="A5633" s="9" t="s">
        <v>16</v>
      </c>
      <c r="B5633" s="314" t="s">
        <v>1070</v>
      </c>
      <c r="C5633" s="9" t="s">
        <v>18</v>
      </c>
      <c r="D5633" s="9"/>
      <c r="E5633" s="10">
        <v>44710</v>
      </c>
      <c r="F5633" s="100">
        <f>SUM(J5633:L5633)</f>
        <v>408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24+60+60+24+48+72</f>
        <v>288</v>
      </c>
      <c r="K5633" s="9"/>
      <c r="L5633" s="9">
        <f>72+48</f>
        <v>120</v>
      </c>
      <c r="M5633" s="11"/>
      <c r="N5633" s="11"/>
      <c r="O5633" s="9"/>
      <c r="P5633" s="9"/>
      <c r="Q5633" s="9"/>
    </row>
    <row r="5634" spans="1:17" hidden="1" x14ac:dyDescent="0.35">
      <c r="A5634" s="9" t="s">
        <v>80</v>
      </c>
      <c r="B5634" s="261" t="s">
        <v>1070</v>
      </c>
      <c r="C5634" s="9" t="s">
        <v>18</v>
      </c>
      <c r="D5634" s="9"/>
      <c r="E5634" s="10">
        <v>44710</v>
      </c>
      <c r="F5634" s="100">
        <f>SUM(J5634:L5634)</f>
        <v>972</v>
      </c>
      <c r="G5634" s="100">
        <f>SUM(Table3[[#This Row],[Kim Dệt Ngày]:[Kim Khác Đêm]])</f>
        <v>0</v>
      </c>
      <c r="H5634" s="10">
        <v>44743</v>
      </c>
      <c r="I5634" s="10">
        <v>44749</v>
      </c>
      <c r="J5634" s="9">
        <f>60+72+60+72+60+72</f>
        <v>396</v>
      </c>
      <c r="K5634" s="9"/>
      <c r="L5634" s="9">
        <f>72+96+72+96+72+84+84</f>
        <v>576</v>
      </c>
      <c r="M5634" s="11"/>
      <c r="N5634" s="11"/>
      <c r="O5634" s="9"/>
      <c r="P5634" s="9"/>
      <c r="Q5634" s="9"/>
    </row>
    <row r="5635" spans="1:17" hidden="1" x14ac:dyDescent="0.35">
      <c r="A5635" s="9" t="s">
        <v>90</v>
      </c>
      <c r="B5635" s="9" t="s">
        <v>1070</v>
      </c>
      <c r="C5635" s="9" t="s">
        <v>18</v>
      </c>
      <c r="D5635" s="9"/>
      <c r="E5635" s="10">
        <v>44710</v>
      </c>
      <c r="F5635" s="100">
        <f>SUM(J5635:L5635)</f>
        <v>384</v>
      </c>
      <c r="G5635" s="100">
        <f>SUM(Table3[[#This Row],[Kim Dệt Ngày]:[Kim Khác Đêm]])</f>
        <v>0</v>
      </c>
      <c r="H5635" s="10">
        <v>44743</v>
      </c>
      <c r="I5635" s="10">
        <v>44749</v>
      </c>
      <c r="J5635" s="9">
        <f>48+48+36+48+36+72</f>
        <v>288</v>
      </c>
      <c r="K5635" s="9"/>
      <c r="L5635" s="9">
        <f>48+48</f>
        <v>96</v>
      </c>
      <c r="M5635" s="11"/>
      <c r="N5635" s="11"/>
      <c r="O5635" s="9"/>
      <c r="P5635" s="9"/>
      <c r="Q5635" s="9"/>
    </row>
    <row r="5636" spans="1:17" x14ac:dyDescent="0.35">
      <c r="A5636" s="9" t="s">
        <v>29</v>
      </c>
      <c r="B5636" s="9" t="s">
        <v>27</v>
      </c>
      <c r="C5636" s="9" t="s">
        <v>39</v>
      </c>
      <c r="D5636" s="9"/>
      <c r="E5636" s="10">
        <v>44742</v>
      </c>
      <c r="F5636" s="100">
        <f>SUM(J5636:L5636)</f>
        <v>276</v>
      </c>
      <c r="G5636" s="100">
        <f>SUM(Table3[[#This Row],[Kim Dệt Ngày]:[Kim Khác Đêm]])</f>
        <v>3</v>
      </c>
      <c r="H5636" s="10">
        <v>44749</v>
      </c>
      <c r="I5636" s="10"/>
      <c r="J5636" s="9">
        <f>24+84+72</f>
        <v>180</v>
      </c>
      <c r="K5636" s="9"/>
      <c r="L5636" s="9">
        <f>96</f>
        <v>96</v>
      </c>
      <c r="M5636" s="11"/>
      <c r="N5636" s="11">
        <f>3</f>
        <v>3</v>
      </c>
      <c r="O5636" s="9"/>
      <c r="P5636" s="9"/>
      <c r="Q5636" s="9"/>
    </row>
    <row r="5637" spans="1:17" hidden="1" x14ac:dyDescent="0.35">
      <c r="A5637" s="9" t="s">
        <v>83</v>
      </c>
      <c r="B5637" s="161" t="s">
        <v>1071</v>
      </c>
      <c r="C5637" s="9" t="s">
        <v>18</v>
      </c>
      <c r="D5637" s="9"/>
      <c r="E5637" s="10">
        <v>44710</v>
      </c>
      <c r="F5637" s="100">
        <f>SUM(J5637:L5637)</f>
        <v>780</v>
      </c>
      <c r="G5637" s="100">
        <f>SUM(Table3[[#This Row],[Kim Dệt Ngày]:[Kim Khác Đêm]])</f>
        <v>0</v>
      </c>
      <c r="H5637" s="10">
        <v>44743</v>
      </c>
      <c r="I5637" s="10">
        <v>44749</v>
      </c>
      <c r="J5637" s="9">
        <f>48+60+60+48+48+48</f>
        <v>312</v>
      </c>
      <c r="K5637" s="9"/>
      <c r="L5637" s="9">
        <f>72+36+60+72+72+84+72</f>
        <v>468</v>
      </c>
      <c r="M5637" s="11"/>
      <c r="N5637" s="11"/>
      <c r="O5637" s="9"/>
      <c r="P5637" s="9"/>
      <c r="Q5637" s="9"/>
    </row>
    <row r="5638" spans="1:17" x14ac:dyDescent="0.35">
      <c r="A5638" s="9" t="s">
        <v>31</v>
      </c>
      <c r="B5638" s="9" t="s">
        <v>1113</v>
      </c>
      <c r="C5638" s="9" t="s">
        <v>28</v>
      </c>
      <c r="D5638" s="9"/>
      <c r="E5638" s="10">
        <v>44750</v>
      </c>
      <c r="F5638" s="100">
        <f>SUM(J5638:L5638)</f>
        <v>72</v>
      </c>
      <c r="G5638" s="100">
        <f>SUM(Table3[[#This Row],[Kim Dệt Ngày]:[Kim Khác Đêm]])</f>
        <v>0</v>
      </c>
      <c r="H5638" s="10">
        <v>44751</v>
      </c>
      <c r="I5638" s="10"/>
      <c r="J5638" s="9">
        <f>48</f>
        <v>48</v>
      </c>
      <c r="K5638" s="9"/>
      <c r="L5638" s="9">
        <f>24</f>
        <v>24</v>
      </c>
      <c r="M5638" s="11"/>
      <c r="N5638" s="11"/>
      <c r="O5638" s="9"/>
      <c r="P5638" s="9"/>
      <c r="Q5638" s="9"/>
    </row>
    <row r="5639" spans="1:17" hidden="1" x14ac:dyDescent="0.3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>SUM(J5639:L5639)</f>
        <v>264</v>
      </c>
      <c r="G5639" s="100">
        <f>SUM(Table3[[#This Row],[Kim Dệt Ngày]:[Kim Khác Đêm]])</f>
        <v>6</v>
      </c>
      <c r="H5639" s="10">
        <v>44743</v>
      </c>
      <c r="I5639" s="10">
        <v>44749</v>
      </c>
      <c r="J5639" s="9">
        <f>36+36+36+36+48</f>
        <v>192</v>
      </c>
      <c r="K5639" s="9"/>
      <c r="L5639" s="9">
        <f>48+24</f>
        <v>72</v>
      </c>
      <c r="M5639" s="11">
        <f>6</f>
        <v>6</v>
      </c>
      <c r="N5639" s="11"/>
      <c r="O5639" s="9"/>
      <c r="P5639" s="9"/>
      <c r="Q5639" s="9"/>
    </row>
    <row r="5640" spans="1:17" hidden="1" x14ac:dyDescent="0.3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>SUM(J5640:L5640)</f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3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>SUM(J5641:L5641)</f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3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>SUM(J5642:L5642)</f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hidden="1" x14ac:dyDescent="0.35">
      <c r="A5643" s="9" t="s">
        <v>40</v>
      </c>
      <c r="B5643" s="9" t="s">
        <v>1601</v>
      </c>
      <c r="C5643" s="9" t="s">
        <v>25</v>
      </c>
      <c r="D5643" s="9"/>
      <c r="E5643" s="10">
        <v>44741</v>
      </c>
      <c r="F5643" s="100">
        <f>SUM(J5643:L5643)</f>
        <v>468</v>
      </c>
      <c r="G5643" s="100">
        <f>SUM(Table3[[#This Row],[Kim Dệt Ngày]:[Kim Khác Đêm]])</f>
        <v>8</v>
      </c>
      <c r="H5643" s="10">
        <v>44743</v>
      </c>
      <c r="I5643" s="10">
        <v>44750</v>
      </c>
      <c r="J5643" s="9">
        <f>36+60+60+48+48+60+12</f>
        <v>324</v>
      </c>
      <c r="K5643" s="9"/>
      <c r="L5643" s="9">
        <f>72+72</f>
        <v>144</v>
      </c>
      <c r="M5643" s="11">
        <f>7+1</f>
        <v>8</v>
      </c>
      <c r="N5643" s="11"/>
      <c r="O5643" s="9"/>
      <c r="P5643" s="9"/>
      <c r="Q5643" s="9"/>
    </row>
    <row r="5644" spans="1:17" x14ac:dyDescent="0.35">
      <c r="A5644" s="9" t="s">
        <v>33</v>
      </c>
      <c r="B5644" s="9" t="s">
        <v>2605</v>
      </c>
      <c r="C5644" s="9" t="s">
        <v>39</v>
      </c>
      <c r="D5644" s="9"/>
      <c r="E5644" s="10">
        <v>44750</v>
      </c>
      <c r="F5644" s="100">
        <f>SUM(J5644:L5644)</f>
        <v>156</v>
      </c>
      <c r="G5644" s="100">
        <f>SUM(Table3[[#This Row],[Kim Dệt Ngày]:[Kim Khác Đêm]])</f>
        <v>0</v>
      </c>
      <c r="H5644" s="10">
        <v>44751</v>
      </c>
      <c r="I5644" s="10"/>
      <c r="J5644" s="9">
        <f>72</f>
        <v>72</v>
      </c>
      <c r="K5644" s="9"/>
      <c r="L5644" s="9">
        <f>84</f>
        <v>84</v>
      </c>
      <c r="M5644" s="11"/>
      <c r="N5644" s="11"/>
      <c r="O5644" s="9"/>
      <c r="P5644" s="9"/>
      <c r="Q5644" s="9"/>
    </row>
    <row r="5645" spans="1:17" x14ac:dyDescent="0.35">
      <c r="A5645" s="9" t="s">
        <v>35</v>
      </c>
      <c r="B5645" s="9" t="s">
        <v>2605</v>
      </c>
      <c r="C5645" s="9" t="s">
        <v>28</v>
      </c>
      <c r="D5645" s="9"/>
      <c r="E5645" s="10">
        <v>44750</v>
      </c>
      <c r="F5645" s="100">
        <f>SUM(J5645:L5645)</f>
        <v>156</v>
      </c>
      <c r="G5645" s="100">
        <f>SUM(Table3[[#This Row],[Kim Dệt Ngày]:[Kim Khác Đêm]])</f>
        <v>0</v>
      </c>
      <c r="H5645" s="10">
        <v>44751</v>
      </c>
      <c r="I5645" s="10"/>
      <c r="J5645" s="9">
        <f>72</f>
        <v>72</v>
      </c>
      <c r="K5645" s="9"/>
      <c r="L5645" s="9">
        <f>84</f>
        <v>84</v>
      </c>
      <c r="M5645" s="11"/>
      <c r="N5645" s="11"/>
      <c r="O5645" s="9"/>
      <c r="P5645" s="9"/>
      <c r="Q5645" s="9"/>
    </row>
    <row r="5646" spans="1:17" hidden="1" x14ac:dyDescent="0.35">
      <c r="A5646" s="9" t="s">
        <v>37</v>
      </c>
      <c r="B5646" s="9" t="s">
        <v>30</v>
      </c>
      <c r="C5646" s="9" t="s">
        <v>18</v>
      </c>
      <c r="D5646" s="9"/>
      <c r="E5646" s="10">
        <v>44738</v>
      </c>
      <c r="F5646" s="100">
        <f>SUM(J5646:L5646)</f>
        <v>216</v>
      </c>
      <c r="G5646" s="100">
        <f>SUM(Table3[[#This Row],[Kim Dệt Ngày]:[Kim Khác Đêm]])</f>
        <v>98</v>
      </c>
      <c r="H5646" s="10">
        <v>44743</v>
      </c>
      <c r="I5646" s="10">
        <v>44749</v>
      </c>
      <c r="J5646" s="9">
        <f>36+24+72+84</f>
        <v>216</v>
      </c>
      <c r="K5646" s="9"/>
      <c r="L5646" s="9"/>
      <c r="M5646" s="11">
        <f>98</f>
        <v>98</v>
      </c>
      <c r="N5646" s="11"/>
      <c r="O5646" s="9"/>
      <c r="P5646" s="9"/>
      <c r="Q5646" s="9"/>
    </row>
    <row r="5647" spans="1:17" hidden="1" x14ac:dyDescent="0.35">
      <c r="A5647" s="9" t="s">
        <v>58</v>
      </c>
      <c r="B5647" s="9" t="s">
        <v>30</v>
      </c>
      <c r="C5647" s="9" t="s">
        <v>25</v>
      </c>
      <c r="D5647" s="9"/>
      <c r="E5647" s="10">
        <v>44738</v>
      </c>
      <c r="F5647" s="100">
        <f>SUM(J5647:L5647)</f>
        <v>420</v>
      </c>
      <c r="G5647" s="100">
        <f>SUM(Table3[[#This Row],[Kim Dệt Ngày]:[Kim Khác Đêm]])</f>
        <v>3</v>
      </c>
      <c r="H5647" s="10">
        <v>44743</v>
      </c>
      <c r="I5647" s="10">
        <v>44749</v>
      </c>
      <c r="J5647" s="9">
        <f>48+48+36+48+48+48</f>
        <v>276</v>
      </c>
      <c r="K5647" s="9"/>
      <c r="L5647" s="9">
        <f>60+60+24</f>
        <v>144</v>
      </c>
      <c r="M5647" s="11">
        <f>3</f>
        <v>3</v>
      </c>
      <c r="N5647" s="11"/>
      <c r="O5647" s="9"/>
      <c r="P5647" s="9"/>
      <c r="Q5647" s="9"/>
    </row>
    <row r="5648" spans="1:17" x14ac:dyDescent="0.35">
      <c r="A5648" s="9" t="s">
        <v>37</v>
      </c>
      <c r="B5648" s="9" t="s">
        <v>30</v>
      </c>
      <c r="C5648" s="9" t="s">
        <v>18</v>
      </c>
      <c r="D5648" s="9"/>
      <c r="E5648" s="10">
        <v>44749</v>
      </c>
      <c r="F5648" s="100">
        <f>SUM(J5648:L5648)</f>
        <v>204</v>
      </c>
      <c r="G5648" s="100">
        <f>SUM(Table3[[#This Row],[Kim Dệt Ngày]:[Kim Khác Đêm]])</f>
        <v>0</v>
      </c>
      <c r="H5648" s="10">
        <v>44750</v>
      </c>
      <c r="I5648" s="10"/>
      <c r="J5648" s="9">
        <f>48+72</f>
        <v>120</v>
      </c>
      <c r="K5648" s="9"/>
      <c r="L5648" s="9">
        <f>84</f>
        <v>84</v>
      </c>
      <c r="M5648" s="11"/>
      <c r="N5648" s="11"/>
      <c r="O5648" s="9"/>
      <c r="P5648" s="9"/>
      <c r="Q5648" s="9"/>
    </row>
    <row r="5649" spans="1:17" x14ac:dyDescent="0.35">
      <c r="A5649" s="9" t="s">
        <v>38</v>
      </c>
      <c r="B5649" s="9" t="s">
        <v>1596</v>
      </c>
      <c r="C5649" s="9" t="s">
        <v>39</v>
      </c>
      <c r="D5649" s="9"/>
      <c r="E5649" s="10">
        <v>44742</v>
      </c>
      <c r="F5649" s="100">
        <f>SUM(J5649:L5649)</f>
        <v>228</v>
      </c>
      <c r="G5649" s="100">
        <f>SUM(Table3[[#This Row],[Kim Dệt Ngày]:[Kim Khác Đêm]])</f>
        <v>0</v>
      </c>
      <c r="H5649" s="10">
        <v>44749</v>
      </c>
      <c r="I5649" s="10"/>
      <c r="J5649" s="9">
        <f>24+72+60</f>
        <v>156</v>
      </c>
      <c r="K5649" s="9"/>
      <c r="L5649" s="9">
        <f>72</f>
        <v>72</v>
      </c>
      <c r="M5649" s="11"/>
      <c r="N5649" s="11"/>
      <c r="O5649" s="9"/>
      <c r="P5649" s="9"/>
      <c r="Q5649" s="9"/>
    </row>
    <row r="5650" spans="1:17" hidden="1" x14ac:dyDescent="0.3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>SUM(J5650:L5650)</f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x14ac:dyDescent="0.35">
      <c r="A5651" s="9" t="s">
        <v>40</v>
      </c>
      <c r="B5651" s="9" t="s">
        <v>1601</v>
      </c>
      <c r="C5651" s="9" t="s">
        <v>28</v>
      </c>
      <c r="D5651" s="9"/>
      <c r="E5651" s="10">
        <v>44741</v>
      </c>
      <c r="F5651" s="100">
        <f>SUM(J5651:L5651)</f>
        <v>180</v>
      </c>
      <c r="G5651" s="100">
        <f>SUM(Table3[[#This Row],[Kim Dệt Ngày]:[Kim Khác Đêm]])</f>
        <v>0</v>
      </c>
      <c r="H5651" s="10">
        <v>44750</v>
      </c>
      <c r="I5651" s="10"/>
      <c r="J5651" s="9">
        <f>48+60</f>
        <v>108</v>
      </c>
      <c r="K5651" s="9"/>
      <c r="L5651" s="9">
        <f>72</f>
        <v>72</v>
      </c>
      <c r="M5651" s="11"/>
      <c r="N5651" s="11"/>
      <c r="O5651" s="9"/>
      <c r="P5651" s="9"/>
      <c r="Q5651" s="9"/>
    </row>
    <row r="5652" spans="1:17" hidden="1" x14ac:dyDescent="0.35">
      <c r="A5652" s="9" t="s">
        <v>63</v>
      </c>
      <c r="B5652" s="157" t="s">
        <v>1088</v>
      </c>
      <c r="C5652" s="9" t="s">
        <v>2626</v>
      </c>
      <c r="D5652" s="9"/>
      <c r="E5652" s="10">
        <v>44727</v>
      </c>
      <c r="F5652" s="100">
        <f>SUM(J5652:L5652)</f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hidden="1" x14ac:dyDescent="0.35">
      <c r="A5653" s="9" t="s">
        <v>56</v>
      </c>
      <c r="B5653" s="9" t="s">
        <v>2244</v>
      </c>
      <c r="C5653" s="9" t="s">
        <v>28</v>
      </c>
      <c r="D5653" s="9"/>
      <c r="E5653" s="10">
        <v>44741</v>
      </c>
      <c r="F5653" s="100">
        <f>SUM(J5653:L5653)</f>
        <v>444</v>
      </c>
      <c r="G5653" s="100">
        <f>SUM(Table3[[#This Row],[Kim Dệt Ngày]:[Kim Khác Đêm]])</f>
        <v>0</v>
      </c>
      <c r="H5653" s="10">
        <v>44743</v>
      </c>
      <c r="I5653" s="10">
        <v>44749</v>
      </c>
      <c r="J5653" s="9">
        <f>48+48+36+48+36+60</f>
        <v>276</v>
      </c>
      <c r="K5653" s="9"/>
      <c r="L5653" s="9">
        <f>60+72+36</f>
        <v>168</v>
      </c>
      <c r="M5653" s="11"/>
      <c r="N5653" s="11"/>
      <c r="O5653" s="9"/>
      <c r="P5653" s="9"/>
      <c r="Q5653" s="9"/>
    </row>
    <row r="5654" spans="1:17" hidden="1" x14ac:dyDescent="0.35">
      <c r="A5654" s="9" t="s">
        <v>57</v>
      </c>
      <c r="B5654" s="9" t="s">
        <v>2244</v>
      </c>
      <c r="C5654" s="9" t="s">
        <v>25</v>
      </c>
      <c r="D5654" s="9"/>
      <c r="E5654" s="10">
        <v>44741</v>
      </c>
      <c r="F5654" s="100">
        <f>SUM(J5654:L5654)</f>
        <v>468</v>
      </c>
      <c r="G5654" s="100">
        <f>SUM(Table3[[#This Row],[Kim Dệt Ngày]:[Kim Khác Đêm]])</f>
        <v>0</v>
      </c>
      <c r="H5654" s="10">
        <v>44743</v>
      </c>
      <c r="I5654" s="10">
        <v>44749</v>
      </c>
      <c r="J5654" s="9">
        <f>48+48+48+60+48+48</f>
        <v>300</v>
      </c>
      <c r="K5654" s="9"/>
      <c r="L5654" s="9">
        <f>72+60+36</f>
        <v>168</v>
      </c>
      <c r="M5654" s="11"/>
      <c r="N5654" s="11"/>
      <c r="O5654" s="9"/>
      <c r="P5654" s="9"/>
      <c r="Q5654" s="9"/>
    </row>
    <row r="5655" spans="1:17" hidden="1" x14ac:dyDescent="0.35">
      <c r="A5655" s="9" t="s">
        <v>74</v>
      </c>
      <c r="B5655" s="9" t="s">
        <v>2689</v>
      </c>
      <c r="C5655" s="9" t="s">
        <v>18</v>
      </c>
      <c r="D5655" s="9"/>
      <c r="E5655" s="10">
        <v>44721</v>
      </c>
      <c r="F5655" s="100">
        <f>SUM(J5655:L5655)</f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3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>SUM(J5656:L5656)</f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hidden="1" x14ac:dyDescent="0.35">
      <c r="A5657" s="9" t="s">
        <v>60</v>
      </c>
      <c r="B5657" s="9" t="s">
        <v>2244</v>
      </c>
      <c r="C5657" s="9" t="s">
        <v>18</v>
      </c>
      <c r="D5657" s="9"/>
      <c r="E5657" s="10">
        <v>44741</v>
      </c>
      <c r="F5657" s="100">
        <f>SUM(J5657:L5657)</f>
        <v>396</v>
      </c>
      <c r="G5657" s="100">
        <f>SUM(Table3[[#This Row],[Kim Dệt Ngày]:[Kim Khác Đêm]])</f>
        <v>0</v>
      </c>
      <c r="H5657" s="10">
        <v>44743</v>
      </c>
      <c r="I5657" s="10">
        <v>44749</v>
      </c>
      <c r="J5657" s="9">
        <f>36+48+48+48+36+60</f>
        <v>276</v>
      </c>
      <c r="K5657" s="9"/>
      <c r="L5657" s="9">
        <f>60+60</f>
        <v>120</v>
      </c>
      <c r="M5657" s="11"/>
      <c r="N5657" s="11"/>
      <c r="O5657" s="9"/>
      <c r="P5657" s="9"/>
      <c r="Q5657" s="9"/>
    </row>
    <row r="5658" spans="1:17" hidden="1" x14ac:dyDescent="0.35">
      <c r="A5658" s="9" t="s">
        <v>97</v>
      </c>
      <c r="B5658" s="9" t="s">
        <v>2244</v>
      </c>
      <c r="C5658" s="9" t="s">
        <v>39</v>
      </c>
      <c r="D5658" s="9"/>
      <c r="E5658" s="10">
        <v>44741</v>
      </c>
      <c r="F5658" s="100">
        <f>SUM(J5658:L5658)</f>
        <v>648</v>
      </c>
      <c r="G5658" s="100">
        <f>SUM(Table3[[#This Row],[Kim Dệt Ngày]:[Kim Khác Đêm]])</f>
        <v>0</v>
      </c>
      <c r="H5658" s="10">
        <v>44743</v>
      </c>
      <c r="I5658" s="10">
        <v>44749</v>
      </c>
      <c r="J5658" s="9">
        <f>36+48+36+48+36+48</f>
        <v>252</v>
      </c>
      <c r="K5658" s="9"/>
      <c r="L5658" s="9">
        <f>60+60+48+60+48+60+60</f>
        <v>396</v>
      </c>
      <c r="M5658" s="11"/>
      <c r="N5658" s="11"/>
      <c r="O5658" s="9"/>
      <c r="P5658" s="9"/>
      <c r="Q5658" s="9"/>
    </row>
    <row r="5659" spans="1:17" hidden="1" x14ac:dyDescent="0.35">
      <c r="A5659" s="9" t="s">
        <v>101</v>
      </c>
      <c r="B5659" s="9" t="s">
        <v>2244</v>
      </c>
      <c r="C5659" s="9" t="s">
        <v>18</v>
      </c>
      <c r="D5659" s="9"/>
      <c r="E5659" s="10">
        <v>44741</v>
      </c>
      <c r="F5659" s="100">
        <f>SUM(J5659:L5659)</f>
        <v>528</v>
      </c>
      <c r="G5659" s="100">
        <f>SUM(Table3[[#This Row],[Kim Dệt Ngày]:[Kim Khác Đêm]])</f>
        <v>0</v>
      </c>
      <c r="H5659" s="10">
        <v>44743</v>
      </c>
      <c r="I5659" s="10">
        <v>44749</v>
      </c>
      <c r="J5659" s="9">
        <f>48+36+48+36+36+48</f>
        <v>252</v>
      </c>
      <c r="K5659" s="9"/>
      <c r="L5659" s="9">
        <f>60+48+48+60+60</f>
        <v>276</v>
      </c>
      <c r="M5659" s="11"/>
      <c r="N5659" s="11"/>
      <c r="O5659" s="9"/>
      <c r="P5659" s="9"/>
      <c r="Q5659" s="9"/>
    </row>
    <row r="5660" spans="1:17" hidden="1" x14ac:dyDescent="0.35">
      <c r="A5660" s="9" t="s">
        <v>48</v>
      </c>
      <c r="B5660" s="9" t="s">
        <v>2081</v>
      </c>
      <c r="C5660" s="9" t="s">
        <v>28</v>
      </c>
      <c r="D5660" s="9"/>
      <c r="E5660" s="10">
        <v>44749</v>
      </c>
      <c r="F5660" s="100">
        <f>SUM(J5660:L5660)</f>
        <v>24</v>
      </c>
      <c r="G5660" s="100">
        <f>SUM(Table3[[#This Row],[Kim Dệt Ngày]:[Kim Khác Đêm]])</f>
        <v>0</v>
      </c>
      <c r="H5660" s="10">
        <v>44750</v>
      </c>
      <c r="I5660" s="10">
        <v>44750</v>
      </c>
      <c r="J5660" s="9">
        <f>24</f>
        <v>24</v>
      </c>
      <c r="K5660" s="9"/>
      <c r="L5660" s="9"/>
      <c r="M5660" s="11"/>
      <c r="N5660" s="11"/>
      <c r="O5660" s="9"/>
      <c r="P5660" s="9"/>
      <c r="Q5660" s="9"/>
    </row>
    <row r="5661" spans="1:17" hidden="1" x14ac:dyDescent="0.35">
      <c r="A5661" s="9" t="s">
        <v>72</v>
      </c>
      <c r="B5661" s="9" t="s">
        <v>239</v>
      </c>
      <c r="C5661" s="9" t="s">
        <v>25</v>
      </c>
      <c r="D5661" s="9"/>
      <c r="E5661" s="10">
        <v>44718</v>
      </c>
      <c r="F5661" s="100">
        <f>SUM(J5661:L5661)</f>
        <v>552</v>
      </c>
      <c r="G5661" s="100">
        <f>SUM(Table3[[#This Row],[Kim Dệt Ngày]:[Kim Khác Đêm]])</f>
        <v>0</v>
      </c>
      <c r="H5661" s="10">
        <v>44743</v>
      </c>
      <c r="I5661" s="10">
        <v>44749</v>
      </c>
      <c r="J5661" s="9">
        <f>48+36+36+36+36+36</f>
        <v>228</v>
      </c>
      <c r="K5661" s="9"/>
      <c r="L5661" s="9">
        <f>48+60+48+60+48+60</f>
        <v>324</v>
      </c>
      <c r="M5661" s="11"/>
      <c r="N5661" s="11"/>
      <c r="O5661" s="9"/>
      <c r="P5661" s="9"/>
      <c r="Q5661" s="9"/>
    </row>
    <row r="5662" spans="1:17" hidden="1" x14ac:dyDescent="0.35">
      <c r="A5662" s="9" t="s">
        <v>74</v>
      </c>
      <c r="B5662" s="9" t="s">
        <v>1413</v>
      </c>
      <c r="C5662" s="9" t="s">
        <v>18</v>
      </c>
      <c r="D5662" s="9"/>
      <c r="E5662" s="10">
        <v>44649</v>
      </c>
      <c r="F5662" s="100">
        <f>SUM(J5662:L5662)</f>
        <v>516</v>
      </c>
      <c r="G5662" s="100">
        <f>SUM(Table3[[#This Row],[Kim Dệt Ngày]:[Kim Khác Đêm]])</f>
        <v>0</v>
      </c>
      <c r="H5662" s="10">
        <v>44744</v>
      </c>
      <c r="I5662" s="10">
        <v>44749</v>
      </c>
      <c r="J5662" s="9">
        <f>36+48+48+36+48</f>
        <v>216</v>
      </c>
      <c r="K5662" s="9"/>
      <c r="L5662" s="9">
        <f>48+36+60+48+108</f>
        <v>300</v>
      </c>
      <c r="M5662" s="11"/>
      <c r="N5662" s="11"/>
      <c r="O5662" s="9"/>
      <c r="P5662" s="9"/>
      <c r="Q5662" s="9"/>
    </row>
    <row r="5663" spans="1:17" x14ac:dyDescent="0.35">
      <c r="A5663" s="9" t="s">
        <v>42</v>
      </c>
      <c r="B5663" s="161" t="s">
        <v>1071</v>
      </c>
      <c r="C5663" s="9" t="s">
        <v>18</v>
      </c>
      <c r="D5663" s="9"/>
      <c r="E5663" s="10">
        <v>44749</v>
      </c>
      <c r="F5663" s="100">
        <f>SUM(J5663:L5663)</f>
        <v>84</v>
      </c>
      <c r="G5663" s="100">
        <f>SUM(Table3[[#This Row],[Kim Dệt Ngày]:[Kim Khác Đêm]])</f>
        <v>0</v>
      </c>
      <c r="H5663" s="10">
        <v>44743</v>
      </c>
      <c r="I5663" s="10"/>
      <c r="J5663" s="9">
        <f>48+36</f>
        <v>84</v>
      </c>
      <c r="K5663" s="9"/>
      <c r="L5663" s="9"/>
      <c r="M5663" s="11"/>
      <c r="N5663" s="11"/>
      <c r="O5663" s="9"/>
      <c r="P5663" s="9"/>
      <c r="Q5663" s="9"/>
    </row>
    <row r="5664" spans="1:17" hidden="1" x14ac:dyDescent="0.35">
      <c r="A5664" s="9" t="s">
        <v>77</v>
      </c>
      <c r="B5664" s="9" t="s">
        <v>1600</v>
      </c>
      <c r="C5664" s="9" t="s">
        <v>28</v>
      </c>
      <c r="D5664" s="9"/>
      <c r="E5664" s="10">
        <v>44734</v>
      </c>
      <c r="F5664" s="100">
        <f>SUM(J5664:L5664)</f>
        <v>912</v>
      </c>
      <c r="G5664" s="100">
        <f>SUM(Table3[[#This Row],[Kim Dệt Ngày]:[Kim Khác Đêm]])</f>
        <v>0</v>
      </c>
      <c r="H5664" s="10">
        <v>44743</v>
      </c>
      <c r="I5664" s="10">
        <v>44749</v>
      </c>
      <c r="J5664" s="9">
        <f>36+84+72+72+60+84</f>
        <v>408</v>
      </c>
      <c r="K5664" s="9"/>
      <c r="L5664" s="9">
        <f>108+84+108+96+108</f>
        <v>504</v>
      </c>
      <c r="M5664" s="11"/>
      <c r="N5664" s="11"/>
      <c r="O5664" s="9"/>
      <c r="P5664" s="9"/>
      <c r="Q5664" s="9"/>
    </row>
    <row r="5665" spans="1:17" x14ac:dyDescent="0.35">
      <c r="A5665" s="9" t="s">
        <v>43</v>
      </c>
      <c r="B5665" s="9" t="s">
        <v>582</v>
      </c>
      <c r="C5665" s="9" t="s">
        <v>28</v>
      </c>
      <c r="D5665" s="9"/>
      <c r="E5665" s="10">
        <v>44742</v>
      </c>
      <c r="F5665" s="100">
        <f>SUM(J5665:L5665)</f>
        <v>828</v>
      </c>
      <c r="G5665" s="100">
        <f>SUM(Table3[[#This Row],[Kim Dệt Ngày]:[Kim Khác Đêm]])</f>
        <v>0</v>
      </c>
      <c r="H5665" s="10">
        <v>44743</v>
      </c>
      <c r="I5665" s="10"/>
      <c r="J5665" s="9">
        <f>60+84+84+72+60+96+84+48</f>
        <v>588</v>
      </c>
      <c r="K5665" s="9"/>
      <c r="L5665" s="9">
        <f>84+96+60</f>
        <v>240</v>
      </c>
      <c r="M5665" s="11"/>
      <c r="N5665" s="11"/>
      <c r="O5665" s="9"/>
      <c r="P5665" s="9"/>
      <c r="Q5665" s="9"/>
    </row>
    <row r="5666" spans="1:17" x14ac:dyDescent="0.35">
      <c r="A5666" s="9" t="s">
        <v>44</v>
      </c>
      <c r="B5666" s="9" t="s">
        <v>2081</v>
      </c>
      <c r="C5666" s="9" t="s">
        <v>28</v>
      </c>
      <c r="D5666" s="9"/>
      <c r="E5666" s="10">
        <v>44749</v>
      </c>
      <c r="F5666" s="100">
        <f>SUM(J5666:L5666)</f>
        <v>48</v>
      </c>
      <c r="G5666" s="100">
        <f>SUM(Table3[[#This Row],[Kim Dệt Ngày]:[Kim Khác Đêm]])</f>
        <v>0</v>
      </c>
      <c r="H5666" s="10">
        <v>44750</v>
      </c>
      <c r="I5666" s="10"/>
      <c r="J5666" s="9">
        <f>24+24</f>
        <v>48</v>
      </c>
      <c r="K5666" s="9"/>
      <c r="L5666" s="9"/>
      <c r="M5666" s="11"/>
      <c r="N5666" s="11"/>
      <c r="O5666" s="9"/>
      <c r="P5666" s="9"/>
      <c r="Q5666" s="9"/>
    </row>
    <row r="5667" spans="1:17" hidden="1" x14ac:dyDescent="0.35">
      <c r="A5667" s="9" t="s">
        <v>44</v>
      </c>
      <c r="B5667" s="9" t="s">
        <v>2081</v>
      </c>
      <c r="C5667" s="9" t="s">
        <v>28</v>
      </c>
      <c r="D5667" s="9"/>
      <c r="E5667" s="10">
        <v>44741</v>
      </c>
      <c r="F5667" s="100">
        <f>SUM(J5667:L5667)</f>
        <v>396</v>
      </c>
      <c r="G5667" s="100">
        <f>SUM(Table3[[#This Row],[Kim Dệt Ngày]:[Kim Khác Đêm]])</f>
        <v>0</v>
      </c>
      <c r="H5667" s="10">
        <v>44743</v>
      </c>
      <c r="I5667" s="10">
        <v>44749</v>
      </c>
      <c r="J5667" s="9">
        <f>48+48+48+48+48+60</f>
        <v>300</v>
      </c>
      <c r="K5667" s="9"/>
      <c r="L5667" s="9">
        <f>60+36</f>
        <v>96</v>
      </c>
      <c r="M5667" s="11"/>
      <c r="N5667" s="11"/>
      <c r="O5667" s="9"/>
      <c r="P5667" s="9"/>
      <c r="Q5667" s="9"/>
    </row>
    <row r="5668" spans="1:17" hidden="1" x14ac:dyDescent="0.35">
      <c r="A5668" s="9" t="s">
        <v>45</v>
      </c>
      <c r="B5668" s="9" t="s">
        <v>2081</v>
      </c>
      <c r="C5668" s="9" t="s">
        <v>28</v>
      </c>
      <c r="D5668" s="9"/>
      <c r="E5668" s="10">
        <v>44741</v>
      </c>
      <c r="F5668" s="100">
        <f>SUM(J5668:L5668)</f>
        <v>528</v>
      </c>
      <c r="G5668" s="100">
        <f>SUM(Table3[[#This Row],[Kim Dệt Ngày]:[Kim Khác Đêm]])</f>
        <v>0</v>
      </c>
      <c r="H5668" s="10">
        <v>44743</v>
      </c>
      <c r="I5668" s="10">
        <v>44749</v>
      </c>
      <c r="J5668" s="9">
        <f>60+60+60+60+48+72</f>
        <v>360</v>
      </c>
      <c r="K5668" s="9"/>
      <c r="L5668" s="9">
        <f>60+72+36</f>
        <v>168</v>
      </c>
      <c r="M5668" s="11"/>
      <c r="N5668" s="11"/>
      <c r="O5668" s="9"/>
      <c r="P5668" s="9"/>
      <c r="Q5668" s="9"/>
    </row>
    <row r="5669" spans="1:17" hidden="1" x14ac:dyDescent="0.35">
      <c r="A5669" s="9" t="s">
        <v>88</v>
      </c>
      <c r="B5669" s="9" t="s">
        <v>2592</v>
      </c>
      <c r="C5669" s="9" t="s">
        <v>135</v>
      </c>
      <c r="D5669" s="9"/>
      <c r="E5669" s="10">
        <v>44718</v>
      </c>
      <c r="F5669" s="100">
        <f>SUM(J5669:L5669)</f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hidden="1" x14ac:dyDescent="0.35">
      <c r="A5670" s="9" t="s">
        <v>85</v>
      </c>
      <c r="B5670" s="157" t="s">
        <v>1088</v>
      </c>
      <c r="C5670" s="9" t="s">
        <v>2594</v>
      </c>
      <c r="D5670" s="9"/>
      <c r="E5670" s="10">
        <v>44727</v>
      </c>
      <c r="F5670" s="100">
        <f>SUM(J5670:L5670)</f>
        <v>180</v>
      </c>
      <c r="G5670" s="100">
        <f>SUM(Table3[[#This Row],[Kim Dệt Ngày]:[Kim Khác Đêm]])</f>
        <v>0</v>
      </c>
      <c r="H5670" s="10">
        <v>44743</v>
      </c>
      <c r="I5670" s="10">
        <v>44749</v>
      </c>
      <c r="J5670" s="9">
        <f>36+24+24+36+24</f>
        <v>144</v>
      </c>
      <c r="K5670" s="9"/>
      <c r="L5670" s="9">
        <f>24+12</f>
        <v>36</v>
      </c>
      <c r="M5670" s="11"/>
      <c r="N5670" s="11"/>
      <c r="O5670" s="9"/>
      <c r="P5670" s="9"/>
      <c r="Q5670" s="9"/>
    </row>
    <row r="5671" spans="1:17" hidden="1" x14ac:dyDescent="0.35">
      <c r="A5671" s="9" t="s">
        <v>88</v>
      </c>
      <c r="B5671" s="9" t="s">
        <v>2592</v>
      </c>
      <c r="C5671" s="9" t="s">
        <v>18</v>
      </c>
      <c r="D5671" s="9"/>
      <c r="E5671" s="10">
        <v>44718</v>
      </c>
      <c r="F5671" s="100">
        <f>SUM(J5671:L5671)</f>
        <v>12</v>
      </c>
      <c r="G5671" s="100">
        <f>SUM(Table3[[#This Row],[Kim Dệt Ngày]:[Kim Khác Đêm]])</f>
        <v>0</v>
      </c>
      <c r="H5671" s="10">
        <v>44748</v>
      </c>
      <c r="I5671" s="10">
        <v>44749</v>
      </c>
      <c r="J5671" s="9">
        <f>12</f>
        <v>12</v>
      </c>
      <c r="K5671" s="9"/>
      <c r="L5671" s="9"/>
      <c r="M5671" s="11"/>
      <c r="N5671" s="11"/>
      <c r="O5671" s="9"/>
      <c r="P5671" s="9"/>
      <c r="Q5671" s="9"/>
    </row>
    <row r="5672" spans="1:17" hidden="1" x14ac:dyDescent="0.35">
      <c r="A5672" s="9" t="s">
        <v>48</v>
      </c>
      <c r="B5672" s="9" t="s">
        <v>2081</v>
      </c>
      <c r="C5672" s="9" t="s">
        <v>28</v>
      </c>
      <c r="D5672" s="9"/>
      <c r="E5672" s="10">
        <v>44741</v>
      </c>
      <c r="F5672" s="100">
        <f>SUM(J5672:L5672)</f>
        <v>312</v>
      </c>
      <c r="G5672" s="100">
        <f>SUM(Table3[[#This Row],[Kim Dệt Ngày]:[Kim Khác Đêm]])</f>
        <v>2</v>
      </c>
      <c r="H5672" s="10">
        <v>44743</v>
      </c>
      <c r="I5672" s="10">
        <v>44749</v>
      </c>
      <c r="J5672" s="9">
        <f>36+36+36+48+36+36</f>
        <v>228</v>
      </c>
      <c r="K5672" s="9"/>
      <c r="L5672" s="9">
        <f>36+48</f>
        <v>84</v>
      </c>
      <c r="M5672" s="11">
        <f>2</f>
        <v>2</v>
      </c>
      <c r="N5672" s="11"/>
      <c r="O5672" s="9"/>
      <c r="P5672" s="9"/>
      <c r="Q5672" s="9"/>
    </row>
    <row r="5673" spans="1:17" hidden="1" x14ac:dyDescent="0.35">
      <c r="A5673" s="9" t="s">
        <v>82</v>
      </c>
      <c r="B5673" s="9" t="s">
        <v>2081</v>
      </c>
      <c r="C5673" s="9" t="s">
        <v>39</v>
      </c>
      <c r="D5673" s="9"/>
      <c r="E5673" s="10">
        <v>44741</v>
      </c>
      <c r="F5673" s="100">
        <f>SUM(J5673:L5673)</f>
        <v>1212</v>
      </c>
      <c r="G5673" s="100">
        <f>SUM(Table3[[#This Row],[Kim Dệt Ngày]:[Kim Khác Đêm]])</f>
        <v>0</v>
      </c>
      <c r="H5673" s="10">
        <v>44743</v>
      </c>
      <c r="I5673" s="10">
        <v>44749</v>
      </c>
      <c r="J5673" s="9">
        <f>72+84+72+84+72+84</f>
        <v>468</v>
      </c>
      <c r="K5673" s="9"/>
      <c r="L5673" s="9">
        <f>120+96+108+120+96+108+96</f>
        <v>744</v>
      </c>
      <c r="M5673" s="11"/>
      <c r="N5673" s="11"/>
      <c r="O5673" s="9"/>
      <c r="P5673" s="9"/>
      <c r="Q5673" s="9"/>
    </row>
    <row r="5674" spans="1:17" x14ac:dyDescent="0.35">
      <c r="A5674" s="9" t="s">
        <v>45</v>
      </c>
      <c r="B5674" s="9" t="s">
        <v>2081</v>
      </c>
      <c r="C5674" s="9" t="s">
        <v>28</v>
      </c>
      <c r="D5674" s="9"/>
      <c r="E5674" s="10">
        <v>44749</v>
      </c>
      <c r="F5674" s="100">
        <f>SUM(J5674:L5674)</f>
        <v>168</v>
      </c>
      <c r="G5674" s="100">
        <f>SUM(Table3[[#This Row],[Kim Dệt Ngày]:[Kim Khác Đêm]])</f>
        <v>0</v>
      </c>
      <c r="H5674" s="10">
        <v>44750</v>
      </c>
      <c r="I5674" s="10"/>
      <c r="J5674" s="9">
        <f>60+36</f>
        <v>96</v>
      </c>
      <c r="K5674" s="9"/>
      <c r="L5674" s="9">
        <f>72</f>
        <v>72</v>
      </c>
      <c r="M5674" s="11"/>
      <c r="N5674" s="11"/>
      <c r="O5674" s="9"/>
      <c r="P5674" s="9"/>
      <c r="Q5674" s="9"/>
    </row>
    <row r="5675" spans="1:17" hidden="1" x14ac:dyDescent="0.35">
      <c r="A5675" s="9" t="s">
        <v>65</v>
      </c>
      <c r="B5675" s="9" t="s">
        <v>1146</v>
      </c>
      <c r="C5675" s="9" t="s">
        <v>28</v>
      </c>
      <c r="D5675" s="9"/>
      <c r="E5675" s="10">
        <v>44716</v>
      </c>
      <c r="F5675" s="100">
        <f>SUM(J5675:L5675)</f>
        <v>612</v>
      </c>
      <c r="G5675" s="100">
        <f>SUM(Table3[[#This Row],[Kim Dệt Ngày]:[Kim Khác Đêm]])</f>
        <v>0</v>
      </c>
      <c r="H5675" s="10">
        <v>44743</v>
      </c>
      <c r="I5675" s="10">
        <v>44750</v>
      </c>
      <c r="J5675" s="9">
        <f>60+72+72+60+24+84+72</f>
        <v>444</v>
      </c>
      <c r="K5675" s="9"/>
      <c r="L5675" s="9">
        <f>84+72+12</f>
        <v>168</v>
      </c>
      <c r="M5675" s="11"/>
      <c r="N5675" s="11"/>
      <c r="O5675" s="9"/>
      <c r="P5675" s="9"/>
      <c r="Q5675" s="9"/>
    </row>
    <row r="5676" spans="1:17" x14ac:dyDescent="0.35">
      <c r="A5676" s="9" t="s">
        <v>46</v>
      </c>
      <c r="B5676" s="9" t="s">
        <v>772</v>
      </c>
      <c r="C5676" s="9" t="s">
        <v>28</v>
      </c>
      <c r="D5676" s="9"/>
      <c r="E5676" s="10">
        <v>44739</v>
      </c>
      <c r="F5676" s="100">
        <f>SUM(J5676:L5676)</f>
        <v>828</v>
      </c>
      <c r="G5676" s="100">
        <f>SUM(Table3[[#This Row],[Kim Dệt Ngày]:[Kim Khác Đêm]])</f>
        <v>4</v>
      </c>
      <c r="H5676" s="10">
        <v>44743</v>
      </c>
      <c r="I5676" s="10"/>
      <c r="J5676" s="9">
        <f>72+72+60+60+60+84+84+36</f>
        <v>528</v>
      </c>
      <c r="K5676" s="9"/>
      <c r="L5676" s="9">
        <f>96+84+48+72</f>
        <v>300</v>
      </c>
      <c r="M5676" s="11">
        <f>1+3</f>
        <v>4</v>
      </c>
      <c r="N5676" s="11"/>
      <c r="O5676" s="9"/>
      <c r="P5676" s="9"/>
      <c r="Q5676" s="9"/>
    </row>
    <row r="5677" spans="1:17" x14ac:dyDescent="0.35">
      <c r="A5677" s="9" t="s">
        <v>48</v>
      </c>
      <c r="B5677" s="9" t="s">
        <v>2081</v>
      </c>
      <c r="C5677" s="9" t="s">
        <v>39</v>
      </c>
      <c r="D5677" s="9"/>
      <c r="E5677" s="10">
        <v>44749</v>
      </c>
      <c r="F5677" s="100">
        <f>SUM(J5677:L5677)</f>
        <v>96</v>
      </c>
      <c r="G5677" s="100">
        <f>SUM(Table3[[#This Row],[Kim Dệt Ngày]:[Kim Khác Đêm]])</f>
        <v>0</v>
      </c>
      <c r="H5677" s="10">
        <v>44750</v>
      </c>
      <c r="I5677" s="10"/>
      <c r="J5677" s="9">
        <f>24+24</f>
        <v>48</v>
      </c>
      <c r="K5677" s="9"/>
      <c r="L5677" s="9">
        <f>48</f>
        <v>48</v>
      </c>
      <c r="M5677" s="11"/>
      <c r="N5677" s="11"/>
      <c r="O5677" s="9"/>
      <c r="P5677" s="9"/>
      <c r="Q5677" s="9"/>
    </row>
    <row r="5678" spans="1:17" x14ac:dyDescent="0.35">
      <c r="A5678" s="9" t="s">
        <v>49</v>
      </c>
      <c r="B5678" s="9" t="s">
        <v>1510</v>
      </c>
      <c r="C5678" s="9" t="s">
        <v>18</v>
      </c>
      <c r="D5678" s="9"/>
      <c r="E5678" s="10">
        <v>44721</v>
      </c>
      <c r="F5678" s="100">
        <f>SUM(J5678:L5678)</f>
        <v>96</v>
      </c>
      <c r="G5678" s="100">
        <f>SUM(Table3[[#This Row],[Kim Dệt Ngày]:[Kim Khác Đêm]])</f>
        <v>0</v>
      </c>
      <c r="H5678" s="10">
        <v>44750</v>
      </c>
      <c r="I5678" s="10"/>
      <c r="J5678" s="9">
        <f>24+24</f>
        <v>48</v>
      </c>
      <c r="K5678" s="9"/>
      <c r="L5678" s="9">
        <f>48</f>
        <v>48</v>
      </c>
      <c r="M5678" s="11"/>
      <c r="N5678" s="11"/>
      <c r="O5678" s="9"/>
      <c r="P5678" s="9"/>
      <c r="Q5678" s="9"/>
    </row>
    <row r="5679" spans="1:17" hidden="1" x14ac:dyDescent="0.35">
      <c r="A5679" s="9" t="s">
        <v>61</v>
      </c>
      <c r="B5679" s="9" t="s">
        <v>2298</v>
      </c>
      <c r="C5679" s="9" t="s">
        <v>135</v>
      </c>
      <c r="D5679" s="9"/>
      <c r="E5679" s="10">
        <v>44736</v>
      </c>
      <c r="F5679" s="100">
        <f>SUM(J5679:L5679)</f>
        <v>12</v>
      </c>
      <c r="G5679" s="100">
        <f>SUM(Table3[[#This Row],[Kim Dệt Ngày]:[Kim Khác Đêm]])</f>
        <v>0</v>
      </c>
      <c r="H5679" s="10">
        <v>44743</v>
      </c>
      <c r="I5679" s="10">
        <v>44750</v>
      </c>
      <c r="J5679" s="9">
        <f>12</f>
        <v>12</v>
      </c>
      <c r="K5679" s="9"/>
      <c r="L5679" s="9"/>
      <c r="M5679" s="11"/>
      <c r="N5679" s="11"/>
      <c r="O5679" s="9"/>
      <c r="P5679" s="9"/>
      <c r="Q5679" s="9"/>
    </row>
    <row r="5680" spans="1:17" x14ac:dyDescent="0.35">
      <c r="A5680" s="9" t="s">
        <v>51</v>
      </c>
      <c r="B5680" s="150" t="s">
        <v>1510</v>
      </c>
      <c r="C5680" s="9" t="s">
        <v>25</v>
      </c>
      <c r="D5680" s="9"/>
      <c r="E5680" s="10">
        <v>44721</v>
      </c>
      <c r="F5680" s="100">
        <f>SUM(J5680:L5680)</f>
        <v>372</v>
      </c>
      <c r="G5680" s="100">
        <f>SUM(Table3[[#This Row],[Kim Dệt Ngày]:[Kim Khác Đêm]])</f>
        <v>3</v>
      </c>
      <c r="H5680" s="10">
        <v>44746</v>
      </c>
      <c r="I5680" s="10"/>
      <c r="J5680" s="9">
        <f>24+48+36+60+48+36</f>
        <v>252</v>
      </c>
      <c r="K5680" s="9"/>
      <c r="L5680" s="9">
        <f>48+72</f>
        <v>120</v>
      </c>
      <c r="M5680" s="11">
        <f>3</f>
        <v>3</v>
      </c>
      <c r="N5680" s="11"/>
      <c r="O5680" s="9"/>
      <c r="P5680" s="9"/>
      <c r="Q5680" s="9"/>
    </row>
    <row r="5681" spans="1:17" hidden="1" x14ac:dyDescent="0.3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>SUM(J5681:L5681)</f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x14ac:dyDescent="0.35">
      <c r="A5682" s="9" t="s">
        <v>53</v>
      </c>
      <c r="B5682" s="9" t="s">
        <v>1332</v>
      </c>
      <c r="C5682" s="9" t="s">
        <v>18</v>
      </c>
      <c r="D5682" s="9"/>
      <c r="E5682" s="10">
        <v>44735</v>
      </c>
      <c r="F5682" s="100">
        <f>SUM(J5682:L5682)</f>
        <v>252</v>
      </c>
      <c r="G5682" s="100">
        <f>SUM(Table3[[#This Row],[Kim Dệt Ngày]:[Kim Khác Đêm]])</f>
        <v>30</v>
      </c>
      <c r="H5682" s="10">
        <v>44744</v>
      </c>
      <c r="I5682" s="10"/>
      <c r="J5682" s="9">
        <f>36+24+24+12+12+36+24</f>
        <v>168</v>
      </c>
      <c r="K5682" s="9"/>
      <c r="L5682" s="9">
        <f>48+24+12</f>
        <v>84</v>
      </c>
      <c r="M5682" s="11">
        <f>27</f>
        <v>27</v>
      </c>
      <c r="N5682" s="11">
        <f>3</f>
        <v>3</v>
      </c>
      <c r="O5682" s="9"/>
      <c r="P5682" s="9"/>
      <c r="Q5682" s="9"/>
    </row>
    <row r="5683" spans="1:17" x14ac:dyDescent="0.35">
      <c r="A5683" s="9" t="s">
        <v>55</v>
      </c>
      <c r="B5683" s="9" t="s">
        <v>1332</v>
      </c>
      <c r="C5683" s="9" t="s">
        <v>25</v>
      </c>
      <c r="D5683" s="9"/>
      <c r="E5683" s="10">
        <v>44735</v>
      </c>
      <c r="F5683" s="100">
        <f>SUM(J5683:L5683)</f>
        <v>252</v>
      </c>
      <c r="G5683" s="100">
        <f>SUM(Table3[[#This Row],[Kim Dệt Ngày]:[Kim Khác Đêm]])</f>
        <v>0</v>
      </c>
      <c r="H5683" s="10">
        <v>44744</v>
      </c>
      <c r="I5683" s="10"/>
      <c r="J5683" s="9">
        <f>12+24+24+24+24+36+24</f>
        <v>168</v>
      </c>
      <c r="K5683" s="9"/>
      <c r="L5683" s="9">
        <f>24+24+36</f>
        <v>84</v>
      </c>
      <c r="M5683" s="11"/>
      <c r="N5683" s="11"/>
      <c r="O5683" s="9"/>
      <c r="P5683" s="9"/>
      <c r="Q5683" s="9"/>
    </row>
    <row r="5684" spans="1:17" hidden="1" x14ac:dyDescent="0.35">
      <c r="A5684" s="9" t="s">
        <v>68</v>
      </c>
      <c r="B5684" s="150" t="s">
        <v>1166</v>
      </c>
      <c r="C5684" s="9" t="s">
        <v>28</v>
      </c>
      <c r="D5684" s="9"/>
      <c r="E5684" s="10">
        <v>44741</v>
      </c>
      <c r="F5684" s="100">
        <f>SUM(J5684:L5684)</f>
        <v>804</v>
      </c>
      <c r="G5684" s="100">
        <f>SUM(Table3[[#This Row],[Kim Dệt Ngày]:[Kim Khác Đêm]])</f>
        <v>0</v>
      </c>
      <c r="H5684" s="10">
        <v>44743</v>
      </c>
      <c r="I5684" s="10">
        <v>44750</v>
      </c>
      <c r="J5684" s="9">
        <f>60+60+72+60+60+84+12</f>
        <v>408</v>
      </c>
      <c r="K5684" s="9"/>
      <c r="L5684" s="9">
        <f>96+108+72+120</f>
        <v>396</v>
      </c>
      <c r="M5684" s="11"/>
      <c r="N5684" s="11"/>
      <c r="O5684" s="9"/>
      <c r="P5684" s="9"/>
      <c r="Q5684" s="9"/>
    </row>
    <row r="5685" spans="1:17" x14ac:dyDescent="0.35">
      <c r="A5685" s="9" t="s">
        <v>56</v>
      </c>
      <c r="B5685" s="9" t="s">
        <v>2244</v>
      </c>
      <c r="C5685" s="9" t="s">
        <v>28</v>
      </c>
      <c r="D5685" s="9"/>
      <c r="E5685" s="10">
        <v>44749</v>
      </c>
      <c r="F5685" s="100">
        <f>SUM(J5685:L5685)</f>
        <v>156</v>
      </c>
      <c r="G5685" s="100">
        <f>SUM(Table3[[#This Row],[Kim Dệt Ngày]:[Kim Khác Đêm]])</f>
        <v>0</v>
      </c>
      <c r="H5685" s="10">
        <v>44750</v>
      </c>
      <c r="I5685" s="10"/>
      <c r="J5685" s="9">
        <f>60+36</f>
        <v>96</v>
      </c>
      <c r="K5685" s="9"/>
      <c r="L5685" s="9">
        <f>60</f>
        <v>60</v>
      </c>
      <c r="M5685" s="11"/>
      <c r="N5685" s="11"/>
      <c r="O5685" s="9"/>
      <c r="P5685" s="9"/>
      <c r="Q5685" s="9"/>
    </row>
    <row r="5686" spans="1:17" x14ac:dyDescent="0.35">
      <c r="A5686" s="9" t="s">
        <v>57</v>
      </c>
      <c r="B5686" s="9" t="s">
        <v>2244</v>
      </c>
      <c r="C5686" s="9" t="s">
        <v>25</v>
      </c>
      <c r="D5686" s="9"/>
      <c r="E5686" s="10">
        <v>44749</v>
      </c>
      <c r="F5686" s="100">
        <f>SUM(J5686:L5686)</f>
        <v>156</v>
      </c>
      <c r="G5686" s="100">
        <f>SUM(Table3[[#This Row],[Kim Dệt Ngày]:[Kim Khác Đêm]])</f>
        <v>0</v>
      </c>
      <c r="H5686" s="10">
        <v>44750</v>
      </c>
      <c r="I5686" s="10"/>
      <c r="J5686" s="9">
        <f>60+36</f>
        <v>96</v>
      </c>
      <c r="K5686" s="9"/>
      <c r="L5686" s="9">
        <f>60</f>
        <v>60</v>
      </c>
      <c r="M5686" s="11"/>
      <c r="N5686" s="11"/>
      <c r="O5686" s="9"/>
      <c r="P5686" s="9"/>
      <c r="Q5686" s="9"/>
    </row>
    <row r="5687" spans="1:17" x14ac:dyDescent="0.35">
      <c r="A5687" s="9" t="s">
        <v>58</v>
      </c>
      <c r="B5687" s="9" t="s">
        <v>30</v>
      </c>
      <c r="C5687" s="9" t="s">
        <v>25</v>
      </c>
      <c r="D5687" s="9"/>
      <c r="E5687" s="10">
        <v>44749</v>
      </c>
      <c r="F5687" s="100">
        <f>SUM(J5687:L5687)</f>
        <v>132</v>
      </c>
      <c r="G5687" s="100">
        <f>SUM(Table3[[#This Row],[Kim Dệt Ngày]:[Kim Khác Đêm]])</f>
        <v>0</v>
      </c>
      <c r="H5687" s="10">
        <v>44750</v>
      </c>
      <c r="I5687" s="10"/>
      <c r="J5687" s="9">
        <f>48+36</f>
        <v>84</v>
      </c>
      <c r="K5687" s="9"/>
      <c r="L5687" s="9">
        <f>48</f>
        <v>48</v>
      </c>
      <c r="M5687" s="11"/>
      <c r="N5687" s="11"/>
      <c r="O5687" s="9"/>
      <c r="P5687" s="9"/>
      <c r="Q5687" s="9"/>
    </row>
    <row r="5688" spans="1:17" x14ac:dyDescent="0.35">
      <c r="A5688" s="9" t="s">
        <v>60</v>
      </c>
      <c r="B5688" s="9" t="s">
        <v>2244</v>
      </c>
      <c r="C5688" s="9" t="s">
        <v>18</v>
      </c>
      <c r="D5688" s="9"/>
      <c r="E5688" s="10">
        <v>44749</v>
      </c>
      <c r="F5688" s="100">
        <f>SUM(J5688:L5688)</f>
        <v>156</v>
      </c>
      <c r="G5688" s="100">
        <f>SUM(Table3[[#This Row],[Kim Dệt Ngày]:[Kim Khác Đêm]])</f>
        <v>0</v>
      </c>
      <c r="H5688" s="10">
        <v>44750</v>
      </c>
      <c r="I5688" s="10"/>
      <c r="J5688" s="9">
        <f>60+36</f>
        <v>96</v>
      </c>
      <c r="K5688" s="9"/>
      <c r="L5688" s="9">
        <f>60</f>
        <v>60</v>
      </c>
      <c r="M5688" s="11"/>
      <c r="N5688" s="11"/>
      <c r="O5688" s="9"/>
      <c r="P5688" s="9"/>
      <c r="Q5688" s="9"/>
    </row>
    <row r="5689" spans="1:17" x14ac:dyDescent="0.35">
      <c r="A5689" s="9" t="s">
        <v>61</v>
      </c>
      <c r="B5689" s="9" t="s">
        <v>2770</v>
      </c>
      <c r="C5689" s="9" t="s">
        <v>930</v>
      </c>
      <c r="D5689" s="9"/>
      <c r="E5689" s="10">
        <v>44736</v>
      </c>
      <c r="F5689" s="100">
        <f>SUM(J5689:L5689)</f>
        <v>84</v>
      </c>
      <c r="G5689" s="100">
        <f>SUM(Table3[[#This Row],[Kim Dệt Ngày]:[Kim Khác Đêm]])</f>
        <v>0</v>
      </c>
      <c r="H5689" s="10">
        <v>44750</v>
      </c>
      <c r="I5689" s="10"/>
      <c r="J5689" s="9">
        <f>12+24</f>
        <v>36</v>
      </c>
      <c r="K5689" s="9"/>
      <c r="L5689" s="9">
        <f>48</f>
        <v>48</v>
      </c>
      <c r="M5689" s="11"/>
      <c r="N5689" s="11"/>
      <c r="O5689" s="9"/>
      <c r="P5689" s="9"/>
      <c r="Q5689" s="9"/>
    </row>
    <row r="5690" spans="1:17" x14ac:dyDescent="0.35">
      <c r="A5690" s="9" t="s">
        <v>63</v>
      </c>
      <c r="B5690" s="157" t="s">
        <v>1088</v>
      </c>
      <c r="C5690" s="9" t="s">
        <v>2594</v>
      </c>
      <c r="D5690" s="9"/>
      <c r="E5690" s="10">
        <v>44727</v>
      </c>
      <c r="F5690" s="100">
        <f>SUM(J5690:L5690)</f>
        <v>132</v>
      </c>
      <c r="G5690" s="100">
        <f>SUM(Table3[[#This Row],[Kim Dệt Ngày]:[Kim Khác Đêm]])</f>
        <v>0</v>
      </c>
      <c r="H5690" s="10">
        <v>44749</v>
      </c>
      <c r="I5690" s="10"/>
      <c r="J5690" s="9">
        <f>48+12</f>
        <v>60</v>
      </c>
      <c r="K5690" s="9"/>
      <c r="L5690" s="9">
        <f>72</f>
        <v>72</v>
      </c>
      <c r="M5690" s="11"/>
      <c r="N5690" s="11"/>
      <c r="O5690" s="9"/>
      <c r="P5690" s="9"/>
      <c r="Q5690" s="9"/>
    </row>
    <row r="5691" spans="1:17" hidden="1" x14ac:dyDescent="0.35">
      <c r="A5691" s="9" t="s">
        <v>26</v>
      </c>
      <c r="B5691" s="9" t="s">
        <v>1198</v>
      </c>
      <c r="C5691" s="9" t="s">
        <v>25</v>
      </c>
      <c r="D5691" s="9"/>
      <c r="E5691" s="10">
        <v>44733</v>
      </c>
      <c r="F5691" s="100">
        <f>SUM(J5691:L5691)</f>
        <v>480</v>
      </c>
      <c r="G5691" s="100">
        <f>SUM(Table3[[#This Row],[Kim Dệt Ngày]:[Kim Khác Đêm]])</f>
        <v>5</v>
      </c>
      <c r="H5691" s="10">
        <v>44743</v>
      </c>
      <c r="I5691" s="10">
        <v>44749</v>
      </c>
      <c r="J5691" s="9">
        <f>60+60+48+36+48+72</f>
        <v>324</v>
      </c>
      <c r="K5691" s="9"/>
      <c r="L5691" s="9">
        <f>84+72</f>
        <v>156</v>
      </c>
      <c r="M5691" s="11">
        <f>2</f>
        <v>2</v>
      </c>
      <c r="N5691" s="11">
        <f>3</f>
        <v>3</v>
      </c>
      <c r="O5691" s="9"/>
      <c r="P5691" s="9"/>
      <c r="Q5691" s="9"/>
    </row>
    <row r="5692" spans="1:17" hidden="1" x14ac:dyDescent="0.35">
      <c r="A5692" s="9" t="s">
        <v>78</v>
      </c>
      <c r="B5692" s="9" t="s">
        <v>1336</v>
      </c>
      <c r="C5692" s="9" t="s">
        <v>18</v>
      </c>
      <c r="D5692" s="9"/>
      <c r="E5692" s="10">
        <v>44739</v>
      </c>
      <c r="F5692" s="100">
        <f>SUM(J5692:L5692)</f>
        <v>1092</v>
      </c>
      <c r="G5692" s="100">
        <f>SUM(Table3[[#This Row],[Kim Dệt Ngày]:[Kim Khác Đêm]])</f>
        <v>0</v>
      </c>
      <c r="H5692" s="10">
        <v>44743</v>
      </c>
      <c r="I5692" s="10">
        <v>44750</v>
      </c>
      <c r="J5692" s="9">
        <f>60+84+72+84+60+84+12</f>
        <v>456</v>
      </c>
      <c r="K5692" s="9"/>
      <c r="L5692" s="9">
        <f>96+72+96+72+96+108+96</f>
        <v>636</v>
      </c>
      <c r="M5692" s="11"/>
      <c r="N5692" s="11"/>
      <c r="O5692" s="9"/>
      <c r="P5692" s="9"/>
      <c r="Q5692" s="9"/>
    </row>
    <row r="5693" spans="1:17" hidden="1" x14ac:dyDescent="0.35">
      <c r="A5693" s="9" t="s">
        <v>88</v>
      </c>
      <c r="B5693" s="157" t="s">
        <v>1088</v>
      </c>
      <c r="C5693" s="9" t="s">
        <v>2594</v>
      </c>
      <c r="D5693" s="9"/>
      <c r="E5693" s="10">
        <v>44727</v>
      </c>
      <c r="F5693" s="100">
        <f>SUM(J5693:L5693)</f>
        <v>24</v>
      </c>
      <c r="G5693" s="100">
        <f>SUM(Table3[[#This Row],[Kim Dệt Ngày]:[Kim Khác Đêm]])</f>
        <v>0</v>
      </c>
      <c r="H5693" s="10">
        <v>44749</v>
      </c>
      <c r="I5693" s="10">
        <v>44749</v>
      </c>
      <c r="J5693" s="9">
        <f>24</f>
        <v>24</v>
      </c>
      <c r="K5693" s="9"/>
      <c r="L5693" s="9"/>
      <c r="M5693" s="11"/>
      <c r="N5693" s="11"/>
      <c r="O5693" s="9"/>
      <c r="P5693" s="9"/>
      <c r="Q5693" s="9"/>
    </row>
    <row r="5694" spans="1:17" hidden="1" x14ac:dyDescent="0.35">
      <c r="A5694" s="9" t="s">
        <v>93</v>
      </c>
      <c r="B5694" s="9" t="s">
        <v>1691</v>
      </c>
      <c r="C5694" s="9" t="s">
        <v>18</v>
      </c>
      <c r="D5694" s="9"/>
      <c r="E5694" s="10">
        <v>44686</v>
      </c>
      <c r="F5694" s="100">
        <f>SUM(J5694:L5694)</f>
        <v>324</v>
      </c>
      <c r="G5694" s="100">
        <f>SUM(Table3[[#This Row],[Kim Dệt Ngày]:[Kim Khác Đêm]])</f>
        <v>0</v>
      </c>
      <c r="H5694" s="10">
        <v>44743</v>
      </c>
      <c r="I5694" s="10">
        <v>44749</v>
      </c>
      <c r="J5694" s="9">
        <f>48+36+48+36+12+48</f>
        <v>228</v>
      </c>
      <c r="K5694" s="9"/>
      <c r="L5694" s="9">
        <f>48+48</f>
        <v>96</v>
      </c>
      <c r="M5694" s="11"/>
      <c r="N5694" s="11"/>
      <c r="O5694" s="9"/>
      <c r="P5694" s="9"/>
      <c r="Q5694" s="9"/>
    </row>
    <row r="5695" spans="1:17" hidden="1" x14ac:dyDescent="0.35">
      <c r="A5695" s="9" t="s">
        <v>65</v>
      </c>
      <c r="B5695" s="9" t="s">
        <v>1146</v>
      </c>
      <c r="C5695" s="9" t="s">
        <v>28</v>
      </c>
      <c r="D5695" s="9"/>
      <c r="E5695" s="10">
        <v>44750</v>
      </c>
      <c r="F5695" s="100">
        <f>SUM(J5695:L5695)</f>
        <v>60</v>
      </c>
      <c r="G5695" s="100">
        <f>SUM(Table3[[#This Row],[Kim Dệt Ngày]:[Kim Khác Đêm]])</f>
        <v>0</v>
      </c>
      <c r="H5695" s="10">
        <v>44751</v>
      </c>
      <c r="I5695" s="10">
        <v>44751</v>
      </c>
      <c r="J5695" s="9">
        <v>60</v>
      </c>
      <c r="K5695" s="9"/>
      <c r="L5695" s="9"/>
      <c r="M5695" s="11"/>
      <c r="N5695" s="11"/>
      <c r="O5695" s="9"/>
      <c r="P5695" s="9"/>
      <c r="Q5695" s="9"/>
    </row>
    <row r="5696" spans="1:17" x14ac:dyDescent="0.35">
      <c r="A5696" s="9" t="s">
        <v>65</v>
      </c>
      <c r="B5696" s="9" t="s">
        <v>2152</v>
      </c>
      <c r="C5696" s="9" t="s">
        <v>2156</v>
      </c>
      <c r="D5696" s="9"/>
      <c r="E5696" s="10">
        <v>44735</v>
      </c>
      <c r="F5696" s="100">
        <f>SUM(J5696:L5696)</f>
        <v>84</v>
      </c>
      <c r="G5696" s="100">
        <f>SUM(Table3[[#This Row],[Kim Dệt Ngày]:[Kim Khác Đêm]])</f>
        <v>0</v>
      </c>
      <c r="H5696" s="10">
        <v>44751</v>
      </c>
      <c r="I5696" s="10"/>
      <c r="J5696" s="9">
        <f>24</f>
        <v>24</v>
      </c>
      <c r="K5696" s="9"/>
      <c r="L5696" s="9">
        <f>60</f>
        <v>60</v>
      </c>
      <c r="M5696" s="11"/>
      <c r="N5696" s="11"/>
      <c r="O5696" s="9"/>
      <c r="P5696" s="9"/>
      <c r="Q5696" s="9"/>
    </row>
    <row r="5697" spans="1:17" hidden="1" x14ac:dyDescent="0.35">
      <c r="A5697" s="9" t="s">
        <v>68</v>
      </c>
      <c r="B5697" s="9" t="s">
        <v>1166</v>
      </c>
      <c r="C5697" s="9" t="s">
        <v>39</v>
      </c>
      <c r="D5697" s="9"/>
      <c r="E5697" s="10">
        <v>44741</v>
      </c>
      <c r="F5697" s="100">
        <f>SUM(J5697:L5697)</f>
        <v>108</v>
      </c>
      <c r="G5697" s="100">
        <f>SUM(Table3[[#This Row],[Kim Dệt Ngày]:[Kim Khác Đêm]])</f>
        <v>0</v>
      </c>
      <c r="H5697" s="10">
        <v>44750</v>
      </c>
      <c r="I5697" s="10">
        <v>44751</v>
      </c>
      <c r="J5697" s="9">
        <f>60+48</f>
        <v>108</v>
      </c>
      <c r="K5697" s="9"/>
      <c r="L5697" s="9"/>
      <c r="M5697" s="11"/>
      <c r="N5697" s="11"/>
      <c r="O5697" s="9"/>
      <c r="P5697" s="9"/>
      <c r="Q5697" s="9"/>
    </row>
    <row r="5698" spans="1:17" hidden="1" x14ac:dyDescent="0.35">
      <c r="A5698" s="9" t="s">
        <v>85</v>
      </c>
      <c r="B5698" s="9" t="s">
        <v>2756</v>
      </c>
      <c r="C5698" s="9" t="s">
        <v>28</v>
      </c>
      <c r="D5698" s="9"/>
      <c r="E5698" s="10">
        <v>44749</v>
      </c>
      <c r="F5698" s="100">
        <f>SUM(J5698:L5698)</f>
        <v>108</v>
      </c>
      <c r="G5698" s="100">
        <f>SUM(Table3[[#This Row],[Kim Dệt Ngày]:[Kim Khác Đêm]])</f>
        <v>0</v>
      </c>
      <c r="H5698" s="10">
        <v>44749</v>
      </c>
      <c r="I5698" s="10">
        <v>44750</v>
      </c>
      <c r="J5698" s="9">
        <f>36</f>
        <v>36</v>
      </c>
      <c r="K5698" s="9"/>
      <c r="L5698" s="9">
        <f>72</f>
        <v>72</v>
      </c>
      <c r="M5698" s="11"/>
      <c r="N5698" s="11"/>
      <c r="O5698" s="9"/>
      <c r="P5698" s="9"/>
      <c r="Q5698" s="9"/>
    </row>
    <row r="5699" spans="1:17" hidden="1" x14ac:dyDescent="0.35">
      <c r="A5699" s="9" t="s">
        <v>70</v>
      </c>
      <c r="B5699" s="9" t="s">
        <v>1166</v>
      </c>
      <c r="C5699" s="9" t="s">
        <v>18</v>
      </c>
      <c r="D5699" s="9"/>
      <c r="E5699" s="10">
        <v>44741</v>
      </c>
      <c r="F5699" s="100">
        <f>SUM(J5699:L5699)</f>
        <v>1152</v>
      </c>
      <c r="G5699" s="100">
        <f>SUM(Table3[[#This Row],[Kim Dệt Ngày]:[Kim Khác Đêm]])</f>
        <v>0</v>
      </c>
      <c r="H5699" s="10">
        <v>44743</v>
      </c>
      <c r="I5699" s="10">
        <v>44751</v>
      </c>
      <c r="J5699" s="9">
        <f>60+60+72+48+48+60+96</f>
        <v>444</v>
      </c>
      <c r="K5699" s="9"/>
      <c r="L5699" s="9">
        <f>108+108+96+96+108+84+108</f>
        <v>708</v>
      </c>
      <c r="M5699" s="11"/>
      <c r="N5699" s="11"/>
      <c r="O5699" s="9"/>
      <c r="P5699" s="9"/>
      <c r="Q5699" s="9"/>
    </row>
    <row r="5700" spans="1:17" x14ac:dyDescent="0.35">
      <c r="A5700" s="9" t="s">
        <v>66</v>
      </c>
      <c r="B5700" s="9" t="s">
        <v>2298</v>
      </c>
      <c r="C5700" s="9" t="s">
        <v>79</v>
      </c>
      <c r="D5700" s="9"/>
      <c r="E5700" s="10">
        <v>44736</v>
      </c>
      <c r="F5700" s="100">
        <f>SUM(J5700:L5700)</f>
        <v>300</v>
      </c>
      <c r="G5700" s="100">
        <f>SUM(Table3[[#This Row],[Kim Dệt Ngày]:[Kim Khác Đêm]])</f>
        <v>0</v>
      </c>
      <c r="H5700" s="10">
        <v>44743</v>
      </c>
      <c r="I5700" s="10"/>
      <c r="J5700" s="9">
        <f>36+36+24+36+36+36+24+36</f>
        <v>264</v>
      </c>
      <c r="K5700" s="9"/>
      <c r="L5700" s="9">
        <f>36</f>
        <v>36</v>
      </c>
      <c r="M5700" s="11"/>
      <c r="N5700" s="11"/>
      <c r="O5700" s="9"/>
      <c r="P5700" s="9"/>
      <c r="Q5700" s="9"/>
    </row>
    <row r="5701" spans="1:17" x14ac:dyDescent="0.35">
      <c r="A5701" s="9" t="s">
        <v>68</v>
      </c>
      <c r="B5701" s="9" t="s">
        <v>424</v>
      </c>
      <c r="C5701" s="9" t="s">
        <v>79</v>
      </c>
      <c r="D5701" s="9"/>
      <c r="E5701" s="10">
        <v>44746</v>
      </c>
      <c r="F5701" s="100">
        <f>SUM(J5701:L5701)</f>
        <v>120</v>
      </c>
      <c r="G5701" s="100">
        <f>SUM(Table3[[#This Row],[Kim Dệt Ngày]:[Kim Khác Đêm]])</f>
        <v>0</v>
      </c>
      <c r="H5701" s="10">
        <v>44751</v>
      </c>
      <c r="I5701" s="10"/>
      <c r="J5701" s="9">
        <f>0</f>
        <v>0</v>
      </c>
      <c r="K5701" s="9"/>
      <c r="L5701" s="9">
        <f>120</f>
        <v>120</v>
      </c>
      <c r="M5701" s="11"/>
      <c r="N5701" s="11"/>
      <c r="O5701" s="9"/>
      <c r="P5701" s="9"/>
      <c r="Q5701" s="9"/>
    </row>
    <row r="5702" spans="1:17" x14ac:dyDescent="0.35">
      <c r="A5702" s="9" t="s">
        <v>70</v>
      </c>
      <c r="B5702" s="9" t="s">
        <v>429</v>
      </c>
      <c r="C5702" s="9" t="s">
        <v>131</v>
      </c>
      <c r="D5702" s="9"/>
      <c r="E5702" s="10">
        <v>44746</v>
      </c>
      <c r="F5702" s="100">
        <f>SUM(J5702:L5702)</f>
        <v>276</v>
      </c>
      <c r="G5702" s="100">
        <f>SUM(Table3[[#This Row],[Kim Dệt Ngày]:[Kim Khác Đêm]])</f>
        <v>0</v>
      </c>
      <c r="H5702" s="10">
        <v>44751</v>
      </c>
      <c r="I5702" s="10"/>
      <c r="J5702" s="9">
        <f>60</f>
        <v>60</v>
      </c>
      <c r="K5702" s="9"/>
      <c r="L5702" s="9">
        <f>108+108</f>
        <v>216</v>
      </c>
      <c r="M5702" s="11"/>
      <c r="N5702" s="11"/>
      <c r="O5702" s="9"/>
      <c r="P5702" s="9"/>
      <c r="Q5702" s="9"/>
    </row>
    <row r="5703" spans="1:17" x14ac:dyDescent="0.35">
      <c r="A5703" s="9" t="s">
        <v>71</v>
      </c>
      <c r="B5703" s="9" t="s">
        <v>238</v>
      </c>
      <c r="C5703" s="9" t="s">
        <v>28</v>
      </c>
      <c r="D5703" s="9"/>
      <c r="E5703" s="10">
        <v>44739</v>
      </c>
      <c r="F5703" s="100">
        <f>SUM(J5703:L5703)</f>
        <v>1608</v>
      </c>
      <c r="G5703" s="100">
        <f>SUM(Table3[[#This Row],[Kim Dệt Ngày]:[Kim Khác Đêm]])</f>
        <v>0</v>
      </c>
      <c r="H5703" s="10">
        <v>44743</v>
      </c>
      <c r="I5703" s="10"/>
      <c r="J5703" s="9">
        <f>72+84+72+84+72+72+84+84</f>
        <v>624</v>
      </c>
      <c r="K5703" s="9"/>
      <c r="L5703" s="9">
        <f>108+96+96+108+96+108+96+96+96+84</f>
        <v>984</v>
      </c>
      <c r="M5703" s="11"/>
      <c r="N5703" s="11"/>
      <c r="O5703" s="9"/>
      <c r="P5703" s="9"/>
      <c r="Q5703" s="9"/>
    </row>
    <row r="5704" spans="1:17" hidden="1" x14ac:dyDescent="0.35">
      <c r="A5704" s="9" t="s">
        <v>78</v>
      </c>
      <c r="B5704" s="9" t="s">
        <v>1336</v>
      </c>
      <c r="C5704" s="9" t="s">
        <v>39</v>
      </c>
      <c r="D5704" s="9"/>
      <c r="E5704" s="10">
        <v>44739</v>
      </c>
      <c r="F5704" s="100">
        <f>SUM(J5704:L5704)</f>
        <v>168</v>
      </c>
      <c r="G5704" s="100">
        <f>SUM(Table3[[#This Row],[Kim Dệt Ngày]:[Kim Khác Đêm]])</f>
        <v>0</v>
      </c>
      <c r="H5704" s="10">
        <v>44750</v>
      </c>
      <c r="I5704" s="10">
        <v>44750</v>
      </c>
      <c r="J5704" s="9">
        <f>60</f>
        <v>60</v>
      </c>
      <c r="K5704" s="9"/>
      <c r="L5704" s="9">
        <f>108</f>
        <v>108</v>
      </c>
      <c r="M5704" s="11"/>
      <c r="N5704" s="11"/>
      <c r="O5704" s="9"/>
      <c r="P5704" s="9"/>
      <c r="Q5704" s="9"/>
    </row>
    <row r="5705" spans="1:17" hidden="1" x14ac:dyDescent="0.35">
      <c r="A5705" s="9" t="s">
        <v>96</v>
      </c>
      <c r="B5705" s="9" t="s">
        <v>1060</v>
      </c>
      <c r="C5705" s="9" t="s">
        <v>18</v>
      </c>
      <c r="D5705" s="9"/>
      <c r="E5705" s="10">
        <v>44733</v>
      </c>
      <c r="F5705" s="100">
        <f>SUM(J5705:L5705)</f>
        <v>924</v>
      </c>
      <c r="G5705" s="100">
        <f>SUM(Table3[[#This Row],[Kim Dệt Ngày]:[Kim Khác Đêm]])</f>
        <v>0</v>
      </c>
      <c r="H5705" s="10">
        <v>44743</v>
      </c>
      <c r="I5705" s="10">
        <v>44750</v>
      </c>
      <c r="J5705" s="9">
        <f>72+72+84+84+12+36+24</f>
        <v>384</v>
      </c>
      <c r="K5705" s="9"/>
      <c r="L5705" s="9">
        <f>84+72+84+84+72+60+84</f>
        <v>540</v>
      </c>
      <c r="M5705" s="11"/>
      <c r="N5705" s="11"/>
      <c r="O5705" s="9"/>
      <c r="P5705" s="9"/>
      <c r="Q5705" s="9"/>
    </row>
    <row r="5706" spans="1:17" x14ac:dyDescent="0.35">
      <c r="A5706" s="9" t="s">
        <v>72</v>
      </c>
      <c r="B5706" s="9" t="s">
        <v>239</v>
      </c>
      <c r="C5706" s="9" t="s">
        <v>18</v>
      </c>
      <c r="D5706" s="9"/>
      <c r="E5706" s="10">
        <v>44718</v>
      </c>
      <c r="F5706" s="100">
        <f>SUM(J5706:L5706)</f>
        <v>288</v>
      </c>
      <c r="G5706" s="100">
        <f>SUM(Table3[[#This Row],[Kim Dệt Ngày]:[Kim Khác Đêm]])</f>
        <v>0</v>
      </c>
      <c r="H5706" s="10">
        <v>44749</v>
      </c>
      <c r="I5706" s="10"/>
      <c r="J5706" s="9">
        <f>48+48</f>
        <v>96</v>
      </c>
      <c r="K5706" s="9"/>
      <c r="L5706" s="9">
        <f>48+48+48+48</f>
        <v>192</v>
      </c>
      <c r="M5706" s="11"/>
      <c r="N5706" s="11"/>
      <c r="O5706" s="9"/>
      <c r="P5706" s="9"/>
      <c r="Q5706" s="9"/>
    </row>
    <row r="5707" spans="1:17" x14ac:dyDescent="0.35">
      <c r="A5707" s="9" t="s">
        <v>74</v>
      </c>
      <c r="B5707" s="9" t="s">
        <v>1413</v>
      </c>
      <c r="C5707" s="9" t="s">
        <v>25</v>
      </c>
      <c r="D5707" s="9"/>
      <c r="E5707" s="10">
        <v>44649</v>
      </c>
      <c r="F5707" s="100">
        <f>SUM(J5707:L5707)</f>
        <v>300</v>
      </c>
      <c r="G5707" s="100">
        <f>SUM(Table3[[#This Row],[Kim Dệt Ngày]:[Kim Khác Đêm]])</f>
        <v>0</v>
      </c>
      <c r="H5707" s="10">
        <v>44749</v>
      </c>
      <c r="I5707" s="10"/>
      <c r="J5707" s="9">
        <f>48+36</f>
        <v>84</v>
      </c>
      <c r="K5707" s="9"/>
      <c r="L5707" s="9">
        <f>48+60+60+48</f>
        <v>216</v>
      </c>
      <c r="M5707" s="11"/>
      <c r="N5707" s="11"/>
      <c r="O5707" s="9"/>
      <c r="P5707" s="9"/>
      <c r="Q5707" s="9"/>
    </row>
    <row r="5708" spans="1:17" x14ac:dyDescent="0.35">
      <c r="A5708" s="9" t="s">
        <v>76</v>
      </c>
      <c r="B5708" s="9" t="s">
        <v>1113</v>
      </c>
      <c r="C5708" s="9" t="s">
        <v>28</v>
      </c>
      <c r="D5708" s="9"/>
      <c r="E5708" s="10">
        <v>44750</v>
      </c>
      <c r="F5708" s="100">
        <f>SUM(J5708:L5708)</f>
        <v>192</v>
      </c>
      <c r="G5708" s="100">
        <f>SUM(Table3[[#This Row],[Kim Dệt Ngày]:[Kim Khác Đêm]])</f>
        <v>0</v>
      </c>
      <c r="H5708" s="10">
        <v>44751</v>
      </c>
      <c r="I5708" s="144"/>
      <c r="J5708" s="14">
        <f>60</f>
        <v>60</v>
      </c>
      <c r="K5708" s="14"/>
      <c r="L5708" s="14">
        <f>72+60</f>
        <v>132</v>
      </c>
      <c r="M5708" s="146"/>
      <c r="N5708" s="146"/>
      <c r="O5708" s="14"/>
      <c r="P5708" s="14"/>
      <c r="Q5708" s="14"/>
    </row>
    <row r="5709" spans="1:17" x14ac:dyDescent="0.35">
      <c r="A5709" s="9" t="s">
        <v>77</v>
      </c>
      <c r="B5709" s="150" t="s">
        <v>1600</v>
      </c>
      <c r="C5709" s="9" t="s">
        <v>39</v>
      </c>
      <c r="D5709" s="9"/>
      <c r="E5709" s="10">
        <v>44734</v>
      </c>
      <c r="F5709" s="100">
        <f>SUM(J5709:L5709)</f>
        <v>540</v>
      </c>
      <c r="G5709" s="100">
        <f>SUM(Table3[[#This Row],[Kim Dệt Ngày]:[Kim Khác Đêm]])</f>
        <v>0</v>
      </c>
      <c r="H5709" s="10">
        <v>44749</v>
      </c>
      <c r="I5709" s="10"/>
      <c r="J5709" s="9">
        <f>84+72</f>
        <v>156</v>
      </c>
      <c r="K5709" s="9"/>
      <c r="L5709" s="9">
        <f>96+108+96+84</f>
        <v>384</v>
      </c>
      <c r="M5709" s="11"/>
      <c r="N5709" s="11"/>
      <c r="O5709" s="9"/>
      <c r="P5709" s="9"/>
      <c r="Q5709" s="9"/>
    </row>
    <row r="5710" spans="1:17" x14ac:dyDescent="0.35">
      <c r="A5710" s="9" t="s">
        <v>78</v>
      </c>
      <c r="B5710" s="9" t="s">
        <v>1336</v>
      </c>
      <c r="C5710" s="9" t="s">
        <v>39</v>
      </c>
      <c r="D5710" s="9"/>
      <c r="E5710" s="10">
        <v>44750</v>
      </c>
      <c r="F5710" s="100">
        <f>SUM(J5710:L5710)</f>
        <v>252</v>
      </c>
      <c r="G5710" s="100">
        <f>SUM(Table3[[#This Row],[Kim Dệt Ngày]:[Kim Khác Đêm]])</f>
        <v>0</v>
      </c>
      <c r="H5710" s="10">
        <v>44751</v>
      </c>
      <c r="I5710" s="10"/>
      <c r="J5710" s="9">
        <f>72</f>
        <v>72</v>
      </c>
      <c r="K5710" s="9"/>
      <c r="L5710" s="9">
        <f>96+84</f>
        <v>180</v>
      </c>
      <c r="M5710" s="11"/>
      <c r="N5710" s="11"/>
      <c r="O5710" s="9"/>
      <c r="P5710" s="9"/>
      <c r="Q5710" s="9"/>
    </row>
    <row r="5711" spans="1:17" hidden="1" x14ac:dyDescent="0.35">
      <c r="A5711" s="9" t="s">
        <v>85</v>
      </c>
      <c r="B5711" s="157" t="s">
        <v>1088</v>
      </c>
      <c r="C5711" s="9" t="s">
        <v>2594</v>
      </c>
      <c r="D5711" s="9"/>
      <c r="E5711" s="10">
        <v>44727</v>
      </c>
      <c r="F5711" s="100">
        <f>SUM(J5711:L5711)</f>
        <v>108</v>
      </c>
      <c r="G5711" s="100">
        <f>SUM(Table3[[#This Row],[Kim Dệt Ngày]:[Kim Khác Đêm]])</f>
        <v>0</v>
      </c>
      <c r="H5711" s="10">
        <v>44750</v>
      </c>
      <c r="I5711" s="10">
        <v>44750</v>
      </c>
      <c r="J5711" s="9">
        <f>36</f>
        <v>36</v>
      </c>
      <c r="K5711" s="9"/>
      <c r="L5711" s="9">
        <f>72</f>
        <v>72</v>
      </c>
      <c r="M5711" s="11"/>
      <c r="N5711" s="11"/>
      <c r="O5711" s="9"/>
      <c r="P5711" s="9"/>
      <c r="Q5711" s="9"/>
    </row>
    <row r="5712" spans="1:17" x14ac:dyDescent="0.35">
      <c r="A5712" s="9" t="s">
        <v>80</v>
      </c>
      <c r="B5712" s="261" t="s">
        <v>1070</v>
      </c>
      <c r="C5712" s="9" t="s">
        <v>18</v>
      </c>
      <c r="D5712" s="9"/>
      <c r="E5712" s="10">
        <v>44749</v>
      </c>
      <c r="F5712" s="100">
        <f>SUM(J5712:L5712)</f>
        <v>300</v>
      </c>
      <c r="G5712" s="100">
        <f>SUM(Table3[[#This Row],[Kim Dệt Ngày]:[Kim Khác Đêm]])</f>
        <v>0</v>
      </c>
      <c r="H5712" s="10">
        <v>44750</v>
      </c>
      <c r="I5712" s="10"/>
      <c r="J5712" s="9">
        <f>72+60</f>
        <v>132</v>
      </c>
      <c r="K5712" s="9"/>
      <c r="L5712" s="9">
        <f>84+84</f>
        <v>168</v>
      </c>
      <c r="M5712" s="11"/>
      <c r="N5712" s="11"/>
      <c r="O5712" s="9"/>
      <c r="P5712" s="9"/>
      <c r="Q5712" s="9"/>
    </row>
    <row r="5713" spans="1:17" hidden="1" x14ac:dyDescent="0.35">
      <c r="A5713" s="9" t="s">
        <v>33</v>
      </c>
      <c r="B5713" s="9" t="s">
        <v>2605</v>
      </c>
      <c r="C5713" s="9" t="s">
        <v>39</v>
      </c>
      <c r="D5713" s="9"/>
      <c r="E5713" s="10">
        <v>44741</v>
      </c>
      <c r="F5713" s="100">
        <f>SUM(J5713:L5713)</f>
        <v>696</v>
      </c>
      <c r="G5713" s="100">
        <f>SUM(Table3[[#This Row],[Kim Dệt Ngày]:[Kim Khác Đêm]])</f>
        <v>1</v>
      </c>
      <c r="H5713" s="10">
        <v>44743</v>
      </c>
      <c r="I5713" s="10">
        <v>44750</v>
      </c>
      <c r="J5713" s="9">
        <f>72+84+60+72+72+96+60</f>
        <v>516</v>
      </c>
      <c r="K5713" s="9"/>
      <c r="L5713" s="9">
        <f>84+96</f>
        <v>180</v>
      </c>
      <c r="M5713" s="11">
        <f>1</f>
        <v>1</v>
      </c>
      <c r="N5713" s="11"/>
      <c r="O5713" s="9"/>
      <c r="P5713" s="9"/>
      <c r="Q5713" s="9"/>
    </row>
    <row r="5714" spans="1:17" hidden="1" x14ac:dyDescent="0.35">
      <c r="A5714" s="9" t="s">
        <v>35</v>
      </c>
      <c r="B5714" s="9" t="s">
        <v>2605</v>
      </c>
      <c r="C5714" s="9" t="s">
        <v>28</v>
      </c>
      <c r="D5714" s="9"/>
      <c r="E5714" s="10">
        <v>44741</v>
      </c>
      <c r="F5714" s="100">
        <f>SUM(J5714:L5714)</f>
        <v>720</v>
      </c>
      <c r="G5714" s="100">
        <f>SUM(Table3[[#This Row],[Kim Dệt Ngày]:[Kim Khác Đêm]])</f>
        <v>4</v>
      </c>
      <c r="H5714" s="10">
        <v>44743</v>
      </c>
      <c r="I5714" s="10">
        <v>44750</v>
      </c>
      <c r="J5714" s="9">
        <f>72+72+60+96+72+84+72</f>
        <v>528</v>
      </c>
      <c r="K5714" s="9"/>
      <c r="L5714" s="9">
        <f>84+108</f>
        <v>192</v>
      </c>
      <c r="M5714" s="11">
        <f>2+2</f>
        <v>4</v>
      </c>
      <c r="N5714" s="11"/>
      <c r="O5714" s="9"/>
      <c r="P5714" s="9"/>
      <c r="Q5714" s="9"/>
    </row>
    <row r="5715" spans="1:17" hidden="1" x14ac:dyDescent="0.35">
      <c r="A5715" s="9" t="s">
        <v>94</v>
      </c>
      <c r="B5715" s="9" t="s">
        <v>2605</v>
      </c>
      <c r="C5715" s="9" t="s">
        <v>25</v>
      </c>
      <c r="D5715" s="9"/>
      <c r="E5715" s="10">
        <v>44741</v>
      </c>
      <c r="F5715" s="100">
        <f>SUM(J5715:L5715)</f>
        <v>600</v>
      </c>
      <c r="G5715" s="100">
        <f>SUM(Table3[[#This Row],[Kim Dệt Ngày]:[Kim Khác Đêm]])</f>
        <v>0</v>
      </c>
      <c r="H5715" s="10">
        <v>44743</v>
      </c>
      <c r="I5715" s="10">
        <v>44750</v>
      </c>
      <c r="J5715" s="9">
        <f>36+48+48+48+36+36+36</f>
        <v>288</v>
      </c>
      <c r="K5715" s="9"/>
      <c r="L5715" s="9">
        <f>48+36+48+36+48+48+48</f>
        <v>312</v>
      </c>
      <c r="M5715" s="11"/>
      <c r="N5715" s="11"/>
      <c r="O5715" s="9"/>
      <c r="P5715" s="9"/>
      <c r="Q5715" s="9"/>
    </row>
    <row r="5716" spans="1:17" hidden="1" x14ac:dyDescent="0.35">
      <c r="A5716" s="9" t="s">
        <v>95</v>
      </c>
      <c r="B5716" s="9" t="s">
        <v>2605</v>
      </c>
      <c r="C5716" s="9" t="s">
        <v>18</v>
      </c>
      <c r="D5716" s="9"/>
      <c r="E5716" s="10">
        <v>44741</v>
      </c>
      <c r="F5716" s="100">
        <f>SUM(J5716:L5716)</f>
        <v>972</v>
      </c>
      <c r="G5716" s="100">
        <f>SUM(Table3[[#This Row],[Kim Dệt Ngày]:[Kim Khác Đêm]])</f>
        <v>0</v>
      </c>
      <c r="H5716" s="10">
        <v>44743</v>
      </c>
      <c r="I5716" s="10">
        <v>44750</v>
      </c>
      <c r="J5716" s="9">
        <f>60+48+60+60+36+60+60</f>
        <v>384</v>
      </c>
      <c r="K5716" s="9"/>
      <c r="L5716" s="9">
        <f>84+60+60+84+72+84+72+72</f>
        <v>588</v>
      </c>
      <c r="M5716" s="11"/>
      <c r="N5716" s="11"/>
      <c r="O5716" s="9"/>
      <c r="P5716" s="9"/>
      <c r="Q5716" s="9"/>
    </row>
    <row r="5717" spans="1:17" hidden="1" x14ac:dyDescent="0.35">
      <c r="A5717" s="9" t="s">
        <v>98</v>
      </c>
      <c r="B5717" s="9" t="s">
        <v>2605</v>
      </c>
      <c r="C5717" s="9" t="s">
        <v>28</v>
      </c>
      <c r="D5717" s="9"/>
      <c r="E5717" s="10">
        <v>44741</v>
      </c>
      <c r="F5717" s="100">
        <f>SUM(J5717:L5717)</f>
        <v>540</v>
      </c>
      <c r="G5717" s="100">
        <f>SUM(Table3[[#This Row],[Kim Dệt Ngày]:[Kim Khác Đêm]])</f>
        <v>0</v>
      </c>
      <c r="H5717" s="10">
        <v>44743</v>
      </c>
      <c r="I5717" s="10">
        <v>44750</v>
      </c>
      <c r="J5717" s="9">
        <f>36+48+48+48+36+48</f>
        <v>264</v>
      </c>
      <c r="K5717" s="9"/>
      <c r="L5717" s="9">
        <f>60+36+48+48+48+36</f>
        <v>276</v>
      </c>
      <c r="M5717" s="11"/>
      <c r="N5717" s="11"/>
      <c r="O5717" s="9"/>
      <c r="P5717" s="9"/>
      <c r="Q5717" s="9"/>
    </row>
    <row r="5718" spans="1:17" x14ac:dyDescent="0.35">
      <c r="A5718" s="9" t="s">
        <v>82</v>
      </c>
      <c r="B5718" s="150" t="s">
        <v>2081</v>
      </c>
      <c r="C5718" s="9" t="s">
        <v>39</v>
      </c>
      <c r="D5718" s="9"/>
      <c r="E5718" s="10">
        <v>44749</v>
      </c>
      <c r="F5718" s="100">
        <f>SUM(J5718:L5718)</f>
        <v>468</v>
      </c>
      <c r="G5718" s="100">
        <f>SUM(Table3[[#This Row],[Kim Dệt Ngày]:[Kim Khác Đêm]])</f>
        <v>0</v>
      </c>
      <c r="H5718" s="10">
        <v>44750</v>
      </c>
      <c r="I5718" s="10"/>
      <c r="J5718" s="9">
        <f>84+84</f>
        <v>168</v>
      </c>
      <c r="K5718" s="9"/>
      <c r="L5718" s="9">
        <f>96+108+96</f>
        <v>300</v>
      </c>
      <c r="M5718" s="11"/>
      <c r="N5718" s="11"/>
      <c r="O5718" s="9"/>
      <c r="P5718" s="9"/>
      <c r="Q5718" s="9"/>
    </row>
    <row r="5719" spans="1:17" x14ac:dyDescent="0.35">
      <c r="A5719" s="9" t="s">
        <v>83</v>
      </c>
      <c r="B5719" s="161" t="s">
        <v>1071</v>
      </c>
      <c r="C5719" s="9" t="s">
        <v>18</v>
      </c>
      <c r="D5719" s="9"/>
      <c r="E5719" s="10">
        <v>44749</v>
      </c>
      <c r="F5719" s="100">
        <f>SUM(J5719:L5719)</f>
        <v>276</v>
      </c>
      <c r="G5719" s="100">
        <f>SUM(Table3[[#This Row],[Kim Dệt Ngày]:[Kim Khác Đêm]])</f>
        <v>0</v>
      </c>
      <c r="H5719" s="10">
        <v>44750</v>
      </c>
      <c r="I5719" s="10"/>
      <c r="J5719" s="9">
        <f>72+60</f>
        <v>132</v>
      </c>
      <c r="K5719" s="9"/>
      <c r="L5719" s="9">
        <f>72+72</f>
        <v>144</v>
      </c>
      <c r="M5719" s="11"/>
      <c r="N5719" s="11"/>
      <c r="O5719" s="9"/>
      <c r="P5719" s="9"/>
      <c r="Q5719" s="9"/>
    </row>
    <row r="5720" spans="1:17" x14ac:dyDescent="0.35">
      <c r="A5720" s="9" t="s">
        <v>85</v>
      </c>
      <c r="B5720" s="323" t="s">
        <v>1476</v>
      </c>
      <c r="C5720" s="9" t="s">
        <v>28</v>
      </c>
      <c r="D5720" s="9"/>
      <c r="E5720" s="10">
        <v>44751</v>
      </c>
      <c r="F5720" s="100">
        <f>SUM(J5720:L5720)</f>
        <v>72</v>
      </c>
      <c r="G5720" s="100">
        <f>SUM(Table3[[#This Row],[Kim Dệt Ngày]:[Kim Khác Đêm]])</f>
        <v>0</v>
      </c>
      <c r="H5720" s="10">
        <v>44751</v>
      </c>
      <c r="I5720" s="10"/>
      <c r="J5720" s="9"/>
      <c r="K5720" s="9"/>
      <c r="L5720" s="9">
        <f>72</f>
        <v>72</v>
      </c>
      <c r="M5720" s="11"/>
      <c r="N5720" s="11"/>
      <c r="O5720" s="9"/>
      <c r="P5720" s="9"/>
      <c r="Q5720" s="9"/>
    </row>
    <row r="5721" spans="1:17" x14ac:dyDescent="0.35">
      <c r="A5721" s="9" t="s">
        <v>88</v>
      </c>
      <c r="B5721" s="9" t="s">
        <v>2592</v>
      </c>
      <c r="C5721" s="9" t="s">
        <v>28</v>
      </c>
      <c r="D5721" s="9"/>
      <c r="E5721" s="10">
        <v>44718</v>
      </c>
      <c r="F5721" s="100">
        <f>SUM(J5721:L5721)</f>
        <v>250</v>
      </c>
      <c r="G5721" s="100">
        <f>SUM(Table3[[#This Row],[Kim Dệt Ngày]:[Kim Khác Đêm]])</f>
        <v>0</v>
      </c>
      <c r="H5721" s="10">
        <v>44749</v>
      </c>
      <c r="I5721" s="10"/>
      <c r="J5721" s="9">
        <f>60+60</f>
        <v>120</v>
      </c>
      <c r="K5721" s="9"/>
      <c r="L5721" s="9">
        <f>60+70</f>
        <v>130</v>
      </c>
      <c r="M5721" s="11"/>
      <c r="N5721" s="11"/>
      <c r="O5721" s="9"/>
      <c r="P5721" s="9"/>
      <c r="Q5721" s="9"/>
    </row>
    <row r="5722" spans="1:17" x14ac:dyDescent="0.35">
      <c r="A5722" s="9" t="s">
        <v>90</v>
      </c>
      <c r="B5722" s="9" t="s">
        <v>1070</v>
      </c>
      <c r="C5722" s="9" t="s">
        <v>18</v>
      </c>
      <c r="D5722" s="9"/>
      <c r="E5722" s="10">
        <v>44749</v>
      </c>
      <c r="F5722" s="100">
        <f>SUM(J5722:L5722)</f>
        <v>84</v>
      </c>
      <c r="G5722" s="100">
        <f>SUM(Table3[[#This Row],[Kim Dệt Ngày]:[Kim Khác Đêm]])</f>
        <v>0</v>
      </c>
      <c r="H5722" s="10">
        <v>44750</v>
      </c>
      <c r="I5722" s="10"/>
      <c r="J5722" s="9">
        <f>36+48</f>
        <v>84</v>
      </c>
      <c r="K5722" s="9"/>
      <c r="L5722" s="9"/>
      <c r="M5722" s="11"/>
      <c r="N5722" s="11"/>
      <c r="O5722" s="9"/>
      <c r="P5722" s="9"/>
      <c r="Q5722" s="9"/>
    </row>
    <row r="5723" spans="1:17" x14ac:dyDescent="0.35">
      <c r="A5723" s="9" t="s">
        <v>91</v>
      </c>
      <c r="B5723" s="161" t="s">
        <v>1071</v>
      </c>
      <c r="C5723" s="9" t="s">
        <v>28</v>
      </c>
      <c r="D5723" s="9"/>
      <c r="E5723" s="10">
        <v>44736</v>
      </c>
      <c r="F5723" s="100">
        <f>SUM(J5723:L5723)</f>
        <v>0</v>
      </c>
      <c r="G5723" s="100">
        <f>SUM(Table3[[#This Row],[Kim Dệt Ngày]:[Kim Khác Đêm]])</f>
        <v>0</v>
      </c>
      <c r="H5723" s="10">
        <v>44743</v>
      </c>
      <c r="I5723" s="10"/>
      <c r="J5723" s="9"/>
      <c r="K5723" s="9"/>
      <c r="L5723" s="9"/>
      <c r="M5723" s="11"/>
      <c r="N5723" s="11"/>
      <c r="O5723" s="9"/>
      <c r="P5723" s="9"/>
      <c r="Q5723" s="9"/>
    </row>
    <row r="5724" spans="1:17" x14ac:dyDescent="0.35">
      <c r="A5724" s="9" t="s">
        <v>93</v>
      </c>
      <c r="B5724" s="9" t="s">
        <v>1691</v>
      </c>
      <c r="C5724" s="9" t="s">
        <v>18</v>
      </c>
      <c r="D5724" s="9"/>
      <c r="E5724" s="10">
        <v>44749</v>
      </c>
      <c r="F5724" s="100">
        <f>SUM(J5724:L5724)</f>
        <v>84</v>
      </c>
      <c r="G5724" s="100">
        <f>SUM(Table3[[#This Row],[Kim Dệt Ngày]:[Kim Khác Đêm]])</f>
        <v>0</v>
      </c>
      <c r="H5724" s="10">
        <v>44750</v>
      </c>
      <c r="I5724" s="10"/>
      <c r="J5724" s="9">
        <f>36+48</f>
        <v>84</v>
      </c>
      <c r="K5724" s="9"/>
      <c r="L5724" s="9"/>
      <c r="M5724" s="11"/>
      <c r="N5724" s="11"/>
      <c r="O5724" s="9"/>
      <c r="P5724" s="9"/>
      <c r="Q5724" s="9"/>
    </row>
    <row r="5725" spans="1:17" x14ac:dyDescent="0.35">
      <c r="A5725" s="9" t="s">
        <v>94</v>
      </c>
      <c r="B5725" s="9" t="s">
        <v>2605</v>
      </c>
      <c r="C5725" s="9" t="s">
        <v>25</v>
      </c>
      <c r="D5725" s="9"/>
      <c r="E5725" s="10">
        <v>44750</v>
      </c>
      <c r="F5725" s="100">
        <f>SUM(J5725:L5725)</f>
        <v>120</v>
      </c>
      <c r="G5725" s="100">
        <f>SUM(Table3[[#This Row],[Kim Dệt Ngày]:[Kim Khác Đêm]])</f>
        <v>0</v>
      </c>
      <c r="H5725" s="10">
        <v>44751</v>
      </c>
      <c r="I5725" s="10"/>
      <c r="J5725" s="9">
        <f>36</f>
        <v>36</v>
      </c>
      <c r="K5725" s="9"/>
      <c r="L5725" s="9">
        <f>48+36</f>
        <v>84</v>
      </c>
      <c r="M5725" s="11"/>
      <c r="N5725" s="11"/>
      <c r="O5725" s="9"/>
      <c r="P5725" s="9"/>
      <c r="Q5725" s="9"/>
    </row>
    <row r="5726" spans="1:17" x14ac:dyDescent="0.35">
      <c r="A5726" s="9" t="s">
        <v>95</v>
      </c>
      <c r="B5726" s="9" t="s">
        <v>2605</v>
      </c>
      <c r="C5726" s="9" t="s">
        <v>18</v>
      </c>
      <c r="D5726" s="9"/>
      <c r="E5726" s="10">
        <v>44750</v>
      </c>
      <c r="F5726" s="100">
        <f>SUM(J5726:L5726)</f>
        <v>192</v>
      </c>
      <c r="G5726" s="100">
        <f>SUM(Table3[[#This Row],[Kim Dệt Ngày]:[Kim Khác Đêm]])</f>
        <v>0</v>
      </c>
      <c r="H5726" s="10">
        <v>44751</v>
      </c>
      <c r="I5726" s="10"/>
      <c r="J5726" s="9">
        <f>60</f>
        <v>60</v>
      </c>
      <c r="K5726" s="9"/>
      <c r="L5726" s="9">
        <f>72+60</f>
        <v>132</v>
      </c>
      <c r="M5726" s="11"/>
      <c r="N5726" s="11"/>
      <c r="O5726" s="9"/>
      <c r="P5726" s="9"/>
      <c r="Q5726" s="9"/>
    </row>
    <row r="5727" spans="1:17" hidden="1" x14ac:dyDescent="0.35">
      <c r="A5727" s="9" t="s">
        <v>101</v>
      </c>
      <c r="B5727" s="9" t="s">
        <v>2244</v>
      </c>
      <c r="C5727" s="9" t="s">
        <v>18</v>
      </c>
      <c r="D5727" s="9"/>
      <c r="E5727" s="10">
        <v>44749</v>
      </c>
      <c r="F5727" s="100">
        <f>SUM(J5727:L5727)</f>
        <v>156</v>
      </c>
      <c r="G5727" s="100">
        <f>SUM(Table3[[#This Row],[Kim Dệt Ngày]:[Kim Khác Đêm]])</f>
        <v>0</v>
      </c>
      <c r="H5727" s="10">
        <v>44750</v>
      </c>
      <c r="I5727" s="10">
        <v>44751</v>
      </c>
      <c r="J5727" s="9">
        <f>48+48</f>
        <v>96</v>
      </c>
      <c r="K5727" s="9"/>
      <c r="L5727" s="9">
        <f>48+12</f>
        <v>60</v>
      </c>
      <c r="M5727" s="11"/>
      <c r="N5727" s="11"/>
      <c r="O5727" s="9"/>
      <c r="P5727" s="9"/>
      <c r="Q5727" s="9"/>
    </row>
    <row r="5728" spans="1:17" x14ac:dyDescent="0.35">
      <c r="A5728" s="9" t="s">
        <v>96</v>
      </c>
      <c r="B5728" s="9" t="s">
        <v>1060</v>
      </c>
      <c r="C5728" s="9" t="s">
        <v>25</v>
      </c>
      <c r="D5728" s="9"/>
      <c r="E5728" s="10">
        <v>44733</v>
      </c>
      <c r="F5728" s="100">
        <f>SUM(J5728:L5728)</f>
        <v>360</v>
      </c>
      <c r="G5728" s="100">
        <f>SUM(Table3[[#This Row],[Kim Dệt Ngày]:[Kim Khác Đêm]])</f>
        <v>0</v>
      </c>
      <c r="H5728" s="10">
        <v>44750</v>
      </c>
      <c r="I5728" s="10"/>
      <c r="J5728" s="9">
        <f>60+72</f>
        <v>132</v>
      </c>
      <c r="K5728" s="9"/>
      <c r="L5728" s="9">
        <f>84+84+60</f>
        <v>228</v>
      </c>
      <c r="M5728" s="11"/>
      <c r="N5728" s="11"/>
      <c r="O5728" s="9"/>
      <c r="P5728" s="9"/>
      <c r="Q5728" s="9"/>
    </row>
    <row r="5729" spans="1:17" x14ac:dyDescent="0.35">
      <c r="A5729" s="9" t="s">
        <v>97</v>
      </c>
      <c r="B5729" s="9" t="s">
        <v>2244</v>
      </c>
      <c r="C5729" s="9" t="s">
        <v>39</v>
      </c>
      <c r="D5729" s="9"/>
      <c r="E5729" s="10">
        <v>44749</v>
      </c>
      <c r="F5729" s="100">
        <f>SUM(J5729:L5729)</f>
        <v>240</v>
      </c>
      <c r="G5729" s="100">
        <f>SUM(Table3[[#This Row],[Kim Dệt Ngày]:[Kim Khác Đêm]])</f>
        <v>0</v>
      </c>
      <c r="H5729" s="10">
        <v>44750</v>
      </c>
      <c r="I5729" s="10"/>
      <c r="J5729" s="9">
        <f>48+36</f>
        <v>84</v>
      </c>
      <c r="K5729" s="9"/>
      <c r="L5729" s="9">
        <f>60+60+36</f>
        <v>156</v>
      </c>
      <c r="M5729" s="11"/>
      <c r="N5729" s="11"/>
      <c r="O5729" s="9"/>
      <c r="P5729" s="9"/>
      <c r="Q5729" s="9"/>
    </row>
    <row r="5730" spans="1:17" x14ac:dyDescent="0.35">
      <c r="A5730" s="9" t="s">
        <v>98</v>
      </c>
      <c r="B5730" s="9" t="s">
        <v>2605</v>
      </c>
      <c r="C5730" s="9" t="s">
        <v>28</v>
      </c>
      <c r="D5730" s="9"/>
      <c r="E5730" s="10">
        <v>44750</v>
      </c>
      <c r="F5730" s="100">
        <f>SUM(J5730:L5730)</f>
        <v>144</v>
      </c>
      <c r="G5730" s="100">
        <f>SUM(Table3[[#This Row],[Kim Dệt Ngày]:[Kim Khác Đêm]])</f>
        <v>0</v>
      </c>
      <c r="H5730" s="10">
        <v>44751</v>
      </c>
      <c r="I5730" s="10"/>
      <c r="J5730" s="9">
        <f>36</f>
        <v>36</v>
      </c>
      <c r="K5730" s="9"/>
      <c r="L5730" s="9">
        <f>60+48</f>
        <v>108</v>
      </c>
      <c r="M5730" s="11"/>
      <c r="N5730" s="11"/>
      <c r="O5730" s="9"/>
      <c r="P5730" s="9"/>
      <c r="Q5730" s="9"/>
    </row>
    <row r="5731" spans="1:17" x14ac:dyDescent="0.35">
      <c r="A5731" s="9" t="s">
        <v>100</v>
      </c>
      <c r="B5731" s="9" t="s">
        <v>2605</v>
      </c>
      <c r="C5731" s="9" t="s">
        <v>25</v>
      </c>
      <c r="D5731" s="9"/>
      <c r="E5731" s="10">
        <v>44750</v>
      </c>
      <c r="F5731" s="100">
        <f>SUM(J5731:L5731)</f>
        <v>0</v>
      </c>
      <c r="G5731" s="100">
        <f>SUM(Table3[[#This Row],[Kim Dệt Ngày]:[Kim Khác Đêm]])</f>
        <v>0</v>
      </c>
      <c r="H5731" s="10">
        <v>44743</v>
      </c>
      <c r="I5731" s="10"/>
      <c r="J5731" s="9"/>
      <c r="K5731" s="9"/>
      <c r="L5731" s="9"/>
      <c r="M5731" s="11"/>
      <c r="N5731" s="11"/>
      <c r="O5731" s="9"/>
      <c r="P5731" s="9"/>
      <c r="Q5731" s="9"/>
    </row>
    <row r="5732" spans="1:17" x14ac:dyDescent="0.35">
      <c r="A5732" s="9" t="s">
        <v>101</v>
      </c>
      <c r="B5732" s="9" t="s">
        <v>2259</v>
      </c>
      <c r="C5732" s="9" t="s">
        <v>39</v>
      </c>
      <c r="D5732" s="9"/>
      <c r="E5732" s="10">
        <v>44738</v>
      </c>
      <c r="F5732" s="100">
        <f>SUM(J5732:L5732)</f>
        <v>84</v>
      </c>
      <c r="G5732" s="100">
        <f>SUM(Table3[[#This Row],[Kim Dệt Ngày]:[Kim Khác Đêm]])</f>
        <v>0</v>
      </c>
      <c r="H5732" s="10">
        <v>44751</v>
      </c>
      <c r="I5732" s="10"/>
      <c r="J5732" s="9"/>
      <c r="K5732" s="9"/>
      <c r="L5732" s="9">
        <f>36+48</f>
        <v>84</v>
      </c>
      <c r="M5732" s="11"/>
      <c r="N5732" s="11"/>
      <c r="O5732" s="9"/>
      <c r="P5732" s="9"/>
      <c r="Q5732" s="9"/>
    </row>
    <row r="5733" spans="1:17" x14ac:dyDescent="0.35">
      <c r="A5733" s="9" t="s">
        <v>102</v>
      </c>
      <c r="B5733" s="9" t="s">
        <v>2259</v>
      </c>
      <c r="C5733" s="9" t="s">
        <v>39</v>
      </c>
      <c r="D5733" s="9"/>
      <c r="E5733" s="10">
        <v>44738</v>
      </c>
      <c r="F5733" s="100">
        <f>SUM(J5733:L5733)</f>
        <v>768</v>
      </c>
      <c r="G5733" s="100">
        <f>SUM(Table3[[#This Row],[Kim Dệt Ngày]:[Kim Khác Đêm]])</f>
        <v>0</v>
      </c>
      <c r="H5733" s="10">
        <v>44743</v>
      </c>
      <c r="I5733" s="10"/>
      <c r="J5733" s="9">
        <f>36+36+36+36+24+36+48+36</f>
        <v>288</v>
      </c>
      <c r="K5733" s="9"/>
      <c r="L5733" s="9">
        <f>48+60+48+48+48+48+48+48+48+36</f>
        <v>480</v>
      </c>
      <c r="M5733" s="11"/>
      <c r="N5733" s="11"/>
      <c r="O5733" s="9"/>
      <c r="P5733" s="9"/>
      <c r="Q5733" s="9"/>
    </row>
    <row r="5734" spans="1:17" hidden="1" x14ac:dyDescent="0.35">
      <c r="A5734" s="9" t="s">
        <v>85</v>
      </c>
      <c r="B5734" s="151" t="s">
        <v>1476</v>
      </c>
      <c r="C5734" s="9" t="s">
        <v>39</v>
      </c>
      <c r="D5734" s="9"/>
      <c r="E5734" s="10">
        <v>44751</v>
      </c>
      <c r="F5734" s="100">
        <f>SUM(J5734:L5734)</f>
        <v>12</v>
      </c>
      <c r="G5734" s="100">
        <f>SUM(Table3[[#This Row],[Kim Dệt Ngày]:[Kim Khác Đêm]])</f>
        <v>0</v>
      </c>
      <c r="H5734" s="10">
        <v>44751</v>
      </c>
      <c r="I5734" s="10">
        <v>44751</v>
      </c>
      <c r="J5734" s="9">
        <v>12</v>
      </c>
      <c r="K5734" s="9"/>
      <c r="L5734" s="9"/>
      <c r="M5734" s="11"/>
      <c r="N5734" s="11"/>
      <c r="O5734" s="9"/>
      <c r="P5734" s="9"/>
      <c r="Q5734" s="9"/>
    </row>
    <row r="5735" spans="1:17" x14ac:dyDescent="0.35">
      <c r="A5735" s="9" t="s">
        <v>103</v>
      </c>
      <c r="B5735" s="9" t="s">
        <v>2259</v>
      </c>
      <c r="C5735" s="9" t="s">
        <v>39</v>
      </c>
      <c r="D5735" s="9"/>
      <c r="E5735" s="10">
        <v>44738</v>
      </c>
      <c r="F5735" s="100">
        <f>SUM(J5735:L5735)</f>
        <v>156</v>
      </c>
      <c r="G5735" s="100">
        <f>SUM(Table3[[#This Row],[Kim Dệt Ngày]:[Kim Khác Đêm]])</f>
        <v>0</v>
      </c>
      <c r="H5735" s="10">
        <v>44747</v>
      </c>
      <c r="I5735" s="10"/>
      <c r="J5735" s="9">
        <f>24+36+12</f>
        <v>72</v>
      </c>
      <c r="K5735" s="9"/>
      <c r="L5735" s="9">
        <f>36+48</f>
        <v>84</v>
      </c>
      <c r="M5735" s="11"/>
      <c r="N5735" s="11"/>
      <c r="O5735" s="9"/>
      <c r="P5735" s="9"/>
      <c r="Q5735" s="9"/>
    </row>
    <row r="5736" spans="1:17" x14ac:dyDescent="0.35">
      <c r="A5736" s="9" t="s">
        <v>105</v>
      </c>
      <c r="B5736" s="9" t="s">
        <v>2259</v>
      </c>
      <c r="C5736" s="9" t="s">
        <v>39</v>
      </c>
      <c r="D5736" s="9"/>
      <c r="E5736" s="10">
        <v>44738</v>
      </c>
      <c r="F5736" s="100">
        <f>SUM(J5736:L5736)</f>
        <v>768</v>
      </c>
      <c r="G5736" s="100">
        <f>SUM(Table3[[#This Row],[Kim Dệt Ngày]:[Kim Khác Đêm]])</f>
        <v>0</v>
      </c>
      <c r="H5736" s="10">
        <v>44743</v>
      </c>
      <c r="I5736" s="10"/>
      <c r="J5736" s="9">
        <f>36+36+36+36+24+48+36+48</f>
        <v>300</v>
      </c>
      <c r="K5736" s="9"/>
      <c r="L5736" s="9">
        <f>36+36+48+60+48+48+48+48+48+48</f>
        <v>468</v>
      </c>
      <c r="M5736" s="11"/>
      <c r="N5736" s="11"/>
      <c r="O5736" s="9"/>
      <c r="P5736" s="9"/>
      <c r="Q5736" s="9"/>
    </row>
    <row r="5737" spans="1:17" x14ac:dyDescent="0.35">
      <c r="A5737" s="9"/>
      <c r="B5737" s="9"/>
      <c r="C5737" s="9"/>
      <c r="D5737" s="9"/>
      <c r="E5737" s="10"/>
      <c r="F5737" s="100">
        <f>SUM(J5737:L5737)</f>
        <v>0</v>
      </c>
      <c r="G5737" s="100">
        <f>SUM(Table3[[#This Row],[Kim Dệt Ngày]:[Kim Khác Đêm]])</f>
        <v>0</v>
      </c>
      <c r="H5737" s="10"/>
      <c r="I5737" s="10"/>
      <c r="J5737" s="9"/>
      <c r="K5737" s="9"/>
      <c r="L5737" s="9"/>
      <c r="M5737" s="11"/>
      <c r="N5737" s="11"/>
      <c r="O5737" s="9"/>
      <c r="P5737" s="9"/>
      <c r="Q5737" s="9"/>
    </row>
    <row r="5738" spans="1:17" x14ac:dyDescent="0.35">
      <c r="A5738" s="9"/>
      <c r="B5738" s="9"/>
      <c r="C5738" s="9"/>
      <c r="D5738" s="9"/>
      <c r="E5738" s="10"/>
      <c r="F5738" s="100">
        <f>SUM(J5738:L5738)</f>
        <v>0</v>
      </c>
      <c r="G5738" s="100">
        <f>SUM(Table3[[#This Row],[Kim Dệt Ngày]:[Kim Khác Đêm]])</f>
        <v>0</v>
      </c>
      <c r="H5738" s="10"/>
      <c r="I5738" s="10"/>
      <c r="J5738" s="9"/>
      <c r="K5738" s="9"/>
      <c r="L5738" s="9"/>
      <c r="M5738" s="11"/>
      <c r="N5738" s="11"/>
      <c r="O5738" s="9"/>
      <c r="P5738" s="9"/>
      <c r="Q5738" s="9"/>
    </row>
    <row r="5739" spans="1:17" x14ac:dyDescent="0.35">
      <c r="A5739" s="9"/>
      <c r="B5739" s="9"/>
      <c r="C5739" s="9"/>
      <c r="D5739" s="9"/>
      <c r="E5739" s="10"/>
      <c r="F5739" s="100">
        <f>SUM(J5739:L5739)</f>
        <v>0</v>
      </c>
      <c r="G5739" s="100">
        <f>SUM(Table3[[#This Row],[Kim Dệt Ngày]:[Kim Khác Đêm]])</f>
        <v>0</v>
      </c>
      <c r="H5739" s="10"/>
      <c r="I5739" s="10"/>
      <c r="J5739" s="9"/>
      <c r="K5739" s="9"/>
      <c r="L5739" s="9"/>
      <c r="M5739" s="11"/>
      <c r="N5739" s="11"/>
      <c r="O5739" s="9"/>
      <c r="P5739" s="9"/>
      <c r="Q5739" s="9"/>
    </row>
    <row r="5740" spans="1:17" x14ac:dyDescent="0.35">
      <c r="A5740" s="9"/>
      <c r="B5740" s="9"/>
      <c r="C5740" s="9"/>
      <c r="D5740" s="9"/>
      <c r="E5740" s="10"/>
      <c r="F5740" s="100">
        <f>SUM(J5740:L5740)</f>
        <v>0</v>
      </c>
      <c r="G5740" s="100">
        <f>SUM(Table3[[#This Row],[Kim Dệt Ngày]:[Kim Khác Đêm]])</f>
        <v>0</v>
      </c>
      <c r="H5740" s="10"/>
      <c r="I5740" s="10"/>
      <c r="J5740" s="9"/>
      <c r="K5740" s="9"/>
      <c r="L5740" s="9"/>
      <c r="M5740" s="11"/>
      <c r="N5740" s="11"/>
      <c r="O5740" s="9"/>
      <c r="P5740" s="9"/>
      <c r="Q5740" s="9"/>
    </row>
    <row r="5741" spans="1:17" x14ac:dyDescent="0.35">
      <c r="A5741" s="9"/>
      <c r="B5741" s="9"/>
      <c r="C5741" s="9"/>
      <c r="D5741" s="9"/>
      <c r="E5741" s="10"/>
      <c r="F5741" s="100">
        <f>SUM(J5741:L5741)</f>
        <v>0</v>
      </c>
      <c r="G5741" s="100">
        <f>SUM(Table3[[#This Row],[Kim Dệt Ngày]:[Kim Khác Đêm]])</f>
        <v>0</v>
      </c>
      <c r="H5741" s="10"/>
      <c r="I5741" s="10"/>
      <c r="J5741" s="9"/>
      <c r="K5741" s="9"/>
      <c r="L5741" s="9"/>
      <c r="M5741" s="11"/>
      <c r="N5741" s="11"/>
      <c r="O5741" s="9"/>
      <c r="P5741" s="9"/>
      <c r="Q5741" s="9"/>
    </row>
    <row r="5742" spans="1:17" x14ac:dyDescent="0.35">
      <c r="A5742" s="9"/>
      <c r="B5742" s="9"/>
      <c r="C5742" s="9"/>
      <c r="D5742" s="9"/>
      <c r="E5742" s="10"/>
      <c r="F5742" s="100">
        <f>SUM(J5742:L5742)</f>
        <v>0</v>
      </c>
      <c r="G5742" s="100">
        <f>SUM(Table3[[#This Row],[Kim Dệt Ngày]:[Kim Khác Đêm]])</f>
        <v>0</v>
      </c>
      <c r="H5742" s="10"/>
      <c r="I5742" s="10"/>
      <c r="J5742" s="9"/>
      <c r="K5742" s="9"/>
      <c r="L5742" s="9"/>
      <c r="M5742" s="11"/>
      <c r="N5742" s="11"/>
      <c r="O5742" s="9"/>
      <c r="P5742" s="9"/>
      <c r="Q5742" s="9"/>
    </row>
    <row r="5743" spans="1:17" x14ac:dyDescent="0.35">
      <c r="A5743" s="9"/>
      <c r="B5743" s="9"/>
      <c r="C5743" s="9"/>
      <c r="D5743" s="9"/>
      <c r="E5743" s="10"/>
      <c r="F5743" s="100">
        <f>SUM(J5743:L5743)</f>
        <v>0</v>
      </c>
      <c r="G5743" s="100">
        <f>SUM(Table3[[#This Row],[Kim Dệt Ngày]:[Kim Khác Đêm]])</f>
        <v>0</v>
      </c>
      <c r="H5743" s="10"/>
      <c r="I5743" s="10"/>
      <c r="J5743" s="9"/>
      <c r="K5743" s="9"/>
      <c r="L5743" s="9"/>
      <c r="M5743" s="11"/>
      <c r="N5743" s="11"/>
      <c r="O5743" s="9"/>
      <c r="P5743" s="9"/>
      <c r="Q5743" s="9"/>
    </row>
    <row r="5744" spans="1:17" x14ac:dyDescent="0.35">
      <c r="A5744" s="9"/>
      <c r="B5744" s="9"/>
      <c r="C5744" s="9"/>
      <c r="D5744" s="9"/>
      <c r="E5744" s="10"/>
      <c r="F5744" s="100">
        <f>SUM(J5744:L5744)</f>
        <v>0</v>
      </c>
      <c r="G5744" s="100">
        <f>SUM(Table3[[#This Row],[Kim Dệt Ngày]:[Kim Khác Đêm]])</f>
        <v>0</v>
      </c>
      <c r="H5744" s="10"/>
      <c r="I5744" s="10"/>
      <c r="J5744" s="9"/>
      <c r="K5744" s="9"/>
      <c r="L5744" s="9"/>
      <c r="M5744" s="11"/>
      <c r="N5744" s="11"/>
      <c r="O5744" s="9"/>
      <c r="P5744" s="9"/>
      <c r="Q5744" s="9"/>
    </row>
    <row r="5745" spans="1:17" x14ac:dyDescent="0.35">
      <c r="A5745" s="9"/>
      <c r="B5745" s="9"/>
      <c r="C5745" s="9"/>
      <c r="D5745" s="9"/>
      <c r="E5745" s="10"/>
      <c r="F5745" s="100">
        <f>SUM(J5745:L5745)</f>
        <v>0</v>
      </c>
      <c r="G5745" s="100">
        <f>SUM(Table3[[#This Row],[Kim Dệt Ngày]:[Kim Khác Đêm]])</f>
        <v>0</v>
      </c>
      <c r="H5745" s="10"/>
      <c r="I5745" s="10"/>
      <c r="J5745" s="9"/>
      <c r="K5745" s="9"/>
      <c r="L5745" s="9"/>
      <c r="M5745" s="11"/>
      <c r="N5745" s="11"/>
      <c r="O5745" s="9"/>
      <c r="P5745" s="9"/>
      <c r="Q5745" s="9"/>
    </row>
    <row r="5746" spans="1:17" x14ac:dyDescent="0.35">
      <c r="A5746" s="9"/>
      <c r="B5746" s="9"/>
      <c r="C5746" s="9"/>
      <c r="D5746" s="9"/>
      <c r="E5746" s="10"/>
      <c r="F5746" s="100">
        <f>SUM(J5746:L5746)</f>
        <v>0</v>
      </c>
      <c r="G5746" s="100">
        <f>SUM(Table3[[#This Row],[Kim Dệt Ngày]:[Kim Khác Đêm]])</f>
        <v>0</v>
      </c>
      <c r="H5746" s="10"/>
      <c r="I5746" s="10"/>
      <c r="J5746" s="9"/>
      <c r="K5746" s="9"/>
      <c r="L5746" s="9"/>
      <c r="M5746" s="11"/>
      <c r="N5746" s="11"/>
      <c r="O5746" s="9"/>
      <c r="P5746" s="9"/>
      <c r="Q5746" s="9"/>
    </row>
    <row r="5747" spans="1:17" x14ac:dyDescent="0.35">
      <c r="A5747" s="9"/>
      <c r="B5747" s="9"/>
      <c r="C5747" s="9"/>
      <c r="D5747" s="9"/>
      <c r="E5747" s="10"/>
      <c r="F5747" s="100">
        <f>SUM(J5747:L5747)</f>
        <v>0</v>
      </c>
      <c r="G5747" s="100">
        <f>SUM(Table3[[#This Row],[Kim Dệt Ngày]:[Kim Khác Đêm]])</f>
        <v>0</v>
      </c>
      <c r="H5747" s="10"/>
      <c r="I5747" s="10"/>
      <c r="J5747" s="9"/>
      <c r="K5747" s="9"/>
      <c r="L5747" s="9"/>
      <c r="M5747" s="11"/>
      <c r="N5747" s="11"/>
      <c r="O5747" s="9"/>
      <c r="P5747" s="9"/>
      <c r="Q5747" s="9"/>
    </row>
    <row r="5748" spans="1:17" x14ac:dyDescent="0.35">
      <c r="A5748" s="9"/>
      <c r="B5748" s="9"/>
      <c r="C5748" s="9"/>
      <c r="D5748" s="9"/>
      <c r="E5748" s="10"/>
      <c r="F5748" s="100">
        <f>SUM(J5748:L5748)</f>
        <v>0</v>
      </c>
      <c r="G5748" s="100">
        <f>SUM(Table3[[#This Row],[Kim Dệt Ngày]:[Kim Khác Đêm]])</f>
        <v>0</v>
      </c>
      <c r="H5748" s="10"/>
      <c r="I5748" s="10"/>
      <c r="J5748" s="9"/>
      <c r="K5748" s="9"/>
      <c r="L5748" s="9"/>
      <c r="M5748" s="11"/>
      <c r="N5748" s="11"/>
      <c r="O5748" s="9"/>
      <c r="P5748" s="9"/>
      <c r="Q5748" s="9"/>
    </row>
    <row r="5749" spans="1:17" x14ac:dyDescent="0.35">
      <c r="A5749" s="9"/>
      <c r="B5749" s="9"/>
      <c r="C5749" s="9"/>
      <c r="D5749" s="9"/>
      <c r="E5749" s="10"/>
      <c r="F5749" s="100">
        <f>SUM(J5749:L5749)</f>
        <v>0</v>
      </c>
      <c r="G5749" s="100">
        <f>SUM(Table3[[#This Row],[Kim Dệt Ngày]:[Kim Khác Đêm]])</f>
        <v>0</v>
      </c>
      <c r="H5749" s="10"/>
      <c r="I5749" s="10"/>
      <c r="J5749" s="9"/>
      <c r="K5749" s="9"/>
      <c r="L5749" s="9"/>
      <c r="M5749" s="11"/>
      <c r="N5749" s="11"/>
      <c r="O5749" s="9"/>
      <c r="P5749" s="9"/>
      <c r="Q5749" s="9"/>
    </row>
    <row r="5750" spans="1:17" x14ac:dyDescent="0.35">
      <c r="A5750" s="9"/>
      <c r="B5750" s="9"/>
      <c r="C5750" s="9"/>
      <c r="D5750" s="9"/>
      <c r="E5750" s="10"/>
      <c r="F5750" s="100">
        <f>SUM(J5750:L5750)</f>
        <v>0</v>
      </c>
      <c r="G5750" s="100">
        <f>SUM(Table3[[#This Row],[Kim Dệt Ngày]:[Kim Khác Đêm]])</f>
        <v>0</v>
      </c>
      <c r="H5750" s="10"/>
      <c r="I5750" s="10"/>
      <c r="J5750" s="9"/>
      <c r="K5750" s="9"/>
      <c r="L5750" s="9"/>
      <c r="M5750" s="11"/>
      <c r="N5750" s="11"/>
      <c r="O5750" s="9"/>
      <c r="P5750" s="9"/>
      <c r="Q5750" s="9"/>
    </row>
    <row r="5751" spans="1:17" x14ac:dyDescent="0.35">
      <c r="A5751" s="9"/>
      <c r="B5751" s="9"/>
      <c r="C5751" s="9"/>
      <c r="D5751" s="9"/>
      <c r="E5751" s="10"/>
      <c r="F5751" s="100">
        <f>SUM(J5751:L5751)</f>
        <v>0</v>
      </c>
      <c r="G5751" s="100">
        <f>SUM(Table3[[#This Row],[Kim Dệt Ngày]:[Kim Khác Đêm]])</f>
        <v>0</v>
      </c>
      <c r="H5751" s="10"/>
      <c r="I5751" s="10"/>
      <c r="J5751" s="9"/>
      <c r="K5751" s="9"/>
      <c r="L5751" s="9"/>
      <c r="M5751" s="11"/>
      <c r="N5751" s="11"/>
      <c r="O5751" s="9"/>
      <c r="P5751" s="9"/>
      <c r="Q5751" s="9"/>
    </row>
    <row r="5752" spans="1:17" x14ac:dyDescent="0.35">
      <c r="A5752" s="9"/>
      <c r="B5752" s="9"/>
      <c r="C5752" s="9"/>
      <c r="D5752" s="9"/>
      <c r="E5752" s="10"/>
      <c r="F5752" s="100">
        <f>SUM(J5752:L5752)</f>
        <v>0</v>
      </c>
      <c r="G5752" s="100">
        <f>SUM(Table3[[#This Row],[Kim Dệt Ngày]:[Kim Khác Đêm]])</f>
        <v>0</v>
      </c>
      <c r="H5752" s="10"/>
      <c r="I5752" s="10"/>
      <c r="J5752" s="9"/>
      <c r="K5752" s="9"/>
      <c r="L5752" s="9"/>
      <c r="M5752" s="11"/>
      <c r="N5752" s="11"/>
      <c r="O5752" s="9"/>
      <c r="P5752" s="9"/>
      <c r="Q5752" s="9"/>
    </row>
    <row r="5753" spans="1:17" x14ac:dyDescent="0.35">
      <c r="A5753" s="9"/>
      <c r="B5753" s="9"/>
      <c r="C5753" s="9"/>
      <c r="D5753" s="9"/>
      <c r="E5753" s="10"/>
      <c r="F5753" s="100">
        <f>SUM(J5753:L5753)</f>
        <v>0</v>
      </c>
      <c r="G5753" s="100">
        <f>SUM(Table3[[#This Row],[Kim Dệt Ngày]:[Kim Khác Đêm]])</f>
        <v>0</v>
      </c>
      <c r="H5753" s="10"/>
      <c r="I5753" s="10"/>
      <c r="J5753" s="9"/>
      <c r="K5753" s="9"/>
      <c r="L5753" s="9"/>
      <c r="M5753" s="11"/>
      <c r="N5753" s="11"/>
      <c r="O5753" s="9"/>
      <c r="P5753" s="9"/>
      <c r="Q5753" s="9"/>
    </row>
    <row r="5754" spans="1:17" x14ac:dyDescent="0.35">
      <c r="A5754" s="9"/>
      <c r="B5754" s="9"/>
      <c r="C5754" s="9"/>
      <c r="D5754" s="9"/>
      <c r="E5754" s="10"/>
      <c r="F5754" s="100">
        <f>SUM(J5754:L5754)</f>
        <v>0</v>
      </c>
      <c r="G5754" s="100">
        <f>SUM(Table3[[#This Row],[Kim Dệt Ngày]:[Kim Khác Đêm]])</f>
        <v>0</v>
      </c>
      <c r="H5754" s="10"/>
      <c r="I5754" s="10"/>
      <c r="J5754" s="9"/>
      <c r="K5754" s="9"/>
      <c r="L5754" s="9"/>
      <c r="M5754" s="11"/>
      <c r="N5754" s="11"/>
      <c r="O5754" s="9"/>
      <c r="P5754" s="9"/>
      <c r="Q5754" s="9"/>
    </row>
    <row r="5755" spans="1:17" x14ac:dyDescent="0.35">
      <c r="A5755" s="9"/>
      <c r="B5755" s="9"/>
      <c r="C5755" s="9"/>
      <c r="D5755" s="9"/>
      <c r="E5755" s="10"/>
      <c r="F5755" s="100">
        <f>SUM(J5755:L5755)</f>
        <v>0</v>
      </c>
      <c r="G5755" s="100">
        <f>SUM(Table3[[#This Row],[Kim Dệt Ngày]:[Kim Khác Đêm]])</f>
        <v>0</v>
      </c>
      <c r="H5755" s="10"/>
      <c r="I5755" s="10"/>
      <c r="J5755" s="9"/>
      <c r="K5755" s="9"/>
      <c r="L5755" s="9"/>
      <c r="M5755" s="11"/>
      <c r="N5755" s="11"/>
      <c r="O5755" s="9"/>
      <c r="P5755" s="9"/>
      <c r="Q5755" s="9"/>
    </row>
    <row r="5756" spans="1:17" x14ac:dyDescent="0.35">
      <c r="A5756" s="9"/>
      <c r="B5756" s="9"/>
      <c r="C5756" s="9"/>
      <c r="D5756" s="9"/>
      <c r="E5756" s="10"/>
      <c r="F5756" s="100">
        <f>SUM(J5756:L5756)</f>
        <v>0</v>
      </c>
      <c r="G5756" s="100">
        <f>SUM(Table3[[#This Row],[Kim Dệt Ngày]:[Kim Khác Đêm]])</f>
        <v>0</v>
      </c>
      <c r="H5756" s="10"/>
      <c r="I5756" s="10"/>
      <c r="J5756" s="9"/>
      <c r="K5756" s="9"/>
      <c r="L5756" s="9"/>
      <c r="M5756" s="11"/>
      <c r="N5756" s="11"/>
      <c r="O5756" s="9"/>
      <c r="P5756" s="9"/>
      <c r="Q5756" s="9"/>
    </row>
    <row r="5757" spans="1:17" x14ac:dyDescent="0.35">
      <c r="A5757" s="9"/>
      <c r="B5757" s="9"/>
      <c r="C5757" s="9"/>
      <c r="D5757" s="9"/>
      <c r="E5757" s="10"/>
      <c r="F5757" s="100">
        <f>SUM(J5757:L5757)</f>
        <v>0</v>
      </c>
      <c r="G5757" s="100">
        <f>SUM(Table3[[#This Row],[Kim Dệt Ngày]:[Kim Khác Đêm]])</f>
        <v>0</v>
      </c>
      <c r="H5757" s="10"/>
      <c r="I5757" s="10"/>
      <c r="J5757" s="9"/>
      <c r="K5757" s="9"/>
      <c r="L5757" s="9"/>
      <c r="M5757" s="11"/>
      <c r="N5757" s="11"/>
      <c r="O5757" s="9"/>
      <c r="P5757" s="9"/>
      <c r="Q5757" s="9"/>
    </row>
    <row r="5758" spans="1:17" x14ac:dyDescent="0.35">
      <c r="A5758" s="9"/>
      <c r="B5758" s="9"/>
      <c r="C5758" s="9"/>
      <c r="D5758" s="9"/>
      <c r="E5758" s="10"/>
      <c r="F5758" s="100">
        <f>SUM(J5758:L5758)</f>
        <v>0</v>
      </c>
      <c r="G5758" s="100">
        <f>SUM(Table3[[#This Row],[Kim Dệt Ngày]:[Kim Khác Đêm]])</f>
        <v>0</v>
      </c>
      <c r="H5758" s="10"/>
      <c r="I5758" s="10"/>
      <c r="J5758" s="9"/>
      <c r="K5758" s="9"/>
      <c r="L5758" s="9"/>
      <c r="M5758" s="11"/>
      <c r="N5758" s="11"/>
      <c r="O5758" s="9"/>
      <c r="P5758" s="9"/>
      <c r="Q5758" s="9"/>
    </row>
    <row r="5759" spans="1:17" x14ac:dyDescent="0.35">
      <c r="A5759" s="9"/>
      <c r="B5759" s="9"/>
      <c r="C5759" s="9"/>
      <c r="D5759" s="9"/>
      <c r="E5759" s="10"/>
      <c r="F5759" s="100">
        <f>SUM(J5759:L5759)</f>
        <v>0</v>
      </c>
      <c r="G5759" s="100">
        <f>SUM(Table3[[#This Row],[Kim Dệt Ngày]:[Kim Khác Đêm]])</f>
        <v>0</v>
      </c>
      <c r="H5759" s="10"/>
      <c r="I5759" s="10"/>
      <c r="J5759" s="9"/>
      <c r="K5759" s="9"/>
      <c r="L5759" s="9"/>
      <c r="M5759" s="11"/>
      <c r="N5759" s="11"/>
      <c r="O5759" s="9"/>
      <c r="P5759" s="9"/>
      <c r="Q5759" s="9"/>
    </row>
    <row r="5760" spans="1:17" x14ac:dyDescent="0.35">
      <c r="A5760" s="9"/>
      <c r="B5760" s="9"/>
      <c r="C5760" s="9"/>
      <c r="D5760" s="9"/>
      <c r="E5760" s="10"/>
      <c r="F5760" s="100">
        <f>SUM(J5760:L5760)</f>
        <v>0</v>
      </c>
      <c r="G5760" s="100">
        <f>SUM(Table3[[#This Row],[Kim Dệt Ngày]:[Kim Khác Đêm]])</f>
        <v>0</v>
      </c>
      <c r="H5760" s="10"/>
      <c r="I5760" s="10"/>
      <c r="J5760" s="9"/>
      <c r="K5760" s="9"/>
      <c r="L5760" s="9"/>
      <c r="M5760" s="11"/>
      <c r="N5760" s="11"/>
      <c r="O5760" s="9"/>
      <c r="P5760" s="9"/>
      <c r="Q5760" s="9"/>
    </row>
    <row r="5761" spans="1:17" x14ac:dyDescent="0.35">
      <c r="A5761" s="9"/>
      <c r="B5761" s="9"/>
      <c r="C5761" s="9"/>
      <c r="D5761" s="9"/>
      <c r="E5761" s="10"/>
      <c r="F5761" s="100">
        <f>SUM(J5761:L5761)</f>
        <v>0</v>
      </c>
      <c r="G5761" s="100">
        <f>SUM(Table3[[#This Row],[Kim Dệt Ngày]:[Kim Khác Đêm]])</f>
        <v>0</v>
      </c>
      <c r="H5761" s="10"/>
      <c r="I5761" s="10"/>
      <c r="J5761" s="9"/>
      <c r="K5761" s="9"/>
      <c r="L5761" s="9"/>
      <c r="M5761" s="11"/>
      <c r="N5761" s="11"/>
      <c r="O5761" s="9"/>
      <c r="P5761" s="9"/>
      <c r="Q5761" s="9"/>
    </row>
    <row r="5762" spans="1:17" x14ac:dyDescent="0.35">
      <c r="A5762" s="9"/>
      <c r="B5762" s="9"/>
      <c r="C5762" s="9"/>
      <c r="D5762" s="9"/>
      <c r="E5762" s="10"/>
      <c r="F5762" s="100">
        <f>SUM(J5762:L5762)</f>
        <v>0</v>
      </c>
      <c r="G5762" s="100">
        <f>SUM(Table3[[#This Row],[Kim Dệt Ngày]:[Kim Khác Đêm]])</f>
        <v>0</v>
      </c>
      <c r="H5762" s="10"/>
      <c r="I5762" s="10"/>
      <c r="J5762" s="9"/>
      <c r="K5762" s="9"/>
      <c r="L5762" s="9"/>
      <c r="M5762" s="11"/>
      <c r="N5762" s="11"/>
      <c r="O5762" s="9"/>
      <c r="P5762" s="9"/>
      <c r="Q5762" s="9"/>
    </row>
    <row r="5763" spans="1:17" x14ac:dyDescent="0.35">
      <c r="A5763" s="9"/>
      <c r="B5763" s="9"/>
      <c r="C5763" s="9"/>
      <c r="D5763" s="9"/>
      <c r="E5763" s="10"/>
      <c r="F5763" s="100">
        <f>SUM(J5763:L5763)</f>
        <v>0</v>
      </c>
      <c r="G5763" s="100">
        <f>SUM(Table3[[#This Row],[Kim Dệt Ngày]:[Kim Khác Đêm]])</f>
        <v>0</v>
      </c>
      <c r="H5763" s="10"/>
      <c r="I5763" s="10"/>
      <c r="J5763" s="9"/>
      <c r="K5763" s="9"/>
      <c r="L5763" s="9"/>
      <c r="M5763" s="11"/>
      <c r="N5763" s="11"/>
      <c r="O5763" s="9"/>
      <c r="P5763" s="9"/>
      <c r="Q5763" s="9"/>
    </row>
    <row r="5764" spans="1:17" x14ac:dyDescent="0.35">
      <c r="A5764" s="9"/>
      <c r="B5764" s="9"/>
      <c r="C5764" s="9"/>
      <c r="D5764" s="9"/>
      <c r="E5764" s="10"/>
      <c r="F5764" s="100">
        <f>SUM(J5764:L5764)</f>
        <v>0</v>
      </c>
      <c r="G5764" s="100">
        <f>SUM(Table3[[#This Row],[Kim Dệt Ngày]:[Kim Khác Đêm]])</f>
        <v>0</v>
      </c>
      <c r="H5764" s="10"/>
      <c r="I5764" s="10"/>
      <c r="J5764" s="9"/>
      <c r="K5764" s="9"/>
      <c r="L5764" s="9"/>
      <c r="M5764" s="11"/>
      <c r="N5764" s="11"/>
      <c r="O5764" s="9"/>
      <c r="P5764" s="9"/>
      <c r="Q5764" s="9"/>
    </row>
    <row r="5765" spans="1:17" x14ac:dyDescent="0.35">
      <c r="A5765" s="9"/>
      <c r="B5765" s="9"/>
      <c r="C5765" s="9"/>
      <c r="D5765" s="9"/>
      <c r="E5765" s="10"/>
      <c r="F5765" s="100">
        <f>SUM(J5765:L5765)</f>
        <v>0</v>
      </c>
      <c r="G5765" s="100">
        <f>SUM(Table3[[#This Row],[Kim Dệt Ngày]:[Kim Khác Đêm]])</f>
        <v>0</v>
      </c>
      <c r="H5765" s="10"/>
      <c r="I5765" s="10"/>
      <c r="J5765" s="9"/>
      <c r="K5765" s="9"/>
      <c r="L5765" s="9"/>
      <c r="M5765" s="11"/>
      <c r="N5765" s="11"/>
      <c r="O5765" s="9"/>
      <c r="P5765" s="9"/>
      <c r="Q5765" s="9"/>
    </row>
    <row r="5766" spans="1:17" x14ac:dyDescent="0.35">
      <c r="A5766" s="9"/>
      <c r="B5766" s="9"/>
      <c r="C5766" s="9"/>
      <c r="D5766" s="9"/>
      <c r="E5766" s="10"/>
      <c r="F5766" s="100">
        <f>SUM(J5766:L5766)</f>
        <v>0</v>
      </c>
      <c r="G5766" s="100">
        <f>SUM(Table3[[#This Row],[Kim Dệt Ngày]:[Kim Khác Đêm]])</f>
        <v>0</v>
      </c>
      <c r="H5766" s="10"/>
      <c r="I5766" s="10"/>
      <c r="J5766" s="9"/>
      <c r="K5766" s="9"/>
      <c r="L5766" s="9"/>
      <c r="M5766" s="11"/>
      <c r="N5766" s="11"/>
      <c r="O5766" s="9"/>
      <c r="P5766" s="9"/>
      <c r="Q5766" s="9"/>
    </row>
    <row r="5767" spans="1:17" x14ac:dyDescent="0.35">
      <c r="A5767" s="9"/>
      <c r="B5767" s="9"/>
      <c r="C5767" s="9"/>
      <c r="D5767" s="9"/>
      <c r="E5767" s="10"/>
      <c r="F5767" s="100">
        <f>SUM(J5767:L5767)</f>
        <v>0</v>
      </c>
      <c r="G5767" s="100">
        <f>SUM(Table3[[#This Row],[Kim Dệt Ngày]:[Kim Khác Đêm]])</f>
        <v>0</v>
      </c>
      <c r="H5767" s="10"/>
      <c r="I5767" s="10"/>
      <c r="J5767" s="9"/>
      <c r="K5767" s="9"/>
      <c r="L5767" s="9"/>
      <c r="M5767" s="11"/>
      <c r="N5767" s="11"/>
      <c r="O5767" s="9"/>
      <c r="P5767" s="9"/>
      <c r="Q5767" s="9"/>
    </row>
    <row r="5768" spans="1:17" x14ac:dyDescent="0.35">
      <c r="A5768" s="9"/>
      <c r="B5768" s="9"/>
      <c r="C5768" s="9"/>
      <c r="D5768" s="9"/>
      <c r="E5768" s="10"/>
      <c r="F5768" s="100">
        <f>SUM(J5768:L5768)</f>
        <v>0</v>
      </c>
      <c r="G5768" s="100">
        <f>SUM(Table3[[#This Row],[Kim Dệt Ngày]:[Kim Khác Đêm]])</f>
        <v>0</v>
      </c>
      <c r="H5768" s="10"/>
      <c r="I5768" s="10"/>
      <c r="J5768" s="9"/>
      <c r="K5768" s="9"/>
      <c r="L5768" s="9"/>
      <c r="M5768" s="11"/>
      <c r="N5768" s="11"/>
      <c r="O5768" s="9"/>
      <c r="P5768" s="9"/>
      <c r="Q5768" s="9"/>
    </row>
    <row r="5769" spans="1:17" x14ac:dyDescent="0.35">
      <c r="A5769" s="9"/>
      <c r="B5769" s="9"/>
      <c r="C5769" s="9"/>
      <c r="D5769" s="9"/>
      <c r="E5769" s="10"/>
      <c r="F5769" s="100">
        <f>SUM(J5769:L5769)</f>
        <v>0</v>
      </c>
      <c r="G5769" s="100">
        <f>SUM(Table3[[#This Row],[Kim Dệt Ngày]:[Kim Khác Đêm]])</f>
        <v>0</v>
      </c>
      <c r="H5769" s="10"/>
      <c r="I5769" s="10"/>
      <c r="J5769" s="9"/>
      <c r="K5769" s="9"/>
      <c r="L5769" s="9"/>
      <c r="M5769" s="11"/>
      <c r="N5769" s="11"/>
      <c r="O5769" s="9"/>
      <c r="P5769" s="9"/>
      <c r="Q5769" s="9"/>
    </row>
    <row r="5770" spans="1:17" x14ac:dyDescent="0.35">
      <c r="A5770" s="9"/>
      <c r="B5770" s="9"/>
      <c r="C5770" s="9"/>
      <c r="D5770" s="9"/>
      <c r="E5770" s="10"/>
      <c r="F5770" s="100">
        <f>SUM(J5770:L5770)</f>
        <v>0</v>
      </c>
      <c r="G5770" s="100">
        <f>SUM(Table3[[#This Row],[Kim Dệt Ngày]:[Kim Khác Đêm]])</f>
        <v>0</v>
      </c>
      <c r="H5770" s="10"/>
      <c r="I5770" s="10"/>
      <c r="J5770" s="9"/>
      <c r="K5770" s="9"/>
      <c r="L5770" s="9"/>
      <c r="M5770" s="11"/>
      <c r="N5770" s="11"/>
      <c r="O5770" s="9"/>
      <c r="P5770" s="9"/>
      <c r="Q5770" s="9"/>
    </row>
    <row r="5771" spans="1:17" x14ac:dyDescent="0.35">
      <c r="A5771" s="9"/>
      <c r="B5771" s="9"/>
      <c r="C5771" s="9"/>
      <c r="D5771" s="9"/>
      <c r="E5771" s="10"/>
      <c r="F5771" s="100">
        <f>SUM(J5771:L5771)</f>
        <v>0</v>
      </c>
      <c r="G5771" s="100">
        <f>SUM(Table3[[#This Row],[Kim Dệt Ngày]:[Kim Khác Đêm]])</f>
        <v>0</v>
      </c>
      <c r="H5771" s="10"/>
      <c r="I5771" s="10"/>
      <c r="J5771" s="9"/>
      <c r="K5771" s="9"/>
      <c r="L5771" s="9"/>
      <c r="M5771" s="11"/>
      <c r="N5771" s="11"/>
      <c r="O5771" s="9"/>
      <c r="P5771" s="9"/>
      <c r="Q5771" s="9"/>
    </row>
    <row r="5772" spans="1:17" x14ac:dyDescent="0.35">
      <c r="A5772" s="9"/>
      <c r="B5772" s="9"/>
      <c r="C5772" s="9"/>
      <c r="D5772" s="9"/>
      <c r="E5772" s="10"/>
      <c r="F5772" s="100">
        <f>SUM(J5772:L5772)</f>
        <v>0</v>
      </c>
      <c r="G5772" s="100">
        <f>SUM(Table3[[#This Row],[Kim Dệt Ngày]:[Kim Khác Đêm]])</f>
        <v>0</v>
      </c>
      <c r="H5772" s="10"/>
      <c r="I5772" s="10"/>
      <c r="J5772" s="9"/>
      <c r="K5772" s="9"/>
      <c r="L5772" s="9"/>
      <c r="M5772" s="11"/>
      <c r="N5772" s="11"/>
      <c r="O5772" s="9"/>
      <c r="P5772" s="9"/>
      <c r="Q5772" s="9"/>
    </row>
    <row r="5773" spans="1:17" x14ac:dyDescent="0.35">
      <c r="A5773" s="9"/>
      <c r="B5773" s="9"/>
      <c r="C5773" s="9"/>
      <c r="D5773" s="9"/>
      <c r="E5773" s="10"/>
      <c r="F5773" s="100">
        <f>SUM(J5773:L5773)</f>
        <v>0</v>
      </c>
      <c r="G5773" s="100">
        <f>SUM(Table3[[#This Row],[Kim Dệt Ngày]:[Kim Khác Đêm]])</f>
        <v>0</v>
      </c>
      <c r="H5773" s="10"/>
      <c r="I5773" s="10"/>
      <c r="J5773" s="9"/>
      <c r="K5773" s="9"/>
      <c r="L5773" s="9"/>
      <c r="M5773" s="11"/>
      <c r="N5773" s="11"/>
      <c r="O5773" s="9"/>
      <c r="P5773" s="9"/>
      <c r="Q5773" s="9"/>
    </row>
    <row r="5774" spans="1:17" x14ac:dyDescent="0.35">
      <c r="A5774" s="9"/>
      <c r="B5774" s="9"/>
      <c r="C5774" s="9"/>
      <c r="D5774" s="9"/>
      <c r="E5774" s="10"/>
      <c r="F5774" s="100">
        <f>SUM(J5774:L5774)</f>
        <v>0</v>
      </c>
      <c r="G5774" s="100">
        <f>SUM(Table3[[#This Row],[Kim Dệt Ngày]:[Kim Khác Đêm]])</f>
        <v>0</v>
      </c>
      <c r="H5774" s="10"/>
      <c r="I5774" s="10"/>
      <c r="J5774" s="9"/>
      <c r="K5774" s="9"/>
      <c r="L5774" s="9"/>
      <c r="M5774" s="11"/>
      <c r="N5774" s="11"/>
      <c r="O5774" s="9"/>
      <c r="P5774" s="9"/>
      <c r="Q5774" s="9"/>
    </row>
    <row r="5775" spans="1:17" x14ac:dyDescent="0.35">
      <c r="A5775" s="9"/>
      <c r="B5775" s="9"/>
      <c r="C5775" s="9"/>
      <c r="D5775" s="9"/>
      <c r="E5775" s="10"/>
      <c r="F5775" s="100">
        <f>SUM(J5775:L5775)</f>
        <v>0</v>
      </c>
      <c r="G5775" s="100">
        <f>SUM(Table3[[#This Row],[Kim Dệt Ngày]:[Kim Khác Đêm]])</f>
        <v>0</v>
      </c>
      <c r="H5775" s="10"/>
      <c r="I5775" s="10"/>
      <c r="J5775" s="9"/>
      <c r="K5775" s="9"/>
      <c r="L5775" s="9"/>
      <c r="M5775" s="11"/>
      <c r="N5775" s="11"/>
      <c r="O5775" s="9"/>
      <c r="P5775" s="9"/>
      <c r="Q5775" s="9"/>
    </row>
    <row r="5776" spans="1:17" x14ac:dyDescent="0.35">
      <c r="A5776" s="9"/>
      <c r="B5776" s="9"/>
      <c r="C5776" s="9"/>
      <c r="D5776" s="9"/>
      <c r="E5776" s="10"/>
      <c r="F5776" s="100">
        <f>SUM(J5776:L5776)</f>
        <v>0</v>
      </c>
      <c r="G5776" s="100">
        <f>SUM(Table3[[#This Row],[Kim Dệt Ngày]:[Kim Khác Đêm]])</f>
        <v>0</v>
      </c>
      <c r="H5776" s="10"/>
      <c r="I5776" s="10"/>
      <c r="J5776" s="9"/>
      <c r="K5776" s="9"/>
      <c r="L5776" s="9"/>
      <c r="M5776" s="11"/>
      <c r="N5776" s="11"/>
      <c r="O5776" s="9"/>
      <c r="P5776" s="9"/>
      <c r="Q5776" s="9"/>
    </row>
    <row r="5777" spans="1:17" x14ac:dyDescent="0.35">
      <c r="A5777" s="9"/>
      <c r="B5777" s="9"/>
      <c r="C5777" s="9"/>
      <c r="D5777" s="9"/>
      <c r="E5777" s="10"/>
      <c r="F5777" s="100">
        <f>SUM(J5777:L5777)</f>
        <v>0</v>
      </c>
      <c r="G5777" s="100">
        <f>SUM(Table3[[#This Row],[Kim Dệt Ngày]:[Kim Khác Đêm]])</f>
        <v>0</v>
      </c>
      <c r="H5777" s="10"/>
      <c r="I5777" s="10"/>
      <c r="J5777" s="9"/>
      <c r="K5777" s="9"/>
      <c r="L5777" s="9"/>
      <c r="M5777" s="11"/>
      <c r="N5777" s="11"/>
      <c r="O5777" s="9"/>
      <c r="P5777" s="9"/>
      <c r="Q5777" s="9"/>
    </row>
    <row r="5778" spans="1:17" x14ac:dyDescent="0.35">
      <c r="A5778" s="9"/>
      <c r="B5778" s="9"/>
      <c r="C5778" s="9"/>
      <c r="D5778" s="9"/>
      <c r="E5778" s="10"/>
      <c r="F5778" s="100">
        <f>SUM(J5778:L5778)</f>
        <v>0</v>
      </c>
      <c r="G5778" s="100">
        <f>SUM(Table3[[#This Row],[Kim Dệt Ngày]:[Kim Khác Đêm]])</f>
        <v>0</v>
      </c>
      <c r="H5778" s="10"/>
      <c r="I5778" s="10"/>
      <c r="J5778" s="9"/>
      <c r="K5778" s="9"/>
      <c r="L5778" s="9"/>
      <c r="M5778" s="11"/>
      <c r="N5778" s="11"/>
      <c r="O5778" s="9"/>
      <c r="P5778" s="9"/>
      <c r="Q5778" s="9"/>
    </row>
    <row r="5779" spans="1:17" x14ac:dyDescent="0.35">
      <c r="A5779" s="9"/>
      <c r="B5779" s="9"/>
      <c r="C5779" s="9"/>
      <c r="D5779" s="9"/>
      <c r="E5779" s="10"/>
      <c r="F5779" s="100">
        <f>SUM(J5779:L5779)</f>
        <v>0</v>
      </c>
      <c r="G5779" s="100">
        <f>SUM(Table3[[#This Row],[Kim Dệt Ngày]:[Kim Khác Đêm]])</f>
        <v>0</v>
      </c>
      <c r="H5779" s="10"/>
      <c r="I5779" s="10"/>
      <c r="J5779" s="9"/>
      <c r="K5779" s="9"/>
      <c r="L5779" s="9"/>
      <c r="M5779" s="11"/>
      <c r="N5779" s="11"/>
      <c r="O5779" s="9"/>
      <c r="P5779" s="9"/>
      <c r="Q5779" s="9"/>
    </row>
    <row r="5780" spans="1:17" x14ac:dyDescent="0.35">
      <c r="A5780" s="9"/>
      <c r="B5780" s="9"/>
      <c r="C5780" s="9"/>
      <c r="D5780" s="9"/>
      <c r="E5780" s="10"/>
      <c r="F5780" s="100">
        <f>SUM(J5780:L5780)</f>
        <v>0</v>
      </c>
      <c r="G5780" s="100">
        <f>SUM(Table3[[#This Row],[Kim Dệt Ngày]:[Kim Khác Đêm]])</f>
        <v>0</v>
      </c>
      <c r="H5780" s="10"/>
      <c r="I5780" s="10"/>
      <c r="J5780" s="9"/>
      <c r="K5780" s="9"/>
      <c r="L5780" s="9"/>
      <c r="M5780" s="11"/>
      <c r="N5780" s="11"/>
      <c r="O5780" s="9"/>
      <c r="P5780" s="9"/>
      <c r="Q5780" s="9"/>
    </row>
    <row r="5781" spans="1:17" x14ac:dyDescent="0.35">
      <c r="A5781" s="9"/>
      <c r="B5781" s="9"/>
      <c r="C5781" s="9"/>
      <c r="D5781" s="9"/>
      <c r="E5781" s="10"/>
      <c r="F5781" s="100">
        <f>SUM(J5781:L5781)</f>
        <v>0</v>
      </c>
      <c r="G5781" s="100">
        <f>SUM(Table3[[#This Row],[Kim Dệt Ngày]:[Kim Khác Đêm]])</f>
        <v>0</v>
      </c>
      <c r="H5781" s="10"/>
      <c r="I5781" s="10"/>
      <c r="J5781" s="9"/>
      <c r="K5781" s="9"/>
      <c r="L5781" s="9"/>
      <c r="M5781" s="11"/>
      <c r="N5781" s="11"/>
      <c r="O5781" s="9"/>
      <c r="P5781" s="9"/>
      <c r="Q5781" s="9"/>
    </row>
    <row r="5782" spans="1:17" x14ac:dyDescent="0.35">
      <c r="A5782" s="9"/>
      <c r="B5782" s="9"/>
      <c r="C5782" s="9"/>
      <c r="D5782" s="9"/>
      <c r="E5782" s="10"/>
      <c r="F5782" s="100">
        <f>SUM(J5782:L5782)</f>
        <v>0</v>
      </c>
      <c r="G5782" s="100">
        <f>SUM(Table3[[#This Row],[Kim Dệt Ngày]:[Kim Khác Đêm]])</f>
        <v>0</v>
      </c>
      <c r="H5782" s="10"/>
      <c r="I5782" s="10"/>
      <c r="J5782" s="9"/>
      <c r="K5782" s="9"/>
      <c r="L5782" s="9"/>
      <c r="M5782" s="11"/>
      <c r="N5782" s="11"/>
      <c r="O5782" s="9"/>
      <c r="P5782" s="9"/>
      <c r="Q5782" s="9"/>
    </row>
    <row r="5783" spans="1:17" x14ac:dyDescent="0.35">
      <c r="A5783" s="9"/>
      <c r="B5783" s="9"/>
      <c r="C5783" s="9"/>
      <c r="D5783" s="9"/>
      <c r="E5783" s="10"/>
      <c r="F5783" s="100">
        <f>SUM(J5783:L5783)</f>
        <v>0</v>
      </c>
      <c r="G5783" s="100">
        <f>SUM(Table3[[#This Row],[Kim Dệt Ngày]:[Kim Khác Đêm]])</f>
        <v>0</v>
      </c>
      <c r="H5783" s="10"/>
      <c r="I5783" s="10"/>
      <c r="J5783" s="9"/>
      <c r="K5783" s="9"/>
      <c r="L5783" s="9"/>
      <c r="M5783" s="11"/>
      <c r="N5783" s="11"/>
      <c r="O5783" s="9"/>
      <c r="P5783" s="9"/>
      <c r="Q5783" s="9"/>
    </row>
    <row r="5784" spans="1:17" x14ac:dyDescent="0.35">
      <c r="A5784" s="9"/>
      <c r="B5784" s="9"/>
      <c r="C5784" s="9"/>
      <c r="D5784" s="9"/>
      <c r="E5784" s="10"/>
      <c r="F5784" s="100">
        <f>SUM(J5784:L5784)</f>
        <v>0</v>
      </c>
      <c r="G5784" s="100">
        <f>SUM(Table3[[#This Row],[Kim Dệt Ngày]:[Kim Khác Đêm]])</f>
        <v>0</v>
      </c>
      <c r="H5784" s="10"/>
      <c r="I5784" s="10"/>
      <c r="J5784" s="9"/>
      <c r="K5784" s="9"/>
      <c r="L5784" s="9"/>
      <c r="M5784" s="11"/>
      <c r="N5784" s="11"/>
      <c r="O5784" s="9"/>
      <c r="P5784" s="9"/>
      <c r="Q5784" s="9"/>
    </row>
    <row r="5785" spans="1:17" x14ac:dyDescent="0.35">
      <c r="A5785" s="9"/>
      <c r="B5785" s="9"/>
      <c r="C5785" s="9"/>
      <c r="D5785" s="9"/>
      <c r="E5785" s="10"/>
      <c r="F5785" s="100">
        <f>SUM(J5785:L5785)</f>
        <v>0</v>
      </c>
      <c r="G5785" s="100">
        <f>SUM(Table3[[#This Row],[Kim Dệt Ngày]:[Kim Khác Đêm]])</f>
        <v>0</v>
      </c>
      <c r="H5785" s="10"/>
      <c r="I5785" s="10"/>
      <c r="J5785" s="9"/>
      <c r="K5785" s="9"/>
      <c r="L5785" s="9"/>
      <c r="M5785" s="11"/>
      <c r="N5785" s="11"/>
      <c r="O5785" s="9"/>
      <c r="P5785" s="9"/>
      <c r="Q5785" s="9"/>
    </row>
    <row r="5786" spans="1:17" x14ac:dyDescent="0.35">
      <c r="A5786" s="9"/>
      <c r="B5786" s="9"/>
      <c r="C5786" s="9"/>
      <c r="D5786" s="9"/>
      <c r="E5786" s="10"/>
      <c r="F5786" s="100">
        <f>SUM(J5786:L5786)</f>
        <v>0</v>
      </c>
      <c r="G5786" s="100">
        <f>SUM(Table3[[#This Row],[Kim Dệt Ngày]:[Kim Khác Đêm]])</f>
        <v>0</v>
      </c>
      <c r="H5786" s="10"/>
      <c r="I5786" s="10"/>
      <c r="J5786" s="9"/>
      <c r="K5786" s="9"/>
      <c r="L5786" s="9"/>
      <c r="M5786" s="11"/>
      <c r="N5786" s="11"/>
      <c r="O5786" s="9"/>
      <c r="P5786" s="9"/>
      <c r="Q5786" s="9"/>
    </row>
    <row r="5787" spans="1:17" x14ac:dyDescent="0.35">
      <c r="A5787" s="9"/>
      <c r="B5787" s="9"/>
      <c r="C5787" s="9"/>
      <c r="D5787" s="9"/>
      <c r="E5787" s="10"/>
      <c r="F5787" s="100">
        <f>SUM(J5787:L5787)</f>
        <v>0</v>
      </c>
      <c r="G5787" s="100">
        <f>SUM(Table3[[#This Row],[Kim Dệt Ngày]:[Kim Khác Đêm]])</f>
        <v>0</v>
      </c>
      <c r="H5787" s="10"/>
      <c r="I5787" s="10"/>
      <c r="J5787" s="9"/>
      <c r="K5787" s="9"/>
      <c r="L5787" s="9"/>
      <c r="M5787" s="11"/>
      <c r="N5787" s="11"/>
      <c r="O5787" s="9"/>
      <c r="P5787" s="9"/>
      <c r="Q5787" s="9"/>
    </row>
    <row r="5788" spans="1:17" x14ac:dyDescent="0.35">
      <c r="A5788" s="9"/>
      <c r="B5788" s="9"/>
      <c r="C5788" s="9"/>
      <c r="D5788" s="9"/>
      <c r="E5788" s="10"/>
      <c r="F5788" s="100">
        <f>SUM(J5788:L5788)</f>
        <v>0</v>
      </c>
      <c r="G5788" s="100">
        <f>SUM(Table3[[#This Row],[Kim Dệt Ngày]:[Kim Khác Đêm]])</f>
        <v>0</v>
      </c>
      <c r="H5788" s="10"/>
      <c r="I5788" s="10"/>
      <c r="J5788" s="9"/>
      <c r="K5788" s="9"/>
      <c r="L5788" s="9"/>
      <c r="M5788" s="11"/>
      <c r="N5788" s="11"/>
      <c r="O5788" s="9"/>
      <c r="P5788" s="9"/>
      <c r="Q5788" s="9"/>
    </row>
    <row r="5789" spans="1:17" x14ac:dyDescent="0.35">
      <c r="A5789" s="9"/>
      <c r="B5789" s="9"/>
      <c r="C5789" s="9"/>
      <c r="D5789" s="9"/>
      <c r="E5789" s="10"/>
      <c r="F5789" s="100">
        <f>SUM(J5789:L5789)</f>
        <v>0</v>
      </c>
      <c r="G5789" s="100">
        <f>SUM(Table3[[#This Row],[Kim Dệt Ngày]:[Kim Khác Đêm]])</f>
        <v>0</v>
      </c>
      <c r="H5789" s="10"/>
      <c r="I5789" s="10"/>
      <c r="J5789" s="9"/>
      <c r="K5789" s="9"/>
      <c r="L5789" s="9"/>
      <c r="M5789" s="11"/>
      <c r="N5789" s="11"/>
      <c r="O5789" s="9"/>
      <c r="P5789" s="9"/>
      <c r="Q5789" s="9"/>
    </row>
    <row r="5790" spans="1:17" x14ac:dyDescent="0.35">
      <c r="A5790" s="9"/>
      <c r="B5790" s="9"/>
      <c r="C5790" s="9"/>
      <c r="D5790" s="9"/>
      <c r="E5790" s="10"/>
      <c r="F5790" s="100">
        <f>SUM(J5790:L5790)</f>
        <v>0</v>
      </c>
      <c r="G5790" s="100">
        <f>SUM(Table3[[#This Row],[Kim Dệt Ngày]:[Kim Khác Đêm]])</f>
        <v>0</v>
      </c>
      <c r="H5790" s="10"/>
      <c r="I5790" s="10"/>
      <c r="J5790" s="9"/>
      <c r="K5790" s="9"/>
      <c r="L5790" s="9"/>
      <c r="M5790" s="11"/>
      <c r="N5790" s="11"/>
      <c r="O5790" s="9"/>
      <c r="P5790" s="9"/>
      <c r="Q5790" s="9"/>
    </row>
    <row r="5791" spans="1:17" x14ac:dyDescent="0.35">
      <c r="A5791" s="9"/>
      <c r="B5791" s="9"/>
      <c r="C5791" s="9"/>
      <c r="D5791" s="9"/>
      <c r="E5791" s="10"/>
      <c r="F5791" s="100">
        <f>SUM(J5791:L5791)</f>
        <v>0</v>
      </c>
      <c r="G5791" s="100">
        <f>SUM(Table3[[#This Row],[Kim Dệt Ngày]:[Kim Khác Đêm]])</f>
        <v>0</v>
      </c>
      <c r="H5791" s="10"/>
      <c r="I5791" s="10"/>
      <c r="J5791" s="9"/>
      <c r="K5791" s="9"/>
      <c r="L5791" s="9"/>
      <c r="M5791" s="11"/>
      <c r="N5791" s="11"/>
      <c r="O5791" s="9"/>
      <c r="P5791" s="9"/>
      <c r="Q5791" s="9"/>
    </row>
    <row r="5792" spans="1:17" x14ac:dyDescent="0.35">
      <c r="A5792" s="9"/>
      <c r="B5792" s="9"/>
      <c r="C5792" s="9"/>
      <c r="D5792" s="9"/>
      <c r="E5792" s="10"/>
      <c r="F5792" s="100">
        <f>SUM(J5792:L5792)</f>
        <v>0</v>
      </c>
      <c r="G5792" s="100">
        <f>SUM(Table3[[#This Row],[Kim Dệt Ngày]:[Kim Khác Đêm]])</f>
        <v>0</v>
      </c>
      <c r="H5792" s="10"/>
      <c r="I5792" s="10"/>
      <c r="J5792" s="9"/>
      <c r="K5792" s="9"/>
      <c r="L5792" s="9"/>
      <c r="M5792" s="11"/>
      <c r="N5792" s="11"/>
      <c r="O5792" s="9"/>
      <c r="P5792" s="9"/>
      <c r="Q5792" s="9"/>
    </row>
    <row r="5793" spans="1:17" x14ac:dyDescent="0.35">
      <c r="A5793" s="9"/>
      <c r="B5793" s="9"/>
      <c r="C5793" s="9"/>
      <c r="D5793" s="9"/>
      <c r="E5793" s="10"/>
      <c r="F5793" s="100">
        <f>SUM(J5793:L5793)</f>
        <v>0</v>
      </c>
      <c r="G5793" s="100">
        <f>SUM(Table3[[#This Row],[Kim Dệt Ngày]:[Kim Khác Đêm]])</f>
        <v>0</v>
      </c>
      <c r="H5793" s="10"/>
      <c r="I5793" s="10"/>
      <c r="J5793" s="9"/>
      <c r="K5793" s="9"/>
      <c r="L5793" s="9"/>
      <c r="M5793" s="11"/>
      <c r="N5793" s="11"/>
      <c r="O5793" s="9"/>
      <c r="P5793" s="9"/>
      <c r="Q5793" s="9"/>
    </row>
    <row r="5794" spans="1:17" x14ac:dyDescent="0.35">
      <c r="A5794" s="9"/>
      <c r="B5794" s="9"/>
      <c r="C5794" s="9"/>
      <c r="D5794" s="9"/>
      <c r="E5794" s="10"/>
      <c r="F5794" s="100">
        <f>SUM(J5794:L5794)</f>
        <v>0</v>
      </c>
      <c r="G5794" s="100">
        <f>SUM(Table3[[#This Row],[Kim Dệt Ngày]:[Kim Khác Đêm]])</f>
        <v>0</v>
      </c>
      <c r="H5794" s="10"/>
      <c r="I5794" s="10"/>
      <c r="J5794" s="9"/>
      <c r="K5794" s="9"/>
      <c r="L5794" s="9"/>
      <c r="M5794" s="11"/>
      <c r="N5794" s="11"/>
      <c r="O5794" s="9"/>
      <c r="P5794" s="9"/>
      <c r="Q5794" s="9"/>
    </row>
    <row r="5795" spans="1:17" x14ac:dyDescent="0.35">
      <c r="A5795" s="9"/>
      <c r="B5795" s="9"/>
      <c r="C5795" s="9"/>
      <c r="D5795" s="9"/>
      <c r="E5795" s="10"/>
      <c r="F5795" s="100">
        <f>SUM(J5795:L5795)</f>
        <v>0</v>
      </c>
      <c r="G5795" s="100">
        <f>SUM(Table3[[#This Row],[Kim Dệt Ngày]:[Kim Khác Đêm]])</f>
        <v>0</v>
      </c>
      <c r="H5795" s="10"/>
      <c r="I5795" s="10"/>
      <c r="J5795" s="9"/>
      <c r="K5795" s="9"/>
      <c r="L5795" s="9"/>
      <c r="M5795" s="11"/>
      <c r="N5795" s="11"/>
      <c r="O5795" s="9"/>
      <c r="P5795" s="9"/>
      <c r="Q5795" s="9"/>
    </row>
    <row r="5796" spans="1:17" x14ac:dyDescent="0.35">
      <c r="A5796" s="9"/>
      <c r="B5796" s="9"/>
      <c r="C5796" s="9"/>
      <c r="D5796" s="9"/>
      <c r="E5796" s="10"/>
      <c r="F5796" s="100">
        <f>SUM(J5796:L5796)</f>
        <v>0</v>
      </c>
      <c r="G5796" s="100">
        <f>SUM(Table3[[#This Row],[Kim Dệt Ngày]:[Kim Khác Đêm]])</f>
        <v>0</v>
      </c>
      <c r="H5796" s="10"/>
      <c r="I5796" s="10"/>
      <c r="J5796" s="9"/>
      <c r="K5796" s="9"/>
      <c r="L5796" s="9"/>
      <c r="M5796" s="11"/>
      <c r="N5796" s="11"/>
      <c r="O5796" s="9"/>
      <c r="P5796" s="9"/>
      <c r="Q5796" s="9"/>
    </row>
    <row r="5797" spans="1:17" x14ac:dyDescent="0.35">
      <c r="A5797" s="9"/>
      <c r="B5797" s="9"/>
      <c r="C5797" s="9"/>
      <c r="D5797" s="9"/>
      <c r="E5797" s="10"/>
      <c r="F5797" s="100">
        <f>SUM(J5797:L5797)</f>
        <v>0</v>
      </c>
      <c r="G5797" s="100">
        <f>SUM(Table3[[#This Row],[Kim Dệt Ngày]:[Kim Khác Đêm]])</f>
        <v>0</v>
      </c>
      <c r="H5797" s="10"/>
      <c r="I5797" s="10"/>
      <c r="J5797" s="9"/>
      <c r="K5797" s="9"/>
      <c r="L5797" s="9"/>
      <c r="M5797" s="11"/>
      <c r="N5797" s="11"/>
      <c r="O5797" s="9"/>
      <c r="P5797" s="9"/>
      <c r="Q5797" s="9"/>
    </row>
    <row r="5798" spans="1:17" x14ac:dyDescent="0.35">
      <c r="A5798" s="9"/>
      <c r="B5798" s="9"/>
      <c r="C5798" s="9"/>
      <c r="D5798" s="9"/>
      <c r="E5798" s="10"/>
      <c r="F5798" s="100">
        <f>SUM(J5798:L5798)</f>
        <v>0</v>
      </c>
      <c r="G5798" s="100">
        <f>SUM(Table3[[#This Row],[Kim Dệt Ngày]:[Kim Khác Đêm]])</f>
        <v>0</v>
      </c>
      <c r="H5798" s="10"/>
      <c r="I5798" s="10"/>
      <c r="J5798" s="9"/>
      <c r="K5798" s="9"/>
      <c r="L5798" s="9"/>
      <c r="M5798" s="11"/>
      <c r="N5798" s="11"/>
      <c r="O5798" s="9"/>
      <c r="P5798" s="9"/>
      <c r="Q5798" s="9"/>
    </row>
    <row r="5799" spans="1:17" x14ac:dyDescent="0.35">
      <c r="A5799" s="9"/>
      <c r="B5799" s="9"/>
      <c r="C5799" s="9"/>
      <c r="D5799" s="9"/>
      <c r="E5799" s="10"/>
      <c r="F5799" s="100">
        <f>SUM(J5799:L5799)</f>
        <v>0</v>
      </c>
      <c r="G5799" s="100">
        <f>SUM(Table3[[#This Row],[Kim Dệt Ngày]:[Kim Khác Đêm]])</f>
        <v>0</v>
      </c>
      <c r="H5799" s="10"/>
      <c r="I5799" s="10"/>
      <c r="J5799" s="9"/>
      <c r="K5799" s="9"/>
      <c r="L5799" s="9"/>
      <c r="M5799" s="11"/>
      <c r="N5799" s="11"/>
      <c r="O5799" s="9"/>
      <c r="P5799" s="9"/>
      <c r="Q5799" s="9"/>
    </row>
    <row r="5800" spans="1:17" x14ac:dyDescent="0.35">
      <c r="A5800" s="9"/>
      <c r="B5800" s="9"/>
      <c r="C5800" s="9"/>
      <c r="D5800" s="9"/>
      <c r="E5800" s="10"/>
      <c r="F5800" s="100">
        <f>SUM(J5800:L5800)</f>
        <v>0</v>
      </c>
      <c r="G5800" s="100">
        <f>SUM(Table3[[#This Row],[Kim Dệt Ngày]:[Kim Khác Đêm]])</f>
        <v>0</v>
      </c>
      <c r="H5800" s="10"/>
      <c r="I5800" s="10"/>
      <c r="J5800" s="9"/>
      <c r="K5800" s="9"/>
      <c r="L5800" s="9"/>
      <c r="M5800" s="11"/>
      <c r="N5800" s="11"/>
      <c r="O5800" s="9"/>
      <c r="P5800" s="9"/>
      <c r="Q5800" s="9"/>
    </row>
    <row r="5801" spans="1:17" x14ac:dyDescent="0.35">
      <c r="A5801" s="9"/>
      <c r="B5801" s="9"/>
      <c r="C5801" s="9"/>
      <c r="D5801" s="9"/>
      <c r="E5801" s="10"/>
      <c r="F5801" s="100">
        <f>SUM(J5801:L5801)</f>
        <v>0</v>
      </c>
      <c r="G5801" s="100">
        <f>SUM(Table3[[#This Row],[Kim Dệt Ngày]:[Kim Khác Đêm]])</f>
        <v>0</v>
      </c>
      <c r="H5801" s="10"/>
      <c r="I5801" s="10"/>
      <c r="J5801" s="9"/>
      <c r="K5801" s="9"/>
      <c r="L5801" s="9"/>
      <c r="M5801" s="11"/>
      <c r="N5801" s="11"/>
      <c r="O5801" s="9"/>
      <c r="P5801" s="9"/>
      <c r="Q5801" s="9"/>
    </row>
    <row r="5802" spans="1:17" x14ac:dyDescent="0.35">
      <c r="A5802" s="9"/>
      <c r="B5802" s="9"/>
      <c r="C5802" s="9"/>
      <c r="D5802" s="9"/>
      <c r="E5802" s="10"/>
      <c r="F5802" s="100">
        <f>SUM(J5802:L5802)</f>
        <v>0</v>
      </c>
      <c r="G5802" s="100">
        <f>SUM(Table3[[#This Row],[Kim Dệt Ngày]:[Kim Khác Đêm]])</f>
        <v>0</v>
      </c>
      <c r="H5802" s="10"/>
      <c r="I5802" s="10"/>
      <c r="J5802" s="9"/>
      <c r="K5802" s="9"/>
      <c r="L5802" s="9"/>
      <c r="M5802" s="11"/>
      <c r="N5802" s="11"/>
      <c r="O5802" s="9"/>
      <c r="P5802" s="9"/>
      <c r="Q5802" s="9"/>
    </row>
    <row r="5803" spans="1:17" x14ac:dyDescent="0.35">
      <c r="A5803" s="9"/>
      <c r="B5803" s="9"/>
      <c r="C5803" s="9"/>
      <c r="D5803" s="9"/>
      <c r="E5803" s="10"/>
      <c r="F5803" s="100">
        <f>SUM(J5803:L5803)</f>
        <v>0</v>
      </c>
      <c r="G5803" s="100">
        <f>SUM(Table3[[#This Row],[Kim Dệt Ngày]:[Kim Khác Đêm]])</f>
        <v>0</v>
      </c>
      <c r="H5803" s="10"/>
      <c r="I5803" s="10"/>
      <c r="J5803" s="9"/>
      <c r="K5803" s="9"/>
      <c r="L5803" s="9"/>
      <c r="M5803" s="11"/>
      <c r="N5803" s="11"/>
      <c r="O5803" s="9"/>
      <c r="P5803" s="9"/>
      <c r="Q5803" s="9"/>
    </row>
    <row r="5804" spans="1:17" x14ac:dyDescent="0.35">
      <c r="A5804" s="9"/>
      <c r="B5804" s="9"/>
      <c r="C5804" s="9"/>
      <c r="D5804" s="9"/>
      <c r="E5804" s="10"/>
      <c r="F5804" s="100">
        <f>SUM(J5804:L5804)</f>
        <v>0</v>
      </c>
      <c r="G5804" s="100">
        <f>SUM(Table3[[#This Row],[Kim Dệt Ngày]:[Kim Khác Đêm]])</f>
        <v>0</v>
      </c>
      <c r="H5804" s="10"/>
      <c r="I5804" s="10"/>
      <c r="J5804" s="9"/>
      <c r="K5804" s="9"/>
      <c r="L5804" s="9"/>
      <c r="M5804" s="11"/>
      <c r="N5804" s="11"/>
      <c r="O5804" s="9"/>
      <c r="P5804" s="9"/>
      <c r="Q5804" s="9"/>
    </row>
    <row r="5805" spans="1:17" x14ac:dyDescent="0.35">
      <c r="A5805" s="9"/>
      <c r="B5805" s="9"/>
      <c r="C5805" s="9"/>
      <c r="D5805" s="9"/>
      <c r="E5805" s="10"/>
      <c r="F5805" s="100">
        <f>SUM(J5805:L5805)</f>
        <v>0</v>
      </c>
      <c r="G5805" s="100">
        <f>SUM(Table3[[#This Row],[Kim Dệt Ngày]:[Kim Khác Đêm]])</f>
        <v>0</v>
      </c>
      <c r="H5805" s="10"/>
      <c r="I5805" s="10"/>
      <c r="J5805" s="9"/>
      <c r="K5805" s="9"/>
      <c r="L5805" s="9"/>
      <c r="M5805" s="11"/>
      <c r="N5805" s="11"/>
      <c r="O5805" s="9"/>
      <c r="P5805" s="9"/>
      <c r="Q5805" s="9"/>
    </row>
    <row r="5806" spans="1:17" x14ac:dyDescent="0.35">
      <c r="A5806" s="9"/>
      <c r="B5806" s="9"/>
      <c r="C5806" s="9"/>
      <c r="D5806" s="9"/>
      <c r="E5806" s="10"/>
      <c r="F5806" s="100">
        <f>SUM(J5806:L5806)</f>
        <v>0</v>
      </c>
      <c r="G5806" s="100">
        <f>SUM(Table3[[#This Row],[Kim Dệt Ngày]:[Kim Khác Đêm]])</f>
        <v>0</v>
      </c>
      <c r="H5806" s="10"/>
      <c r="I5806" s="10"/>
      <c r="J5806" s="9"/>
      <c r="K5806" s="9"/>
      <c r="L5806" s="9"/>
      <c r="M5806" s="11"/>
      <c r="N5806" s="11"/>
      <c r="O5806" s="9"/>
      <c r="P5806" s="9"/>
      <c r="Q5806" s="9"/>
    </row>
    <row r="5807" spans="1:17" x14ac:dyDescent="0.35">
      <c r="A5807" s="9"/>
      <c r="B5807" s="9"/>
      <c r="C5807" s="9"/>
      <c r="D5807" s="9"/>
      <c r="E5807" s="10"/>
      <c r="F5807" s="100">
        <f>SUM(J5807:L5807)</f>
        <v>0</v>
      </c>
      <c r="G5807" s="100">
        <f>SUM(Table3[[#This Row],[Kim Dệt Ngày]:[Kim Khác Đêm]])</f>
        <v>0</v>
      </c>
      <c r="H5807" s="10"/>
      <c r="I5807" s="10"/>
      <c r="J5807" s="9"/>
      <c r="K5807" s="9"/>
      <c r="L5807" s="9"/>
      <c r="M5807" s="11"/>
      <c r="N5807" s="11"/>
      <c r="O5807" s="9"/>
      <c r="P5807" s="9"/>
      <c r="Q5807" s="9"/>
    </row>
    <row r="5808" spans="1:17" x14ac:dyDescent="0.35">
      <c r="A5808" s="9"/>
      <c r="B5808" s="9"/>
      <c r="C5808" s="9"/>
      <c r="D5808" s="9"/>
      <c r="E5808" s="10"/>
      <c r="F5808" s="100">
        <f>SUM(J5808:L5808)</f>
        <v>0</v>
      </c>
      <c r="G5808" s="100">
        <f>SUM(Table3[[#This Row],[Kim Dệt Ngày]:[Kim Khác Đêm]])</f>
        <v>0</v>
      </c>
      <c r="H5808" s="10"/>
      <c r="I5808" s="10"/>
      <c r="J5808" s="9"/>
      <c r="K5808" s="9"/>
      <c r="L5808" s="9"/>
      <c r="M5808" s="11"/>
      <c r="N5808" s="11"/>
      <c r="O5808" s="9"/>
      <c r="P5808" s="9"/>
      <c r="Q5808" s="9"/>
    </row>
    <row r="5809" spans="1:17" x14ac:dyDescent="0.35">
      <c r="A5809" s="9"/>
      <c r="B5809" s="9"/>
      <c r="C5809" s="9"/>
      <c r="D5809" s="9"/>
      <c r="E5809" s="10"/>
      <c r="F5809" s="100">
        <f>SUM(J5809:L5809)</f>
        <v>0</v>
      </c>
      <c r="G5809" s="100">
        <f>SUM(Table3[[#This Row],[Kim Dệt Ngày]:[Kim Khác Đêm]])</f>
        <v>0</v>
      </c>
      <c r="H5809" s="10"/>
      <c r="I5809" s="10"/>
      <c r="J5809" s="9"/>
      <c r="K5809" s="9"/>
      <c r="L5809" s="9"/>
      <c r="M5809" s="11"/>
      <c r="N5809" s="11"/>
      <c r="O5809" s="9"/>
      <c r="P5809" s="9"/>
      <c r="Q5809" s="9"/>
    </row>
    <row r="5810" spans="1:17" x14ac:dyDescent="0.35">
      <c r="A5810" s="9"/>
      <c r="B5810" s="9"/>
      <c r="C5810" s="9"/>
      <c r="D5810" s="9"/>
      <c r="E5810" s="10"/>
      <c r="F5810" s="100">
        <f>SUM(J5810:L5810)</f>
        <v>0</v>
      </c>
      <c r="G5810" s="100">
        <f>SUM(Table3[[#This Row],[Kim Dệt Ngày]:[Kim Khác Đêm]])</f>
        <v>0</v>
      </c>
      <c r="H5810" s="10"/>
      <c r="I5810" s="10"/>
      <c r="J5810" s="9"/>
      <c r="K5810" s="9"/>
      <c r="L5810" s="9"/>
      <c r="M5810" s="11"/>
      <c r="N5810" s="11"/>
      <c r="O5810" s="9"/>
      <c r="P5810" s="9"/>
      <c r="Q5810" s="9"/>
    </row>
    <row r="5811" spans="1:17" x14ac:dyDescent="0.35">
      <c r="A5811" s="9"/>
      <c r="B5811" s="9"/>
      <c r="C5811" s="9"/>
      <c r="D5811" s="9"/>
      <c r="E5811" s="10"/>
      <c r="F5811" s="100">
        <f>SUM(J5811:L5811)</f>
        <v>0</v>
      </c>
      <c r="G5811" s="100">
        <f>SUM(Table3[[#This Row],[Kim Dệt Ngày]:[Kim Khác Đêm]])</f>
        <v>0</v>
      </c>
      <c r="H5811" s="10"/>
      <c r="I5811" s="10"/>
      <c r="J5811" s="9"/>
      <c r="K5811" s="9"/>
      <c r="L5811" s="9"/>
      <c r="M5811" s="11"/>
      <c r="N5811" s="11"/>
      <c r="O5811" s="9"/>
      <c r="P5811" s="9"/>
      <c r="Q5811" s="9"/>
    </row>
    <row r="5812" spans="1:17" x14ac:dyDescent="0.35">
      <c r="A5812" s="9"/>
      <c r="B5812" s="9"/>
      <c r="C5812" s="9"/>
      <c r="D5812" s="9"/>
      <c r="E5812" s="10"/>
      <c r="F5812" s="100">
        <f>SUM(J5812:L5812)</f>
        <v>0</v>
      </c>
      <c r="G5812" s="100">
        <f>SUM(Table3[[#This Row],[Kim Dệt Ngày]:[Kim Khác Đêm]])</f>
        <v>0</v>
      </c>
      <c r="H5812" s="10"/>
      <c r="I5812" s="10"/>
      <c r="J5812" s="9"/>
      <c r="K5812" s="9"/>
      <c r="L5812" s="9"/>
      <c r="M5812" s="11"/>
      <c r="N5812" s="11"/>
      <c r="O5812" s="9"/>
      <c r="P5812" s="9"/>
      <c r="Q5812" s="9"/>
    </row>
    <row r="5813" spans="1:17" x14ac:dyDescent="0.35">
      <c r="A5813" s="9"/>
      <c r="B5813" s="9"/>
      <c r="C5813" s="9"/>
      <c r="D5813" s="9"/>
      <c r="E5813" s="10"/>
      <c r="F5813" s="100">
        <f>SUM(J5813:L5813)</f>
        <v>0</v>
      </c>
      <c r="G5813" s="100">
        <f>SUM(Table3[[#This Row],[Kim Dệt Ngày]:[Kim Khác Đêm]])</f>
        <v>0</v>
      </c>
      <c r="H5813" s="10"/>
      <c r="I5813" s="10"/>
      <c r="J5813" s="9"/>
      <c r="K5813" s="9"/>
      <c r="L5813" s="9"/>
      <c r="M5813" s="11"/>
      <c r="N5813" s="11"/>
      <c r="O5813" s="9"/>
      <c r="P5813" s="9"/>
      <c r="Q5813" s="9"/>
    </row>
    <row r="5814" spans="1:17" x14ac:dyDescent="0.35">
      <c r="A5814" s="9"/>
      <c r="B5814" s="9"/>
      <c r="C5814" s="9"/>
      <c r="D5814" s="9"/>
      <c r="E5814" s="10"/>
      <c r="F5814" s="100">
        <f>SUM(J5814:L5814)</f>
        <v>0</v>
      </c>
      <c r="G5814" s="100">
        <f>SUM(Table3[[#This Row],[Kim Dệt Ngày]:[Kim Khác Đêm]])</f>
        <v>0</v>
      </c>
      <c r="H5814" s="10"/>
      <c r="I5814" s="10"/>
      <c r="J5814" s="9"/>
      <c r="K5814" s="9"/>
      <c r="L5814" s="9"/>
      <c r="M5814" s="11"/>
      <c r="N5814" s="11"/>
      <c r="O5814" s="9"/>
      <c r="P5814" s="9"/>
      <c r="Q5814" s="9"/>
    </row>
    <row r="5815" spans="1:17" x14ac:dyDescent="0.35">
      <c r="A5815" s="9"/>
      <c r="B5815" s="9"/>
      <c r="C5815" s="9"/>
      <c r="D5815" s="9"/>
      <c r="E5815" s="10"/>
      <c r="F5815" s="100">
        <f>SUM(J5815:L5815)</f>
        <v>0</v>
      </c>
      <c r="G5815" s="100">
        <f>SUM(Table3[[#This Row],[Kim Dệt Ngày]:[Kim Khác Đêm]])</f>
        <v>0</v>
      </c>
      <c r="H5815" s="10"/>
      <c r="I5815" s="10"/>
      <c r="J5815" s="9"/>
      <c r="K5815" s="9"/>
      <c r="L5815" s="9"/>
      <c r="M5815" s="11"/>
      <c r="N5815" s="11"/>
      <c r="O5815" s="9"/>
      <c r="P5815" s="9"/>
      <c r="Q5815" s="9"/>
    </row>
    <row r="5816" spans="1:17" x14ac:dyDescent="0.35">
      <c r="A5816" s="9"/>
      <c r="B5816" s="9"/>
      <c r="C5816" s="9"/>
      <c r="D5816" s="9"/>
      <c r="E5816" s="10"/>
      <c r="F5816" s="100">
        <f>SUM(J5816:L5816)</f>
        <v>0</v>
      </c>
      <c r="G5816" s="100">
        <f>SUM(Table3[[#This Row],[Kim Dệt Ngày]:[Kim Khác Đêm]])</f>
        <v>0</v>
      </c>
      <c r="H5816" s="10"/>
      <c r="I5816" s="10"/>
      <c r="J5816" s="9"/>
      <c r="K5816" s="9"/>
      <c r="L5816" s="9"/>
      <c r="M5816" s="11"/>
      <c r="N5816" s="11"/>
      <c r="O5816" s="9"/>
      <c r="P5816" s="9"/>
      <c r="Q5816" s="9"/>
    </row>
    <row r="5817" spans="1:17" x14ac:dyDescent="0.35">
      <c r="A5817" s="9"/>
      <c r="B5817" s="9"/>
      <c r="C5817" s="9"/>
      <c r="D5817" s="9"/>
      <c r="E5817" s="10"/>
      <c r="F5817" s="100">
        <f>SUM(J5817:L5817)</f>
        <v>0</v>
      </c>
      <c r="G5817" s="100">
        <f>SUM(Table3[[#This Row],[Kim Dệt Ngày]:[Kim Khác Đêm]])</f>
        <v>0</v>
      </c>
      <c r="H5817" s="10"/>
      <c r="I5817" s="10"/>
      <c r="J5817" s="9"/>
      <c r="K5817" s="9"/>
      <c r="L5817" s="9"/>
      <c r="M5817" s="11"/>
      <c r="N5817" s="11"/>
      <c r="O5817" s="9"/>
      <c r="P5817" s="9"/>
      <c r="Q5817" s="9"/>
    </row>
    <row r="5818" spans="1:17" x14ac:dyDescent="0.35">
      <c r="A5818" s="9"/>
      <c r="B5818" s="9"/>
      <c r="C5818" s="9"/>
      <c r="D5818" s="9"/>
      <c r="E5818" s="10"/>
      <c r="F5818" s="100">
        <f>SUM(J5818:L5818)</f>
        <v>0</v>
      </c>
      <c r="G5818" s="100">
        <f>SUM(Table3[[#This Row],[Kim Dệt Ngày]:[Kim Khác Đêm]])</f>
        <v>0</v>
      </c>
      <c r="H5818" s="10"/>
      <c r="I5818" s="10"/>
      <c r="J5818" s="9"/>
      <c r="K5818" s="9"/>
      <c r="L5818" s="9"/>
      <c r="M5818" s="11"/>
      <c r="N5818" s="11"/>
      <c r="O5818" s="9"/>
      <c r="P5818" s="9"/>
      <c r="Q5818" s="9"/>
    </row>
    <row r="5819" spans="1:17" x14ac:dyDescent="0.35">
      <c r="A5819" s="9"/>
      <c r="B5819" s="9"/>
      <c r="C5819" s="9"/>
      <c r="D5819" s="9"/>
      <c r="E5819" s="10"/>
      <c r="F5819" s="100">
        <f>SUM(J5819:L5819)</f>
        <v>0</v>
      </c>
      <c r="G5819" s="100">
        <f>SUM(Table3[[#This Row],[Kim Dệt Ngày]:[Kim Khác Đêm]])</f>
        <v>0</v>
      </c>
      <c r="H5819" s="10"/>
      <c r="I5819" s="10"/>
      <c r="J5819" s="9"/>
      <c r="K5819" s="9"/>
      <c r="L5819" s="9"/>
      <c r="M5819" s="11"/>
      <c r="N5819" s="11"/>
      <c r="O5819" s="9"/>
      <c r="P5819" s="9"/>
      <c r="Q5819" s="9"/>
    </row>
    <row r="5820" spans="1:17" x14ac:dyDescent="0.35">
      <c r="A5820" s="9"/>
      <c r="B5820" s="9"/>
      <c r="C5820" s="9"/>
      <c r="D5820" s="9"/>
      <c r="E5820" s="10"/>
      <c r="F5820" s="100">
        <f>SUM(J5820:L5820)</f>
        <v>0</v>
      </c>
      <c r="G5820" s="100">
        <f>SUM(Table3[[#This Row],[Kim Dệt Ngày]:[Kim Khác Đêm]])</f>
        <v>0</v>
      </c>
      <c r="H5820" s="10"/>
      <c r="I5820" s="10"/>
      <c r="J5820" s="9"/>
      <c r="K5820" s="9"/>
      <c r="L5820" s="9"/>
      <c r="M5820" s="11"/>
      <c r="N5820" s="11"/>
      <c r="O5820" s="9"/>
      <c r="P5820" s="9"/>
      <c r="Q5820" s="9"/>
    </row>
    <row r="5821" spans="1:17" x14ac:dyDescent="0.35">
      <c r="A5821" s="9"/>
      <c r="B5821" s="9"/>
      <c r="C5821" s="9"/>
      <c r="D5821" s="9"/>
      <c r="E5821" s="10"/>
      <c r="F5821" s="100">
        <f>SUM(J5821:L5821)</f>
        <v>0</v>
      </c>
      <c r="G5821" s="100">
        <f>SUM(Table3[[#This Row],[Kim Dệt Ngày]:[Kim Khác Đêm]])</f>
        <v>0</v>
      </c>
      <c r="H5821" s="10"/>
      <c r="I5821" s="10"/>
      <c r="J5821" s="9"/>
      <c r="K5821" s="9"/>
      <c r="L5821" s="9"/>
      <c r="M5821" s="11"/>
      <c r="N5821" s="11"/>
      <c r="O5821" s="9"/>
      <c r="P5821" s="9"/>
      <c r="Q5821" s="9"/>
    </row>
    <row r="5822" spans="1:17" x14ac:dyDescent="0.35">
      <c r="A5822" s="9"/>
      <c r="B5822" s="9"/>
      <c r="C5822" s="9"/>
      <c r="D5822" s="9"/>
      <c r="E5822" s="10"/>
      <c r="F5822" s="100">
        <f>SUM(J5822:L5822)</f>
        <v>0</v>
      </c>
      <c r="G5822" s="100">
        <f>SUM(Table3[[#This Row],[Kim Dệt Ngày]:[Kim Khác Đêm]])</f>
        <v>0</v>
      </c>
      <c r="H5822" s="10"/>
      <c r="I5822" s="10"/>
      <c r="J5822" s="9"/>
      <c r="K5822" s="9"/>
      <c r="L5822" s="9"/>
      <c r="M5822" s="11"/>
      <c r="N5822" s="11"/>
      <c r="O5822" s="9"/>
      <c r="P5822" s="9"/>
      <c r="Q5822" s="9"/>
    </row>
    <row r="5823" spans="1:17" x14ac:dyDescent="0.35">
      <c r="A5823" s="9"/>
      <c r="B5823" s="9"/>
      <c r="C5823" s="9"/>
      <c r="D5823" s="9"/>
      <c r="E5823" s="10"/>
      <c r="F5823" s="100">
        <f>SUM(J5823:L5823)</f>
        <v>0</v>
      </c>
      <c r="G5823" s="100">
        <f>SUM(Table3[[#This Row],[Kim Dệt Ngày]:[Kim Khác Đêm]])</f>
        <v>0</v>
      </c>
      <c r="H5823" s="10"/>
      <c r="I5823" s="10"/>
      <c r="J5823" s="9"/>
      <c r="K5823" s="9"/>
      <c r="L5823" s="9"/>
      <c r="M5823" s="11"/>
      <c r="N5823" s="11"/>
      <c r="O5823" s="9"/>
      <c r="P5823" s="9"/>
      <c r="Q5823" s="9"/>
    </row>
    <row r="5824" spans="1:17" x14ac:dyDescent="0.35">
      <c r="A5824" s="9"/>
      <c r="B5824" s="9"/>
      <c r="C5824" s="9"/>
      <c r="D5824" s="9"/>
      <c r="E5824" s="10"/>
      <c r="F5824" s="100">
        <f>SUM(J5824:L5824)</f>
        <v>0</v>
      </c>
      <c r="G5824" s="100">
        <f>SUM(Table3[[#This Row],[Kim Dệt Ngày]:[Kim Khác Đêm]])</f>
        <v>0</v>
      </c>
      <c r="H5824" s="10"/>
      <c r="I5824" s="10"/>
      <c r="J5824" s="9"/>
      <c r="K5824" s="9"/>
      <c r="L5824" s="9"/>
      <c r="M5824" s="11"/>
      <c r="N5824" s="11"/>
      <c r="O5824" s="9"/>
      <c r="P5824" s="9"/>
      <c r="Q5824" s="9"/>
    </row>
    <row r="5825" spans="1:17" x14ac:dyDescent="0.35">
      <c r="A5825" s="9"/>
      <c r="B5825" s="9"/>
      <c r="C5825" s="9"/>
      <c r="D5825" s="9"/>
      <c r="E5825" s="10"/>
      <c r="F5825" s="100">
        <f>SUM(J5825:L5825)</f>
        <v>0</v>
      </c>
      <c r="G5825" s="100">
        <f>SUM(Table3[[#This Row],[Kim Dệt Ngày]:[Kim Khác Đêm]])</f>
        <v>0</v>
      </c>
      <c r="H5825" s="10"/>
      <c r="I5825" s="10"/>
      <c r="J5825" s="9"/>
      <c r="K5825" s="9"/>
      <c r="L5825" s="9"/>
      <c r="M5825" s="11"/>
      <c r="N5825" s="11"/>
      <c r="O5825" s="9"/>
      <c r="P5825" s="9"/>
      <c r="Q5825" s="9"/>
    </row>
    <row r="5826" spans="1:17" x14ac:dyDescent="0.35">
      <c r="A5826" s="9"/>
      <c r="B5826" s="9"/>
      <c r="C5826" s="9"/>
      <c r="D5826" s="9"/>
      <c r="E5826" s="10"/>
      <c r="F5826" s="100">
        <f>SUM(J5826:L5826)</f>
        <v>0</v>
      </c>
      <c r="G5826" s="100">
        <f>SUM(Table3[[#This Row],[Kim Dệt Ngày]:[Kim Khác Đêm]])</f>
        <v>0</v>
      </c>
      <c r="H5826" s="10"/>
      <c r="I5826" s="10"/>
      <c r="J5826" s="9"/>
      <c r="K5826" s="9"/>
      <c r="L5826" s="9"/>
      <c r="M5826" s="11"/>
      <c r="N5826" s="11"/>
      <c r="O5826" s="9"/>
      <c r="P5826" s="9"/>
      <c r="Q5826" s="9"/>
    </row>
    <row r="5827" spans="1:17" x14ac:dyDescent="0.35">
      <c r="A5827" s="9"/>
      <c r="B5827" s="9"/>
      <c r="C5827" s="9"/>
      <c r="D5827" s="9"/>
      <c r="E5827" s="10"/>
      <c r="F5827" s="100">
        <f>SUM(J5827:L5827)</f>
        <v>0</v>
      </c>
      <c r="G5827" s="100">
        <f>SUM(Table3[[#This Row],[Kim Dệt Ngày]:[Kim Khác Đêm]])</f>
        <v>0</v>
      </c>
      <c r="H5827" s="10"/>
      <c r="I5827" s="10"/>
      <c r="J5827" s="9"/>
      <c r="K5827" s="9"/>
      <c r="L5827" s="9"/>
      <c r="M5827" s="11"/>
      <c r="N5827" s="11"/>
      <c r="O5827" s="9"/>
      <c r="P5827" s="9"/>
      <c r="Q5827" s="9"/>
    </row>
    <row r="5828" spans="1:17" x14ac:dyDescent="0.35">
      <c r="A5828" s="9"/>
      <c r="B5828" s="9"/>
      <c r="C5828" s="9"/>
      <c r="D5828" s="9"/>
      <c r="E5828" s="10"/>
      <c r="F5828" s="100">
        <f>SUM(J5828:L5828)</f>
        <v>0</v>
      </c>
      <c r="G5828" s="100">
        <f>SUM(Table3[[#This Row],[Kim Dệt Ngày]:[Kim Khác Đêm]])</f>
        <v>0</v>
      </c>
      <c r="H5828" s="10"/>
      <c r="I5828" s="10"/>
      <c r="J5828" s="9"/>
      <c r="K5828" s="9"/>
      <c r="L5828" s="9"/>
      <c r="M5828" s="11"/>
      <c r="N5828" s="11"/>
      <c r="O5828" s="9"/>
      <c r="P5828" s="9"/>
      <c r="Q5828" s="9"/>
    </row>
    <row r="5829" spans="1:17" x14ac:dyDescent="0.35">
      <c r="A5829" s="9"/>
      <c r="B5829" s="9"/>
      <c r="C5829" s="9"/>
      <c r="D5829" s="9"/>
      <c r="E5829" s="10"/>
      <c r="F5829" s="100">
        <f>SUM(J5829:L5829)</f>
        <v>0</v>
      </c>
      <c r="G5829" s="100">
        <f>SUM(Table3[[#This Row],[Kim Dệt Ngày]:[Kim Khác Đêm]])</f>
        <v>0</v>
      </c>
      <c r="H5829" s="10"/>
      <c r="I5829" s="10"/>
      <c r="J5829" s="9"/>
      <c r="K5829" s="9"/>
      <c r="L5829" s="9"/>
      <c r="M5829" s="11"/>
      <c r="N5829" s="11"/>
      <c r="O5829" s="9"/>
      <c r="P5829" s="9"/>
      <c r="Q5829" s="9"/>
    </row>
    <row r="5830" spans="1:17" x14ac:dyDescent="0.35">
      <c r="A5830" s="9"/>
      <c r="B5830" s="9"/>
      <c r="C5830" s="9"/>
      <c r="D5830" s="9"/>
      <c r="E5830" s="10"/>
      <c r="F5830" s="100">
        <f>SUM(J5830:L5830)</f>
        <v>0</v>
      </c>
      <c r="G5830" s="100">
        <f>SUM(Table3[[#This Row],[Kim Dệt Ngày]:[Kim Khác Đêm]])</f>
        <v>0</v>
      </c>
      <c r="H5830" s="10"/>
      <c r="I5830" s="10"/>
      <c r="J5830" s="9"/>
      <c r="K5830" s="9"/>
      <c r="L5830" s="9"/>
      <c r="M5830" s="11"/>
      <c r="N5830" s="11"/>
      <c r="O5830" s="9"/>
      <c r="P5830" s="9"/>
      <c r="Q5830" s="9"/>
    </row>
    <row r="5831" spans="1:17" x14ac:dyDescent="0.35">
      <c r="A5831" s="9"/>
      <c r="B5831" s="9"/>
      <c r="C5831" s="9"/>
      <c r="D5831" s="9"/>
      <c r="E5831" s="10"/>
      <c r="F5831" s="100">
        <f>SUM(J5831:L5831)</f>
        <v>0</v>
      </c>
      <c r="G5831" s="100">
        <f>SUM(Table3[[#This Row],[Kim Dệt Ngày]:[Kim Khác Đêm]])</f>
        <v>0</v>
      </c>
      <c r="H5831" s="10"/>
      <c r="I5831" s="10"/>
      <c r="J5831" s="9"/>
      <c r="K5831" s="9"/>
      <c r="L5831" s="9"/>
      <c r="M5831" s="11"/>
      <c r="N5831" s="11"/>
      <c r="O5831" s="9"/>
      <c r="P5831" s="9"/>
      <c r="Q5831" s="9"/>
    </row>
    <row r="5832" spans="1:17" x14ac:dyDescent="0.35">
      <c r="A5832" s="9"/>
      <c r="B5832" s="9"/>
      <c r="C5832" s="9"/>
      <c r="D5832" s="9"/>
      <c r="E5832" s="10"/>
      <c r="F5832" s="100">
        <f>SUM(J5832:L5832)</f>
        <v>0</v>
      </c>
      <c r="G5832" s="100">
        <f>SUM(Table3[[#This Row],[Kim Dệt Ngày]:[Kim Khác Đêm]])</f>
        <v>0</v>
      </c>
      <c r="H5832" s="10"/>
      <c r="I5832" s="10"/>
      <c r="J5832" s="9"/>
      <c r="K5832" s="9"/>
      <c r="L5832" s="9"/>
      <c r="M5832" s="11"/>
      <c r="N5832" s="11"/>
      <c r="O5832" s="9"/>
      <c r="P5832" s="9"/>
      <c r="Q5832" s="9"/>
    </row>
    <row r="5833" spans="1:17" x14ac:dyDescent="0.35">
      <c r="A5833" s="9"/>
      <c r="B5833" s="9"/>
      <c r="C5833" s="9"/>
      <c r="D5833" s="9"/>
      <c r="E5833" s="10"/>
      <c r="F5833" s="100">
        <f>SUM(J5833:L5833)</f>
        <v>0</v>
      </c>
      <c r="G5833" s="100">
        <f>SUM(Table3[[#This Row],[Kim Dệt Ngày]:[Kim Khác Đêm]])</f>
        <v>0</v>
      </c>
      <c r="H5833" s="10"/>
      <c r="I5833" s="10"/>
      <c r="J5833" s="9"/>
      <c r="K5833" s="9"/>
      <c r="L5833" s="9"/>
      <c r="M5833" s="11"/>
      <c r="N5833" s="11"/>
      <c r="O5833" s="9"/>
      <c r="P5833" s="9"/>
      <c r="Q5833" s="9"/>
    </row>
    <row r="5834" spans="1:17" x14ac:dyDescent="0.35">
      <c r="A5834" s="9"/>
      <c r="B5834" s="9"/>
      <c r="C5834" s="9"/>
      <c r="D5834" s="9"/>
      <c r="E5834" s="10"/>
      <c r="F5834" s="100">
        <f>SUM(J5834:L5834)</f>
        <v>0</v>
      </c>
      <c r="G5834" s="100">
        <f>SUM(Table3[[#This Row],[Kim Dệt Ngày]:[Kim Khác Đêm]])</f>
        <v>0</v>
      </c>
      <c r="H5834" s="10"/>
      <c r="I5834" s="10"/>
      <c r="J5834" s="9"/>
      <c r="K5834" s="9"/>
      <c r="L5834" s="9"/>
      <c r="M5834" s="11"/>
      <c r="N5834" s="11"/>
      <c r="O5834" s="9"/>
      <c r="P5834" s="9"/>
      <c r="Q5834" s="9"/>
    </row>
    <row r="5835" spans="1:17" x14ac:dyDescent="0.35">
      <c r="A5835" s="9"/>
      <c r="B5835" s="9"/>
      <c r="C5835" s="9"/>
      <c r="D5835" s="9"/>
      <c r="E5835" s="10"/>
      <c r="F5835" s="100">
        <f>SUM(J5835:L5835)</f>
        <v>0</v>
      </c>
      <c r="G5835" s="100">
        <f>SUM(Table3[[#This Row],[Kim Dệt Ngày]:[Kim Khác Đêm]])</f>
        <v>0</v>
      </c>
      <c r="H5835" s="10"/>
      <c r="I5835" s="10"/>
      <c r="J5835" s="9"/>
      <c r="K5835" s="9"/>
      <c r="L5835" s="9"/>
      <c r="M5835" s="11"/>
      <c r="N5835" s="11"/>
      <c r="O5835" s="9"/>
      <c r="P5835" s="9"/>
      <c r="Q5835" s="9"/>
    </row>
    <row r="5836" spans="1:17" x14ac:dyDescent="0.35">
      <c r="A5836" s="9"/>
      <c r="B5836" s="9"/>
      <c r="C5836" s="9"/>
      <c r="D5836" s="9"/>
      <c r="E5836" s="10"/>
      <c r="F5836" s="100">
        <f>SUM(J5836:L5836)</f>
        <v>0</v>
      </c>
      <c r="G5836" s="100">
        <f>SUM(Table3[[#This Row],[Kim Dệt Ngày]:[Kim Khác Đêm]])</f>
        <v>0</v>
      </c>
      <c r="H5836" s="10"/>
      <c r="I5836" s="10"/>
      <c r="J5836" s="9"/>
      <c r="K5836" s="9"/>
      <c r="L5836" s="9"/>
      <c r="M5836" s="11"/>
      <c r="N5836" s="11"/>
      <c r="O5836" s="9"/>
      <c r="P5836" s="9"/>
      <c r="Q5836" s="9"/>
    </row>
    <row r="5837" spans="1:17" x14ac:dyDescent="0.35">
      <c r="A5837" s="9"/>
      <c r="B5837" s="9"/>
      <c r="C5837" s="9"/>
      <c r="D5837" s="9"/>
      <c r="E5837" s="10"/>
      <c r="F5837" s="100">
        <f>SUM(J5837:L5837)</f>
        <v>0</v>
      </c>
      <c r="G5837" s="100">
        <f>SUM(Table3[[#This Row],[Kim Dệt Ngày]:[Kim Khác Đêm]])</f>
        <v>0</v>
      </c>
      <c r="H5837" s="10"/>
      <c r="I5837" s="10"/>
      <c r="J5837" s="9"/>
      <c r="K5837" s="9"/>
      <c r="L5837" s="9"/>
      <c r="M5837" s="11"/>
      <c r="N5837" s="11"/>
      <c r="O5837" s="9"/>
      <c r="P5837" s="9"/>
      <c r="Q5837" s="9"/>
    </row>
    <row r="5838" spans="1:17" x14ac:dyDescent="0.35">
      <c r="A5838" s="9"/>
      <c r="B5838" s="9"/>
      <c r="C5838" s="9"/>
      <c r="D5838" s="9"/>
      <c r="E5838" s="10"/>
      <c r="F5838" s="100">
        <f>SUM(J5838:L5838)</f>
        <v>0</v>
      </c>
      <c r="G5838" s="100">
        <f>SUM(Table3[[#This Row],[Kim Dệt Ngày]:[Kim Khác Đêm]])</f>
        <v>0</v>
      </c>
      <c r="H5838" s="10"/>
      <c r="I5838" s="10"/>
      <c r="J5838" s="9"/>
      <c r="K5838" s="9"/>
      <c r="L5838" s="9"/>
      <c r="M5838" s="11"/>
      <c r="N5838" s="11"/>
      <c r="O5838" s="9"/>
      <c r="P5838" s="9"/>
      <c r="Q5838" s="9"/>
    </row>
    <row r="5839" spans="1:17" x14ac:dyDescent="0.35">
      <c r="A5839" s="9"/>
      <c r="B5839" s="9"/>
      <c r="C5839" s="9"/>
      <c r="D5839" s="9"/>
      <c r="E5839" s="10"/>
      <c r="F5839" s="100">
        <f>SUM(J5839:L5839)</f>
        <v>0</v>
      </c>
      <c r="G5839" s="100">
        <f>SUM(Table3[[#This Row],[Kim Dệt Ngày]:[Kim Khác Đêm]])</f>
        <v>0</v>
      </c>
      <c r="H5839" s="10"/>
      <c r="I5839" s="10"/>
      <c r="J5839" s="9"/>
      <c r="K5839" s="9"/>
      <c r="L5839" s="9"/>
      <c r="M5839" s="11"/>
      <c r="N5839" s="11"/>
      <c r="O5839" s="9"/>
      <c r="P5839" s="9"/>
      <c r="Q5839" s="9"/>
    </row>
    <row r="5840" spans="1:17" x14ac:dyDescent="0.35">
      <c r="A5840" s="9"/>
      <c r="B5840" s="9"/>
      <c r="C5840" s="9"/>
      <c r="D5840" s="9"/>
      <c r="E5840" s="10"/>
      <c r="F5840" s="100">
        <f>SUM(J5840:L5840)</f>
        <v>0</v>
      </c>
      <c r="G5840" s="100">
        <f>SUM(Table3[[#This Row],[Kim Dệt Ngày]:[Kim Khác Đêm]])</f>
        <v>0</v>
      </c>
      <c r="H5840" s="10"/>
      <c r="I5840" s="10"/>
      <c r="J5840" s="9"/>
      <c r="K5840" s="9"/>
      <c r="L5840" s="9"/>
      <c r="M5840" s="11"/>
      <c r="N5840" s="11"/>
      <c r="O5840" s="9"/>
      <c r="P5840" s="9"/>
      <c r="Q5840" s="9"/>
    </row>
    <row r="5841" spans="1:17" x14ac:dyDescent="0.35">
      <c r="A5841" s="9"/>
      <c r="B5841" s="9"/>
      <c r="C5841" s="9"/>
      <c r="D5841" s="9"/>
      <c r="E5841" s="10"/>
      <c r="F5841" s="100">
        <f>SUM(J5841:L5841)</f>
        <v>0</v>
      </c>
      <c r="G5841" s="100">
        <f>SUM(Table3[[#This Row],[Kim Dệt Ngày]:[Kim Khác Đêm]])</f>
        <v>0</v>
      </c>
      <c r="H5841" s="10"/>
      <c r="I5841" s="10"/>
      <c r="J5841" s="9"/>
      <c r="K5841" s="9"/>
      <c r="L5841" s="9"/>
      <c r="M5841" s="11"/>
      <c r="N5841" s="11"/>
      <c r="O5841" s="9"/>
      <c r="P5841" s="9"/>
      <c r="Q5841" s="9"/>
    </row>
    <row r="5842" spans="1:17" x14ac:dyDescent="0.35">
      <c r="A5842" s="9"/>
      <c r="B5842" s="9"/>
      <c r="C5842" s="9"/>
      <c r="D5842" s="9"/>
      <c r="E5842" s="10"/>
      <c r="F5842" s="100">
        <f>SUM(J5842:L5842)</f>
        <v>0</v>
      </c>
      <c r="G5842" s="100">
        <f>SUM(Table3[[#This Row],[Kim Dệt Ngày]:[Kim Khác Đêm]])</f>
        <v>0</v>
      </c>
      <c r="H5842" s="10"/>
      <c r="I5842" s="10"/>
      <c r="J5842" s="9"/>
      <c r="K5842" s="9"/>
      <c r="L5842" s="9"/>
      <c r="M5842" s="11"/>
      <c r="N5842" s="11"/>
      <c r="O5842" s="9"/>
      <c r="P5842" s="9"/>
      <c r="Q5842" s="9"/>
    </row>
    <row r="5843" spans="1:17" x14ac:dyDescent="0.35">
      <c r="A5843" s="9"/>
      <c r="B5843" s="9"/>
      <c r="C5843" s="9"/>
      <c r="D5843" s="9"/>
      <c r="E5843" s="10"/>
      <c r="F5843" s="100">
        <f>SUM(J5843:L5843)</f>
        <v>0</v>
      </c>
      <c r="G5843" s="100">
        <f>SUM(Table3[[#This Row],[Kim Dệt Ngày]:[Kim Khác Đêm]])</f>
        <v>0</v>
      </c>
      <c r="H5843" s="10"/>
      <c r="I5843" s="10"/>
      <c r="J5843" s="9"/>
      <c r="K5843" s="9"/>
      <c r="L5843" s="9"/>
      <c r="M5843" s="11"/>
      <c r="N5843" s="11"/>
      <c r="O5843" s="9"/>
      <c r="P5843" s="9"/>
      <c r="Q5843" s="9"/>
    </row>
    <row r="5844" spans="1:17" x14ac:dyDescent="0.35">
      <c r="A5844" s="9"/>
      <c r="B5844" s="9"/>
      <c r="C5844" s="9"/>
      <c r="D5844" s="9"/>
      <c r="E5844" s="10"/>
      <c r="F5844" s="100">
        <f>SUM(J5844:L5844)</f>
        <v>0</v>
      </c>
      <c r="G5844" s="100">
        <f>SUM(Table3[[#This Row],[Kim Dệt Ngày]:[Kim Khác Đêm]])</f>
        <v>0</v>
      </c>
      <c r="H5844" s="10"/>
      <c r="I5844" s="10"/>
      <c r="J5844" s="9"/>
      <c r="K5844" s="9"/>
      <c r="L5844" s="9"/>
      <c r="M5844" s="11"/>
      <c r="N5844" s="11"/>
      <c r="O5844" s="9"/>
      <c r="P5844" s="9"/>
      <c r="Q5844" s="9"/>
    </row>
    <row r="5845" spans="1:17" x14ac:dyDescent="0.35">
      <c r="A5845" s="9"/>
      <c r="B5845" s="9"/>
      <c r="C5845" s="9"/>
      <c r="D5845" s="9"/>
      <c r="E5845" s="10"/>
      <c r="F5845" s="100">
        <f>SUM(J5845:L5845)</f>
        <v>0</v>
      </c>
      <c r="G5845" s="100">
        <f>SUM(Table3[[#This Row],[Kim Dệt Ngày]:[Kim Khác Đêm]])</f>
        <v>0</v>
      </c>
      <c r="H5845" s="10"/>
      <c r="I5845" s="10"/>
      <c r="J5845" s="9"/>
      <c r="K5845" s="9"/>
      <c r="L5845" s="9"/>
      <c r="M5845" s="11"/>
      <c r="N5845" s="11"/>
      <c r="O5845" s="9"/>
      <c r="P5845" s="9"/>
      <c r="Q5845" s="9"/>
    </row>
    <row r="5846" spans="1:17" x14ac:dyDescent="0.35">
      <c r="A5846" s="9"/>
      <c r="B5846" s="9"/>
      <c r="C5846" s="9"/>
      <c r="D5846" s="9"/>
      <c r="E5846" s="10"/>
      <c r="F5846" s="100">
        <f>SUM(J5846:L5846)</f>
        <v>0</v>
      </c>
      <c r="G5846" s="100">
        <f>SUM(Table3[[#This Row],[Kim Dệt Ngày]:[Kim Khác Đêm]])</f>
        <v>0</v>
      </c>
      <c r="H5846" s="10"/>
      <c r="I5846" s="10"/>
      <c r="J5846" s="9"/>
      <c r="K5846" s="9"/>
      <c r="L5846" s="9"/>
      <c r="M5846" s="11"/>
      <c r="N5846" s="11"/>
      <c r="O5846" s="9"/>
      <c r="P5846" s="9"/>
      <c r="Q5846" s="9"/>
    </row>
    <row r="5847" spans="1:17" x14ac:dyDescent="0.35">
      <c r="A5847" s="9"/>
      <c r="B5847" s="9"/>
      <c r="C5847" s="9"/>
      <c r="D5847" s="9"/>
      <c r="E5847" s="10"/>
      <c r="F5847" s="100">
        <f>SUM(J5847:L5847)</f>
        <v>0</v>
      </c>
      <c r="G5847" s="100">
        <f>SUM(Table3[[#This Row],[Kim Dệt Ngày]:[Kim Khác Đêm]])</f>
        <v>0</v>
      </c>
      <c r="H5847" s="10"/>
      <c r="I5847" s="10"/>
      <c r="J5847" s="9"/>
      <c r="K5847" s="9"/>
      <c r="L5847" s="9"/>
      <c r="M5847" s="11"/>
      <c r="N5847" s="11"/>
      <c r="O5847" s="9"/>
      <c r="P5847" s="9"/>
      <c r="Q5847" s="9"/>
    </row>
    <row r="5848" spans="1:17" x14ac:dyDescent="0.35">
      <c r="A5848" s="9"/>
      <c r="B5848" s="9"/>
      <c r="C5848" s="9"/>
      <c r="D5848" s="9"/>
      <c r="E5848" s="10"/>
      <c r="F5848" s="100">
        <f>SUM(J5848:L5848)</f>
        <v>0</v>
      </c>
      <c r="G5848" s="100">
        <f>SUM(Table3[[#This Row],[Kim Dệt Ngày]:[Kim Khác Đêm]])</f>
        <v>0</v>
      </c>
      <c r="H5848" s="10"/>
      <c r="I5848" s="10"/>
      <c r="J5848" s="9"/>
      <c r="K5848" s="9"/>
      <c r="L5848" s="9"/>
      <c r="M5848" s="11"/>
      <c r="N5848" s="11"/>
      <c r="O5848" s="9"/>
      <c r="P5848" s="9"/>
      <c r="Q5848" s="9"/>
    </row>
    <row r="5849" spans="1:17" x14ac:dyDescent="0.35">
      <c r="A5849" s="9"/>
      <c r="B5849" s="9"/>
      <c r="C5849" s="9"/>
      <c r="D5849" s="9"/>
      <c r="E5849" s="10"/>
      <c r="F5849" s="100">
        <f>SUM(J5849:L5849)</f>
        <v>0</v>
      </c>
      <c r="G5849" s="100">
        <f>SUM(Table3[[#This Row],[Kim Dệt Ngày]:[Kim Khác Đêm]])</f>
        <v>0</v>
      </c>
      <c r="H5849" s="10"/>
      <c r="I5849" s="10"/>
      <c r="J5849" s="9"/>
      <c r="K5849" s="9"/>
      <c r="L5849" s="9"/>
      <c r="M5849" s="11"/>
      <c r="N5849" s="11"/>
      <c r="O5849" s="9"/>
      <c r="P5849" s="9"/>
      <c r="Q5849" s="9"/>
    </row>
    <row r="5850" spans="1:17" x14ac:dyDescent="0.35">
      <c r="A5850" s="9"/>
      <c r="B5850" s="9"/>
      <c r="C5850" s="9"/>
      <c r="D5850" s="9"/>
      <c r="E5850" s="10"/>
      <c r="F5850" s="100">
        <f>SUM(J5850:L5850)</f>
        <v>0</v>
      </c>
      <c r="G5850" s="100">
        <f>SUM(Table3[[#This Row],[Kim Dệt Ngày]:[Kim Khác Đêm]])</f>
        <v>0</v>
      </c>
      <c r="H5850" s="10"/>
      <c r="I5850" s="10"/>
      <c r="J5850" s="9"/>
      <c r="K5850" s="9"/>
      <c r="L5850" s="9"/>
      <c r="M5850" s="11"/>
      <c r="N5850" s="11"/>
      <c r="O5850" s="9"/>
      <c r="P5850" s="9"/>
      <c r="Q5850" s="9"/>
    </row>
    <row r="5851" spans="1:17" x14ac:dyDescent="0.35">
      <c r="A5851" s="9"/>
      <c r="B5851" s="9"/>
      <c r="C5851" s="9"/>
      <c r="D5851" s="9"/>
      <c r="E5851" s="10"/>
      <c r="F5851" s="100">
        <f>SUM(J5851:L5851)</f>
        <v>0</v>
      </c>
      <c r="G5851" s="100">
        <f>SUM(Table3[[#This Row],[Kim Dệt Ngày]:[Kim Khác Đêm]])</f>
        <v>0</v>
      </c>
      <c r="H5851" s="10"/>
      <c r="I5851" s="10"/>
      <c r="J5851" s="9"/>
      <c r="K5851" s="9"/>
      <c r="L5851" s="9"/>
      <c r="M5851" s="11"/>
      <c r="N5851" s="11"/>
      <c r="O5851" s="9"/>
      <c r="P5851" s="9"/>
      <c r="Q5851" s="9"/>
    </row>
    <row r="5852" spans="1:17" x14ac:dyDescent="0.35">
      <c r="A5852" s="9"/>
      <c r="B5852" s="9"/>
      <c r="C5852" s="9"/>
      <c r="D5852" s="9"/>
      <c r="E5852" s="10"/>
      <c r="F5852" s="100">
        <f>SUM(J5852:L5852)</f>
        <v>0</v>
      </c>
      <c r="G5852" s="100">
        <f>SUM(Table3[[#This Row],[Kim Dệt Ngày]:[Kim Khác Đêm]])</f>
        <v>0</v>
      </c>
      <c r="H5852" s="10"/>
      <c r="I5852" s="10"/>
      <c r="J5852" s="9"/>
      <c r="K5852" s="9"/>
      <c r="L5852" s="9"/>
      <c r="M5852" s="11"/>
      <c r="N5852" s="11"/>
      <c r="O5852" s="9"/>
      <c r="P5852" s="9"/>
      <c r="Q5852" s="9"/>
    </row>
    <row r="5853" spans="1:17" x14ac:dyDescent="0.35">
      <c r="A5853" s="9"/>
      <c r="B5853" s="9"/>
      <c r="C5853" s="9"/>
      <c r="D5853" s="9"/>
      <c r="E5853" s="10"/>
      <c r="F5853" s="100">
        <f>SUM(J5853:L5853)</f>
        <v>0</v>
      </c>
      <c r="G5853" s="100">
        <f>SUM(Table3[[#This Row],[Kim Dệt Ngày]:[Kim Khác Đêm]])</f>
        <v>0</v>
      </c>
      <c r="H5853" s="10"/>
      <c r="I5853" s="10"/>
      <c r="J5853" s="9"/>
      <c r="K5853" s="9"/>
      <c r="L5853" s="9"/>
      <c r="M5853" s="11"/>
      <c r="N5853" s="11"/>
      <c r="O5853" s="9"/>
      <c r="P5853" s="9"/>
      <c r="Q5853" s="9"/>
    </row>
    <row r="5854" spans="1:17" x14ac:dyDescent="0.35">
      <c r="A5854" s="9"/>
      <c r="B5854" s="9"/>
      <c r="C5854" s="9"/>
      <c r="D5854" s="9"/>
      <c r="E5854" s="10"/>
      <c r="F5854" s="100">
        <f>SUM(J5854:L5854)</f>
        <v>0</v>
      </c>
      <c r="G5854" s="100">
        <f>SUM(Table3[[#This Row],[Kim Dệt Ngày]:[Kim Khác Đêm]])</f>
        <v>0</v>
      </c>
      <c r="H5854" s="10"/>
      <c r="I5854" s="10"/>
      <c r="J5854" s="9"/>
      <c r="K5854" s="9"/>
      <c r="L5854" s="9"/>
      <c r="M5854" s="11"/>
      <c r="N5854" s="11"/>
      <c r="O5854" s="9"/>
      <c r="P5854" s="9"/>
      <c r="Q5854" s="9"/>
    </row>
    <row r="5855" spans="1:17" x14ac:dyDescent="0.35">
      <c r="A5855" s="9"/>
      <c r="B5855" s="9"/>
      <c r="C5855" s="9"/>
      <c r="D5855" s="9"/>
      <c r="E5855" s="10"/>
      <c r="F5855" s="100">
        <f>SUM(J5855:L5855)</f>
        <v>0</v>
      </c>
      <c r="G5855" s="100">
        <f>SUM(Table3[[#This Row],[Kim Dệt Ngày]:[Kim Khác Đêm]])</f>
        <v>0</v>
      </c>
      <c r="H5855" s="10"/>
      <c r="I5855" s="10"/>
      <c r="J5855" s="9"/>
      <c r="K5855" s="9"/>
      <c r="L5855" s="9"/>
      <c r="M5855" s="11"/>
      <c r="N5855" s="11"/>
      <c r="O5855" s="9"/>
      <c r="P5855" s="9"/>
      <c r="Q5855" s="9"/>
    </row>
    <row r="5856" spans="1:17" x14ac:dyDescent="0.35">
      <c r="A5856" s="9"/>
      <c r="B5856" s="9"/>
      <c r="C5856" s="9"/>
      <c r="D5856" s="9"/>
      <c r="E5856" s="10"/>
      <c r="F5856" s="100">
        <f>SUM(J5856:L5856)</f>
        <v>0</v>
      </c>
      <c r="G5856" s="100">
        <f>SUM(Table3[[#This Row],[Kim Dệt Ngày]:[Kim Khác Đêm]])</f>
        <v>0</v>
      </c>
      <c r="H5856" s="10"/>
      <c r="I5856" s="10"/>
      <c r="J5856" s="9"/>
      <c r="K5856" s="9"/>
      <c r="L5856" s="9"/>
      <c r="M5856" s="11"/>
      <c r="N5856" s="11"/>
      <c r="O5856" s="9"/>
      <c r="P5856" s="9"/>
      <c r="Q5856" s="9"/>
    </row>
    <row r="5857" spans="1:17" x14ac:dyDescent="0.35">
      <c r="A5857" s="9"/>
      <c r="B5857" s="9"/>
      <c r="C5857" s="9"/>
      <c r="D5857" s="9"/>
      <c r="E5857" s="10"/>
      <c r="F5857" s="100">
        <f>SUM(J5857:L5857)</f>
        <v>0</v>
      </c>
      <c r="G5857" s="100">
        <f>SUM(Table3[[#This Row],[Kim Dệt Ngày]:[Kim Khác Đêm]])</f>
        <v>0</v>
      </c>
      <c r="H5857" s="10"/>
      <c r="I5857" s="10"/>
      <c r="J5857" s="9"/>
      <c r="K5857" s="9"/>
      <c r="L5857" s="9"/>
      <c r="M5857" s="11"/>
      <c r="N5857" s="11"/>
      <c r="O5857" s="9"/>
      <c r="P5857" s="9"/>
      <c r="Q5857" s="9"/>
    </row>
    <row r="5858" spans="1:17" x14ac:dyDescent="0.35">
      <c r="A5858" s="9"/>
      <c r="B5858" s="9"/>
      <c r="C5858" s="9"/>
      <c r="D5858" s="9"/>
      <c r="E5858" s="10"/>
      <c r="F5858" s="100">
        <f>SUM(J5858:L5858)</f>
        <v>0</v>
      </c>
      <c r="G5858" s="100">
        <f>SUM(Table3[[#This Row],[Kim Dệt Ngày]:[Kim Khác Đêm]])</f>
        <v>0</v>
      </c>
      <c r="H5858" s="10"/>
      <c r="I5858" s="10"/>
      <c r="J5858" s="9"/>
      <c r="K5858" s="9"/>
      <c r="L5858" s="9"/>
      <c r="M5858" s="11"/>
      <c r="N5858" s="11"/>
      <c r="O5858" s="9"/>
      <c r="P5858" s="9"/>
      <c r="Q5858" s="9"/>
    </row>
    <row r="5859" spans="1:17" x14ac:dyDescent="0.35">
      <c r="A5859" s="9"/>
      <c r="B5859" s="9"/>
      <c r="C5859" s="9"/>
      <c r="D5859" s="9"/>
      <c r="E5859" s="10"/>
      <c r="F5859" s="100">
        <f>SUM(J5859:L5859)</f>
        <v>0</v>
      </c>
      <c r="G5859" s="100">
        <f>SUM(Table3[[#This Row],[Kim Dệt Ngày]:[Kim Khác Đêm]])</f>
        <v>0</v>
      </c>
      <c r="H5859" s="10"/>
      <c r="I5859" s="10"/>
      <c r="J5859" s="9"/>
      <c r="K5859" s="9"/>
      <c r="L5859" s="9"/>
      <c r="M5859" s="11"/>
      <c r="N5859" s="11"/>
      <c r="O5859" s="9"/>
      <c r="P5859" s="9"/>
      <c r="Q5859" s="9"/>
    </row>
    <row r="5860" spans="1:17" x14ac:dyDescent="0.35">
      <c r="A5860" s="9"/>
      <c r="B5860" s="9"/>
      <c r="C5860" s="9"/>
      <c r="D5860" s="9"/>
      <c r="E5860" s="10"/>
      <c r="F5860" s="100">
        <f>SUM(J5860:L5860)</f>
        <v>0</v>
      </c>
      <c r="G5860" s="100">
        <f>SUM(Table3[[#This Row],[Kim Dệt Ngày]:[Kim Khác Đêm]])</f>
        <v>0</v>
      </c>
      <c r="H5860" s="10"/>
      <c r="I5860" s="10"/>
      <c r="J5860" s="9"/>
      <c r="K5860" s="9"/>
      <c r="L5860" s="9"/>
      <c r="M5860" s="11"/>
      <c r="N5860" s="11"/>
      <c r="O5860" s="9"/>
      <c r="P5860" s="9"/>
      <c r="Q5860" s="9"/>
    </row>
    <row r="5861" spans="1:17" x14ac:dyDescent="0.35">
      <c r="A5861" s="9"/>
      <c r="B5861" s="9"/>
      <c r="C5861" s="9"/>
      <c r="D5861" s="9"/>
      <c r="E5861" s="10"/>
      <c r="F5861" s="100">
        <f>SUM(J5861:L5861)</f>
        <v>0</v>
      </c>
      <c r="G5861" s="100">
        <f>SUM(Table3[[#This Row],[Kim Dệt Ngày]:[Kim Khác Đêm]])</f>
        <v>0</v>
      </c>
      <c r="H5861" s="10"/>
      <c r="I5861" s="10"/>
      <c r="J5861" s="9"/>
      <c r="K5861" s="9"/>
      <c r="L5861" s="9"/>
      <c r="M5861" s="11"/>
      <c r="N5861" s="11"/>
      <c r="O5861" s="9"/>
      <c r="P5861" s="9"/>
      <c r="Q5861" s="9"/>
    </row>
    <row r="5862" spans="1:17" x14ac:dyDescent="0.35">
      <c r="A5862" s="9"/>
      <c r="B5862" s="9"/>
      <c r="C5862" s="9"/>
      <c r="D5862" s="9"/>
      <c r="E5862" s="10"/>
      <c r="F5862" s="100">
        <f>SUM(J5862:L5862)</f>
        <v>0</v>
      </c>
      <c r="G5862" s="100">
        <f>SUM(Table3[[#This Row],[Kim Dệt Ngày]:[Kim Khác Đêm]])</f>
        <v>0</v>
      </c>
      <c r="H5862" s="10"/>
      <c r="I5862" s="10"/>
      <c r="J5862" s="9"/>
      <c r="K5862" s="9"/>
      <c r="L5862" s="9"/>
      <c r="M5862" s="11"/>
      <c r="N5862" s="11"/>
      <c r="O5862" s="9"/>
      <c r="P5862" s="9"/>
      <c r="Q5862" s="9"/>
    </row>
    <row r="5863" spans="1:17" x14ac:dyDescent="0.35">
      <c r="A5863" s="9"/>
      <c r="B5863" s="9"/>
      <c r="C5863" s="9"/>
      <c r="D5863" s="9"/>
      <c r="E5863" s="10"/>
      <c r="F5863" s="100">
        <f>SUM(J5863:L5863)</f>
        <v>0</v>
      </c>
      <c r="G5863" s="100">
        <f>SUM(Table3[[#This Row],[Kim Dệt Ngày]:[Kim Khác Đêm]])</f>
        <v>0</v>
      </c>
      <c r="H5863" s="10"/>
      <c r="I5863" s="10"/>
      <c r="J5863" s="9"/>
      <c r="K5863" s="9"/>
      <c r="L5863" s="9"/>
      <c r="M5863" s="11"/>
      <c r="N5863" s="11"/>
      <c r="O5863" s="9"/>
      <c r="P5863" s="9"/>
      <c r="Q5863" s="9"/>
    </row>
    <row r="5864" spans="1:17" x14ac:dyDescent="0.35">
      <c r="A5864" s="9"/>
      <c r="B5864" s="9"/>
      <c r="C5864" s="9"/>
      <c r="D5864" s="9"/>
      <c r="E5864" s="10"/>
      <c r="F5864" s="100">
        <f>SUM(J5864:L5864)</f>
        <v>0</v>
      </c>
      <c r="G5864" s="100">
        <f>SUM(Table3[[#This Row],[Kim Dệt Ngày]:[Kim Khác Đêm]])</f>
        <v>0</v>
      </c>
      <c r="H5864" s="10"/>
      <c r="I5864" s="10"/>
      <c r="J5864" s="9"/>
      <c r="K5864" s="9"/>
      <c r="L5864" s="9"/>
      <c r="M5864" s="11"/>
      <c r="N5864" s="11"/>
      <c r="O5864" s="9"/>
      <c r="P5864" s="9"/>
      <c r="Q5864" s="9"/>
    </row>
    <row r="5865" spans="1:17" x14ac:dyDescent="0.35">
      <c r="A5865" s="9"/>
      <c r="B5865" s="9"/>
      <c r="C5865" s="9"/>
      <c r="D5865" s="9"/>
      <c r="E5865" s="10"/>
      <c r="F5865" s="100">
        <f>SUM(J5865:L5865)</f>
        <v>0</v>
      </c>
      <c r="G5865" s="100">
        <f>SUM(Table3[[#This Row],[Kim Dệt Ngày]:[Kim Khác Đêm]])</f>
        <v>0</v>
      </c>
      <c r="H5865" s="10"/>
      <c r="I5865" s="10"/>
      <c r="J5865" s="9"/>
      <c r="K5865" s="9"/>
      <c r="L5865" s="9"/>
      <c r="M5865" s="11"/>
      <c r="N5865" s="11"/>
      <c r="O5865" s="9"/>
      <c r="P5865" s="9"/>
      <c r="Q5865" s="9"/>
    </row>
    <row r="5866" spans="1:17" x14ac:dyDescent="0.35">
      <c r="A5866" s="9"/>
      <c r="B5866" s="9"/>
      <c r="C5866" s="9"/>
      <c r="D5866" s="9"/>
      <c r="E5866" s="10"/>
      <c r="F5866" s="100">
        <f>SUM(J5866:L5866)</f>
        <v>0</v>
      </c>
      <c r="G5866" s="100">
        <f>SUM(Table3[[#This Row],[Kim Dệt Ngày]:[Kim Khác Đêm]])</f>
        <v>0</v>
      </c>
      <c r="H5866" s="10"/>
      <c r="I5866" s="10"/>
      <c r="J5866" s="9"/>
      <c r="K5866" s="9"/>
      <c r="L5866" s="9"/>
      <c r="M5866" s="11"/>
      <c r="N5866" s="11"/>
      <c r="O5866" s="9"/>
      <c r="P5866" s="9"/>
      <c r="Q5866" s="9"/>
    </row>
    <row r="5867" spans="1:17" x14ac:dyDescent="0.35">
      <c r="A5867" s="9"/>
      <c r="B5867" s="9"/>
      <c r="C5867" s="9"/>
      <c r="D5867" s="9"/>
      <c r="E5867" s="10"/>
      <c r="F5867" s="100">
        <f>SUM(J5867:L5867)</f>
        <v>0</v>
      </c>
      <c r="G5867" s="100">
        <f>SUM(Table3[[#This Row],[Kim Dệt Ngày]:[Kim Khác Đêm]])</f>
        <v>0</v>
      </c>
      <c r="H5867" s="10"/>
      <c r="I5867" s="10"/>
      <c r="J5867" s="9"/>
      <c r="K5867" s="9"/>
      <c r="L5867" s="9"/>
      <c r="M5867" s="11"/>
      <c r="N5867" s="11"/>
      <c r="O5867" s="9"/>
      <c r="P5867" s="9"/>
      <c r="Q5867" s="9"/>
    </row>
    <row r="5868" spans="1:17" x14ac:dyDescent="0.35">
      <c r="A5868" s="9"/>
      <c r="B5868" s="9"/>
      <c r="C5868" s="9"/>
      <c r="D5868" s="9"/>
      <c r="E5868" s="10"/>
      <c r="F5868" s="100">
        <f>SUM(J5868:L5868)</f>
        <v>0</v>
      </c>
      <c r="G5868" s="100">
        <f>SUM(Table3[[#This Row],[Kim Dệt Ngày]:[Kim Khác Đêm]])</f>
        <v>0</v>
      </c>
      <c r="H5868" s="10"/>
      <c r="I5868" s="10"/>
      <c r="J5868" s="9"/>
      <c r="K5868" s="9"/>
      <c r="L5868" s="9"/>
      <c r="M5868" s="11"/>
      <c r="N5868" s="11"/>
      <c r="O5868" s="9"/>
      <c r="P5868" s="9"/>
      <c r="Q5868" s="9"/>
    </row>
    <row r="5869" spans="1:17" x14ac:dyDescent="0.35">
      <c r="A5869" s="9"/>
      <c r="B5869" s="9"/>
      <c r="C5869" s="9"/>
      <c r="D5869" s="9"/>
      <c r="E5869" s="10"/>
      <c r="F5869" s="100">
        <f>SUM(J5869:L5869)</f>
        <v>0</v>
      </c>
      <c r="G5869" s="100">
        <f>SUM(Table3[[#This Row],[Kim Dệt Ngày]:[Kim Khác Đêm]])</f>
        <v>0</v>
      </c>
      <c r="H5869" s="10"/>
      <c r="I5869" s="10"/>
      <c r="J5869" s="9"/>
      <c r="K5869" s="9"/>
      <c r="L5869" s="9"/>
      <c r="M5869" s="11"/>
      <c r="N5869" s="11"/>
      <c r="O5869" s="9"/>
      <c r="P5869" s="9"/>
      <c r="Q5869" s="9"/>
    </row>
    <row r="5870" spans="1:17" x14ac:dyDescent="0.35">
      <c r="A5870" s="9"/>
      <c r="B5870" s="9"/>
      <c r="C5870" s="9"/>
      <c r="D5870" s="9"/>
      <c r="E5870" s="10"/>
      <c r="F5870" s="100">
        <f>SUM(J5870:L5870)</f>
        <v>0</v>
      </c>
      <c r="G5870" s="100">
        <f>SUM(Table3[[#This Row],[Kim Dệt Ngày]:[Kim Khác Đêm]])</f>
        <v>0</v>
      </c>
      <c r="H5870" s="10"/>
      <c r="I5870" s="10"/>
      <c r="J5870" s="9"/>
      <c r="K5870" s="9"/>
      <c r="L5870" s="9"/>
      <c r="M5870" s="11"/>
      <c r="N5870" s="11"/>
      <c r="O5870" s="9"/>
      <c r="P5870" s="9"/>
      <c r="Q5870" s="9"/>
    </row>
    <row r="5871" spans="1:17" x14ac:dyDescent="0.35">
      <c r="A5871" s="9"/>
      <c r="B5871" s="9"/>
      <c r="C5871" s="9"/>
      <c r="D5871" s="9"/>
      <c r="E5871" s="10"/>
      <c r="F5871" s="100">
        <f>SUM(J5871:L5871)</f>
        <v>0</v>
      </c>
      <c r="G5871" s="100">
        <f>SUM(Table3[[#This Row],[Kim Dệt Ngày]:[Kim Khác Đêm]])</f>
        <v>0</v>
      </c>
      <c r="H5871" s="10"/>
      <c r="I5871" s="10"/>
      <c r="J5871" s="9"/>
      <c r="K5871" s="9"/>
      <c r="L5871" s="9"/>
      <c r="M5871" s="11"/>
      <c r="N5871" s="11"/>
      <c r="O5871" s="9"/>
      <c r="P5871" s="9"/>
      <c r="Q5871" s="9"/>
    </row>
    <row r="5872" spans="1:17" x14ac:dyDescent="0.35">
      <c r="A5872" s="9"/>
      <c r="B5872" s="9"/>
      <c r="C5872" s="9"/>
      <c r="D5872" s="9"/>
      <c r="E5872" s="10"/>
      <c r="F5872" s="100">
        <f>SUM(J5872:L5872)</f>
        <v>0</v>
      </c>
      <c r="G5872" s="100">
        <f>SUM(Table3[[#This Row],[Kim Dệt Ngày]:[Kim Khác Đêm]])</f>
        <v>0</v>
      </c>
      <c r="H5872" s="10"/>
      <c r="I5872" s="10"/>
      <c r="J5872" s="9"/>
      <c r="K5872" s="9"/>
      <c r="L5872" s="9"/>
      <c r="M5872" s="11"/>
      <c r="N5872" s="11"/>
      <c r="O5872" s="9"/>
      <c r="P5872" s="9"/>
      <c r="Q5872" s="9"/>
    </row>
    <row r="5873" spans="1:17" x14ac:dyDescent="0.35">
      <c r="A5873" s="9"/>
      <c r="B5873" s="9"/>
      <c r="C5873" s="9"/>
      <c r="D5873" s="9"/>
      <c r="E5873" s="10"/>
      <c r="F5873" s="100">
        <f>SUM(J5873:L5873)</f>
        <v>0</v>
      </c>
      <c r="G5873" s="100">
        <f>SUM(Table3[[#This Row],[Kim Dệt Ngày]:[Kim Khác Đêm]])</f>
        <v>0</v>
      </c>
      <c r="H5873" s="10"/>
      <c r="I5873" s="10"/>
      <c r="J5873" s="9"/>
      <c r="K5873" s="9"/>
      <c r="L5873" s="9"/>
      <c r="M5873" s="11"/>
      <c r="N5873" s="11"/>
      <c r="O5873" s="9"/>
      <c r="P5873" s="9"/>
      <c r="Q5873" s="9"/>
    </row>
    <row r="5874" spans="1:17" x14ac:dyDescent="0.35">
      <c r="A5874" s="9"/>
      <c r="B5874" s="9"/>
      <c r="C5874" s="9"/>
      <c r="D5874" s="9"/>
      <c r="E5874" s="10"/>
      <c r="F5874" s="100">
        <f>SUM(J5874:L5874)</f>
        <v>0</v>
      </c>
      <c r="G5874" s="100">
        <f>SUM(Table3[[#This Row],[Kim Dệt Ngày]:[Kim Khác Đêm]])</f>
        <v>0</v>
      </c>
      <c r="H5874" s="10"/>
      <c r="I5874" s="10"/>
      <c r="J5874" s="9"/>
      <c r="K5874" s="9"/>
      <c r="L5874" s="9"/>
      <c r="M5874" s="11"/>
      <c r="N5874" s="11"/>
      <c r="O5874" s="9"/>
      <c r="P5874" s="9"/>
      <c r="Q5874" s="9"/>
    </row>
    <row r="5875" spans="1:17" x14ac:dyDescent="0.35">
      <c r="A5875" s="9"/>
      <c r="B5875" s="9"/>
      <c r="C5875" s="9"/>
      <c r="D5875" s="9"/>
      <c r="E5875" s="10"/>
      <c r="F5875" s="100">
        <f>SUM(J5875:L5875)</f>
        <v>0</v>
      </c>
      <c r="G5875" s="100">
        <f>SUM(Table3[[#This Row],[Kim Dệt Ngày]:[Kim Khác Đêm]])</f>
        <v>0</v>
      </c>
      <c r="H5875" s="10"/>
      <c r="I5875" s="10"/>
      <c r="J5875" s="9"/>
      <c r="K5875" s="9"/>
      <c r="L5875" s="9"/>
      <c r="M5875" s="11"/>
      <c r="N5875" s="11"/>
      <c r="O5875" s="9"/>
      <c r="P5875" s="9"/>
      <c r="Q5875" s="9"/>
    </row>
    <row r="5876" spans="1:17" x14ac:dyDescent="0.35">
      <c r="A5876" s="9"/>
      <c r="B5876" s="9"/>
      <c r="C5876" s="9"/>
      <c r="D5876" s="9"/>
      <c r="E5876" s="10"/>
      <c r="F5876" s="100">
        <f>SUM(J5876:L5876)</f>
        <v>0</v>
      </c>
      <c r="G5876" s="100">
        <f>SUM(Table3[[#This Row],[Kim Dệt Ngày]:[Kim Khác Đêm]])</f>
        <v>0</v>
      </c>
      <c r="H5876" s="10"/>
      <c r="I5876" s="10"/>
      <c r="J5876" s="9"/>
      <c r="K5876" s="9"/>
      <c r="L5876" s="9"/>
      <c r="M5876" s="11"/>
      <c r="N5876" s="11"/>
      <c r="O5876" s="9"/>
      <c r="P5876" s="9"/>
      <c r="Q5876" s="9"/>
    </row>
    <row r="5877" spans="1:17" x14ac:dyDescent="0.35">
      <c r="A5877" s="9"/>
      <c r="B5877" s="9"/>
      <c r="C5877" s="9"/>
      <c r="D5877" s="9"/>
      <c r="E5877" s="10"/>
      <c r="F5877" s="100">
        <f>SUM(J5877:L5877)</f>
        <v>0</v>
      </c>
      <c r="G5877" s="100">
        <f>SUM(Table3[[#This Row],[Kim Dệt Ngày]:[Kim Khác Đêm]])</f>
        <v>0</v>
      </c>
      <c r="H5877" s="10"/>
      <c r="I5877" s="10"/>
      <c r="J5877" s="9"/>
      <c r="K5877" s="9"/>
      <c r="L5877" s="9"/>
      <c r="M5877" s="11"/>
      <c r="N5877" s="11"/>
      <c r="O5877" s="9"/>
      <c r="P5877" s="9"/>
      <c r="Q5877" s="9"/>
    </row>
    <row r="5878" spans="1:17" x14ac:dyDescent="0.35">
      <c r="A5878" s="9"/>
      <c r="B5878" s="9"/>
      <c r="C5878" s="9"/>
      <c r="D5878" s="9"/>
      <c r="E5878" s="10"/>
      <c r="F5878" s="100">
        <f>SUM(J5878:L5878)</f>
        <v>0</v>
      </c>
      <c r="G5878" s="100">
        <f>SUM(Table3[[#This Row],[Kim Dệt Ngày]:[Kim Khác Đêm]])</f>
        <v>0</v>
      </c>
      <c r="H5878" s="10"/>
      <c r="I5878" s="10"/>
      <c r="J5878" s="9"/>
      <c r="K5878" s="9"/>
      <c r="L5878" s="9"/>
      <c r="M5878" s="11"/>
      <c r="N5878" s="11"/>
      <c r="O5878" s="9"/>
      <c r="P5878" s="9"/>
      <c r="Q5878" s="9"/>
    </row>
    <row r="5879" spans="1:17" x14ac:dyDescent="0.35">
      <c r="A5879" s="9"/>
      <c r="B5879" s="9"/>
      <c r="C5879" s="9"/>
      <c r="D5879" s="9"/>
      <c r="E5879" s="10"/>
      <c r="F5879" s="100">
        <f>SUM(J5879:L5879)</f>
        <v>0</v>
      </c>
      <c r="G5879" s="100">
        <f>SUM(Table3[[#This Row],[Kim Dệt Ngày]:[Kim Khác Đêm]])</f>
        <v>0</v>
      </c>
      <c r="H5879" s="10"/>
      <c r="I5879" s="10"/>
      <c r="J5879" s="9"/>
      <c r="K5879" s="9"/>
      <c r="L5879" s="9"/>
      <c r="M5879" s="11"/>
      <c r="N5879" s="11"/>
      <c r="O5879" s="9"/>
      <c r="P5879" s="9"/>
      <c r="Q5879" s="9"/>
    </row>
    <row r="5880" spans="1:17" x14ac:dyDescent="0.35">
      <c r="A5880" s="9"/>
      <c r="B5880" s="9"/>
      <c r="C5880" s="9"/>
      <c r="D5880" s="9"/>
      <c r="E5880" s="10"/>
      <c r="F5880" s="100">
        <f>SUM(J5880:L5880)</f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35">
      <c r="A5881" s="9"/>
      <c r="B5881" s="9"/>
      <c r="C5881" s="9"/>
      <c r="D5881" s="9"/>
      <c r="E5881" s="10"/>
      <c r="F5881" s="100">
        <f>SUM(J5881:L5881)</f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35">
      <c r="A5882" s="9"/>
      <c r="B5882" s="9"/>
      <c r="C5882" s="9"/>
      <c r="D5882" s="9"/>
      <c r="E5882" s="10"/>
      <c r="F5882" s="100">
        <f>SUM(J5882:L5882)</f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35">
      <c r="A5883" s="9"/>
      <c r="B5883" s="9"/>
      <c r="C5883" s="9"/>
      <c r="D5883" s="9"/>
      <c r="E5883" s="10"/>
      <c r="F5883" s="100">
        <f>SUM(J5883:L5883)</f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35">
      <c r="A5884" s="9"/>
      <c r="B5884" s="9"/>
      <c r="C5884" s="9"/>
      <c r="D5884" s="9"/>
      <c r="E5884" s="10"/>
      <c r="F5884" s="100">
        <f>SUM(J5884:L5884)</f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35">
      <c r="A5885" s="9"/>
      <c r="B5885" s="9"/>
      <c r="C5885" s="9"/>
      <c r="D5885" s="9"/>
      <c r="E5885" s="10"/>
      <c r="F5885" s="100">
        <f>SUM(J5885:L5885)</f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35">
      <c r="A5886" s="9"/>
      <c r="B5886" s="9"/>
      <c r="C5886" s="9"/>
      <c r="D5886" s="9"/>
      <c r="E5886" s="10"/>
      <c r="F5886" s="100">
        <f>SUM(J5886:L5886)</f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35">
      <c r="A5887" s="9"/>
      <c r="B5887" s="9"/>
      <c r="C5887" s="9"/>
      <c r="D5887" s="9"/>
      <c r="E5887" s="10"/>
      <c r="F5887" s="100">
        <f>SUM(J5887:L5887)</f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35">
      <c r="A5888" s="9"/>
      <c r="B5888" s="9"/>
      <c r="C5888" s="9"/>
      <c r="D5888" s="9"/>
      <c r="E5888" s="10"/>
      <c r="F5888" s="100">
        <f>SUM(J5888:L5888)</f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35">
      <c r="A5889" s="9"/>
      <c r="B5889" s="9"/>
      <c r="C5889" s="9"/>
      <c r="D5889" s="9"/>
      <c r="E5889" s="10"/>
      <c r="F5889" s="100">
        <f>SUM(J5889:L5889)</f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35">
      <c r="A5890" s="9"/>
      <c r="B5890" s="9"/>
      <c r="C5890" s="9"/>
      <c r="D5890" s="9"/>
      <c r="E5890" s="10"/>
      <c r="F5890" s="100">
        <f>SUM(J5890:L5890)</f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35">
      <c r="A5891" s="9"/>
      <c r="B5891" s="9"/>
      <c r="C5891" s="9"/>
      <c r="D5891" s="9"/>
      <c r="E5891" s="10"/>
      <c r="F5891" s="100">
        <f>SUM(J5891:L5891)</f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35">
      <c r="A5892" s="9"/>
      <c r="B5892" s="9"/>
      <c r="C5892" s="9"/>
      <c r="D5892" s="9"/>
      <c r="E5892" s="10"/>
      <c r="F5892" s="100">
        <f>SUM(J5892:L5892)</f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35">
      <c r="A5893" s="9"/>
      <c r="B5893" s="9"/>
      <c r="C5893" s="9"/>
      <c r="D5893" s="9"/>
      <c r="E5893" s="10"/>
      <c r="F5893" s="100">
        <f>SUM(J5893:L5893)</f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35">
      <c r="A5894" s="9"/>
      <c r="B5894" s="9"/>
      <c r="C5894" s="9"/>
      <c r="D5894" s="9"/>
      <c r="E5894" s="10"/>
      <c r="F5894" s="100">
        <f>SUM(J5894:L5894)</f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35">
      <c r="A5895" s="9"/>
      <c r="B5895" s="9"/>
      <c r="C5895" s="9"/>
      <c r="D5895" s="9"/>
      <c r="E5895" s="10"/>
      <c r="F5895" s="100">
        <f>SUM(J5895:L5895)</f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35">
      <c r="A5896" s="9"/>
      <c r="B5896" s="9"/>
      <c r="C5896" s="9"/>
      <c r="D5896" s="9"/>
      <c r="E5896" s="10"/>
      <c r="F5896" s="100">
        <f>SUM(J5896:L5896)</f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35">
      <c r="A5897" s="9"/>
      <c r="B5897" s="9"/>
      <c r="C5897" s="9"/>
      <c r="D5897" s="9"/>
      <c r="E5897" s="10"/>
      <c r="F5897" s="100">
        <f>SUM(J5897:L5897)</f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35">
      <c r="A5898" s="9"/>
      <c r="B5898" s="9"/>
      <c r="C5898" s="9"/>
      <c r="D5898" s="9"/>
      <c r="E5898" s="10"/>
      <c r="F5898" s="100">
        <f>SUM(J5898:L5898)</f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35">
      <c r="A5899" s="9"/>
      <c r="B5899" s="9"/>
      <c r="C5899" s="9"/>
      <c r="D5899" s="9"/>
      <c r="E5899" s="10"/>
      <c r="F5899" s="100">
        <f>SUM(J5899:L5899)</f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35">
      <c r="A5900" s="9"/>
      <c r="B5900" s="9"/>
      <c r="C5900" s="9"/>
      <c r="D5900" s="9"/>
      <c r="E5900" s="10"/>
      <c r="F5900" s="100">
        <f>SUM(J5900:L5900)</f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35">
      <c r="A5901" s="9"/>
      <c r="B5901" s="9"/>
      <c r="C5901" s="9"/>
      <c r="D5901" s="9"/>
      <c r="E5901" s="10"/>
      <c r="F5901" s="100">
        <f>SUM(J5901:L5901)</f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35">
      <c r="A5902" s="9"/>
      <c r="B5902" s="9"/>
      <c r="C5902" s="9"/>
      <c r="D5902" s="9"/>
      <c r="E5902" s="10"/>
      <c r="F5902" s="100">
        <f>SUM(J5902:L5902)</f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35">
      <c r="A5903" s="9"/>
      <c r="B5903" s="9"/>
      <c r="C5903" s="9"/>
      <c r="D5903" s="9"/>
      <c r="E5903" s="10"/>
      <c r="F5903" s="100">
        <f>SUM(J5903:L5903)</f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35">
      <c r="A5904" s="9"/>
      <c r="B5904" s="9"/>
      <c r="C5904" s="9"/>
      <c r="D5904" s="9"/>
      <c r="E5904" s="10"/>
      <c r="F5904" s="100">
        <f>SUM(J5904:L5904)</f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35">
      <c r="A5905" s="9"/>
      <c r="B5905" s="9"/>
      <c r="C5905" s="9"/>
      <c r="D5905" s="9"/>
      <c r="E5905" s="10"/>
      <c r="F5905" s="100">
        <f>SUM(J5905:L5905)</f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35">
      <c r="A5906" s="9"/>
      <c r="B5906" s="9"/>
      <c r="C5906" s="9"/>
      <c r="D5906" s="9"/>
      <c r="E5906" s="10"/>
      <c r="F5906" s="100">
        <f>SUM(J5906:L5906)</f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35">
      <c r="A5907" s="9"/>
      <c r="B5907" s="9"/>
      <c r="C5907" s="9"/>
      <c r="D5907" s="9"/>
      <c r="E5907" s="10"/>
      <c r="F5907" s="100">
        <f>SUM(J5907:L5907)</f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35">
      <c r="A5908" s="9"/>
      <c r="B5908" s="9"/>
      <c r="C5908" s="9"/>
      <c r="D5908" s="9"/>
      <c r="E5908" s="10"/>
      <c r="F5908" s="100">
        <f>SUM(J5908:L5908)</f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35">
      <c r="A5909" s="9"/>
      <c r="B5909" s="9"/>
      <c r="C5909" s="9"/>
      <c r="D5909" s="9"/>
      <c r="E5909" s="10"/>
      <c r="F5909" s="100">
        <f>SUM(J5909:L5909)</f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35">
      <c r="A5910" s="9"/>
      <c r="B5910" s="9"/>
      <c r="C5910" s="9"/>
      <c r="D5910" s="9"/>
      <c r="E5910" s="10"/>
      <c r="F5910" s="100">
        <f>SUM(J5910:L5910)</f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35">
      <c r="A5911" s="9"/>
      <c r="B5911" s="9"/>
      <c r="C5911" s="9"/>
      <c r="D5911" s="9"/>
      <c r="E5911" s="10"/>
      <c r="F5911" s="100">
        <f>SUM(J5911:L5911)</f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35">
      <c r="A5912" s="9"/>
      <c r="B5912" s="9"/>
      <c r="C5912" s="9"/>
      <c r="D5912" s="9"/>
      <c r="E5912" s="10"/>
      <c r="F5912" s="100">
        <f>SUM(J5912:L5912)</f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35">
      <c r="A5913" s="9"/>
      <c r="B5913" s="9"/>
      <c r="C5913" s="9"/>
      <c r="D5913" s="9"/>
      <c r="E5913" s="10"/>
      <c r="F5913" s="100">
        <f>SUM(J5913:L5913)</f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35">
      <c r="A5914" s="9"/>
      <c r="B5914" s="9"/>
      <c r="C5914" s="9"/>
      <c r="D5914" s="9"/>
      <c r="E5914" s="10"/>
      <c r="F5914" s="100">
        <f>SUM(J5914:L5914)</f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35">
      <c r="A5915" s="9"/>
      <c r="B5915" s="9"/>
      <c r="C5915" s="9"/>
      <c r="D5915" s="9"/>
      <c r="E5915" s="10"/>
      <c r="F5915" s="100">
        <f>SUM(J5915:L5915)</f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35">
      <c r="A5916" s="9"/>
      <c r="B5916" s="9"/>
      <c r="C5916" s="9"/>
      <c r="D5916" s="9"/>
      <c r="E5916" s="10"/>
      <c r="F5916" s="100">
        <f>SUM(J5916:L5916)</f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35">
      <c r="A5917" s="9"/>
      <c r="B5917" s="9"/>
      <c r="C5917" s="9"/>
      <c r="D5917" s="9"/>
      <c r="E5917" s="10"/>
      <c r="F5917" s="100">
        <f>SUM(J5917:L5917)</f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35">
      <c r="A5918" s="9"/>
      <c r="B5918" s="9"/>
      <c r="C5918" s="9"/>
      <c r="D5918" s="9"/>
      <c r="E5918" s="10"/>
      <c r="F5918" s="100">
        <f>SUM(J5918:L5918)</f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35">
      <c r="A5919" s="9"/>
      <c r="B5919" s="9"/>
      <c r="C5919" s="9"/>
      <c r="D5919" s="9"/>
      <c r="E5919" s="10"/>
      <c r="F5919" s="100">
        <f>SUM(J5919:L5919)</f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35">
      <c r="A5920" s="9"/>
      <c r="B5920" s="9"/>
      <c r="C5920" s="9"/>
      <c r="D5920" s="9"/>
      <c r="E5920" s="10"/>
      <c r="F5920" s="100">
        <f>SUM(J5920:L5920)</f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35">
      <c r="A5921" s="9"/>
      <c r="B5921" s="9"/>
      <c r="C5921" s="9"/>
      <c r="D5921" s="9"/>
      <c r="E5921" s="10"/>
      <c r="F5921" s="100">
        <f>SUM(J5921:L5921)</f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35">
      <c r="A5922" s="9"/>
      <c r="B5922" s="9"/>
      <c r="C5922" s="9"/>
      <c r="D5922" s="9"/>
      <c r="E5922" s="10"/>
      <c r="F5922" s="100">
        <f>SUM(J5922:L5922)</f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35">
      <c r="A5923" s="9"/>
      <c r="B5923" s="9"/>
      <c r="C5923" s="9"/>
      <c r="D5923" s="9"/>
      <c r="E5923" s="10"/>
      <c r="F5923" s="100">
        <f>SUM(J5923:L5923)</f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35">
      <c r="A5924" s="9"/>
      <c r="B5924" s="9"/>
      <c r="C5924" s="9"/>
      <c r="D5924" s="9"/>
      <c r="E5924" s="10"/>
      <c r="F5924" s="100">
        <f>SUM(J5924:L5924)</f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35">
      <c r="A5925" s="9"/>
      <c r="B5925" s="9"/>
      <c r="C5925" s="9"/>
      <c r="D5925" s="9"/>
      <c r="E5925" s="10"/>
      <c r="F5925" s="100">
        <f>SUM(J5925:L5925)</f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35">
      <c r="A5926" s="9"/>
      <c r="B5926" s="9"/>
      <c r="C5926" s="9"/>
      <c r="D5926" s="9"/>
      <c r="E5926" s="10"/>
      <c r="F5926" s="100">
        <f>SUM(J5926:L5926)</f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35">
      <c r="A5927" s="9"/>
      <c r="B5927" s="9"/>
      <c r="C5927" s="9"/>
      <c r="D5927" s="9"/>
      <c r="E5927" s="10"/>
      <c r="F5927" s="100">
        <f>SUM(J5927:L5927)</f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35">
      <c r="A5928" s="9"/>
      <c r="B5928" s="9"/>
      <c r="C5928" s="9"/>
      <c r="D5928" s="9"/>
      <c r="E5928" s="10"/>
      <c r="F5928" s="100">
        <f>SUM(J5928:L5928)</f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35">
      <c r="A5929" s="9"/>
      <c r="B5929" s="9"/>
      <c r="C5929" s="9"/>
      <c r="D5929" s="9"/>
      <c r="E5929" s="10"/>
      <c r="F5929" s="100">
        <f>SUM(J5929:L5929)</f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35">
      <c r="A5930" s="9"/>
      <c r="B5930" s="9"/>
      <c r="C5930" s="9"/>
      <c r="D5930" s="9"/>
      <c r="E5930" s="10"/>
      <c r="F5930" s="100">
        <f>SUM(J5930:L5930)</f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35">
      <c r="A5931" s="9"/>
      <c r="B5931" s="9"/>
      <c r="C5931" s="9"/>
      <c r="D5931" s="9"/>
      <c r="E5931" s="10"/>
      <c r="F5931" s="100">
        <f>SUM(J5931:L5931)</f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35">
      <c r="A5932" s="9"/>
      <c r="B5932" s="9"/>
      <c r="C5932" s="9"/>
      <c r="D5932" s="9"/>
      <c r="E5932" s="10"/>
      <c r="F5932" s="100">
        <f>SUM(J5932:L5932)</f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35">
      <c r="A5933" s="9"/>
      <c r="B5933" s="9"/>
      <c r="C5933" s="9"/>
      <c r="D5933" s="9"/>
      <c r="E5933" s="10"/>
      <c r="F5933" s="100">
        <f>SUM(J5933:L5933)</f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35">
      <c r="A5934" s="9"/>
      <c r="B5934" s="9"/>
      <c r="C5934" s="9"/>
      <c r="D5934" s="9"/>
      <c r="E5934" s="10"/>
      <c r="F5934" s="100">
        <f>SUM(J5934:L5934)</f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35">
      <c r="A5935" s="9"/>
      <c r="B5935" s="9"/>
      <c r="C5935" s="9"/>
      <c r="D5935" s="9"/>
      <c r="E5935" s="10"/>
      <c r="F5935" s="100">
        <f>SUM(J5935:L5935)</f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35">
      <c r="A5936" s="9"/>
      <c r="B5936" s="9"/>
      <c r="C5936" s="9"/>
      <c r="D5936" s="9"/>
      <c r="E5936" s="10"/>
      <c r="F5936" s="100">
        <f>SUM(J5936:L5936)</f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35">
      <c r="A5937" s="9"/>
      <c r="B5937" s="9"/>
      <c r="C5937" s="9"/>
      <c r="D5937" s="9"/>
      <c r="E5937" s="10"/>
      <c r="F5937" s="100">
        <f>SUM(J5937:L5937)</f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35">
      <c r="A5938" s="9"/>
      <c r="B5938" s="9"/>
      <c r="C5938" s="9"/>
      <c r="D5938" s="9"/>
      <c r="E5938" s="10"/>
      <c r="F5938" s="100">
        <f>SUM(J5938:L5938)</f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35">
      <c r="A5939" s="9"/>
      <c r="B5939" s="9"/>
      <c r="C5939" s="9"/>
      <c r="D5939" s="9"/>
      <c r="E5939" s="10"/>
      <c r="F5939" s="100">
        <f>SUM(J5939:L5939)</f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35">
      <c r="A5940" s="9"/>
      <c r="B5940" s="9"/>
      <c r="C5940" s="9"/>
      <c r="D5940" s="9"/>
      <c r="E5940" s="10"/>
      <c r="F5940" s="100">
        <f>SUM(J5940:L5940)</f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35">
      <c r="A5941" s="9"/>
      <c r="B5941" s="9"/>
      <c r="C5941" s="9"/>
      <c r="D5941" s="9"/>
      <c r="E5941" s="10"/>
      <c r="F5941" s="100">
        <f>SUM(J5941:L5941)</f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35">
      <c r="A5942" s="9"/>
      <c r="B5942" s="9"/>
      <c r="C5942" s="9"/>
      <c r="D5942" s="9"/>
      <c r="E5942" s="10"/>
      <c r="F5942" s="100">
        <f>SUM(J5942:L5942)</f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35">
      <c r="A5943" s="9"/>
      <c r="B5943" s="9"/>
      <c r="C5943" s="9"/>
      <c r="D5943" s="9"/>
      <c r="E5943" s="10"/>
      <c r="F5943" s="100">
        <f>SUM(J5943:L5943)</f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35">
      <c r="A5944" s="9"/>
      <c r="B5944" s="9"/>
      <c r="C5944" s="9"/>
      <c r="D5944" s="9"/>
      <c r="E5944" s="10"/>
      <c r="F5944" s="100">
        <f>SUM(J5944:L5944)</f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35">
      <c r="A5945" s="9"/>
      <c r="B5945" s="9"/>
      <c r="C5945" s="9"/>
      <c r="D5945" s="9"/>
      <c r="E5945" s="10"/>
      <c r="F5945" s="100">
        <f>SUM(J5945:L5945)</f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35">
      <c r="A5946" s="9"/>
      <c r="B5946" s="9"/>
      <c r="C5946" s="9"/>
      <c r="D5946" s="9"/>
      <c r="E5946" s="10"/>
      <c r="F5946" s="100">
        <f>SUM(J5946:L5946)</f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35">
      <c r="A5947" s="9"/>
      <c r="B5947" s="9"/>
      <c r="C5947" s="9"/>
      <c r="D5947" s="9"/>
      <c r="E5947" s="10"/>
      <c r="F5947" s="100">
        <f>SUM(J5947:L5947)</f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35">
      <c r="A5948" s="9"/>
      <c r="B5948" s="9"/>
      <c r="C5948" s="9"/>
      <c r="D5948" s="9"/>
      <c r="E5948" s="10"/>
      <c r="F5948" s="100">
        <f>SUM(J5948:L5948)</f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35">
      <c r="A5949" s="9"/>
      <c r="B5949" s="9"/>
      <c r="C5949" s="9"/>
      <c r="D5949" s="9"/>
      <c r="E5949" s="10"/>
      <c r="F5949" s="100">
        <f>SUM(J5949:L5949)</f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35">
      <c r="A5950" s="9"/>
      <c r="B5950" s="9"/>
      <c r="C5950" s="9"/>
      <c r="D5950" s="9"/>
      <c r="E5950" s="10"/>
      <c r="F5950" s="100">
        <f>SUM(J5950:L5950)</f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35">
      <c r="A5951" s="9"/>
      <c r="B5951" s="9"/>
      <c r="C5951" s="9"/>
      <c r="D5951" s="9"/>
      <c r="E5951" s="10"/>
      <c r="F5951" s="100">
        <f>SUM(J5951:L5951)</f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35">
      <c r="A5952" s="9"/>
      <c r="B5952" s="9"/>
      <c r="C5952" s="9"/>
      <c r="D5952" s="9"/>
      <c r="E5952" s="10"/>
      <c r="F5952" s="100">
        <f>SUM(J5952:L5952)</f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35">
      <c r="A5953" s="9"/>
      <c r="B5953" s="9"/>
      <c r="C5953" s="9"/>
      <c r="D5953" s="9"/>
      <c r="E5953" s="10"/>
      <c r="F5953" s="100">
        <f>SUM(J5953:L5953)</f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35">
      <c r="A5954" s="9"/>
      <c r="B5954" s="9"/>
      <c r="C5954" s="9"/>
      <c r="D5954" s="9"/>
      <c r="E5954" s="10"/>
      <c r="F5954" s="100">
        <f>SUM(J5954:L5954)</f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35">
      <c r="A5955" s="9"/>
      <c r="B5955" s="9"/>
      <c r="C5955" s="9"/>
      <c r="D5955" s="9"/>
      <c r="E5955" s="10"/>
      <c r="F5955" s="100">
        <f>SUM(J5955:L5955)</f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35">
      <c r="A5956" s="9"/>
      <c r="B5956" s="9"/>
      <c r="C5956" s="9"/>
      <c r="D5956" s="9"/>
      <c r="E5956" s="10"/>
      <c r="F5956" s="100">
        <f>SUM(J5956:L5956)</f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35">
      <c r="A5957" s="9"/>
      <c r="B5957" s="9"/>
      <c r="C5957" s="9"/>
      <c r="D5957" s="9"/>
      <c r="E5957" s="10"/>
      <c r="F5957" s="100">
        <f>SUM(J5957:L5957)</f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35">
      <c r="A5958" s="9"/>
      <c r="B5958" s="9"/>
      <c r="C5958" s="9"/>
      <c r="D5958" s="9"/>
      <c r="E5958" s="10"/>
      <c r="F5958" s="100">
        <f>SUM(J5958:L5958)</f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35">
      <c r="A5959" s="9"/>
      <c r="B5959" s="9"/>
      <c r="C5959" s="9"/>
      <c r="D5959" s="9"/>
      <c r="E5959" s="10"/>
      <c r="F5959" s="100">
        <f>SUM(J5959:L5959)</f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35">
      <c r="A5960" s="9"/>
      <c r="B5960" s="9"/>
      <c r="C5960" s="9"/>
      <c r="D5960" s="9"/>
      <c r="E5960" s="10"/>
      <c r="F5960" s="100">
        <f>SUM(J5960:L5960)</f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35">
      <c r="A5961" s="9"/>
      <c r="B5961" s="9"/>
      <c r="C5961" s="9"/>
      <c r="D5961" s="9"/>
      <c r="E5961" s="10"/>
      <c r="F5961" s="100">
        <f>SUM(J5961:L5961)</f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35">
      <c r="A5962" s="9"/>
      <c r="B5962" s="9"/>
      <c r="C5962" s="9"/>
      <c r="D5962" s="9"/>
      <c r="E5962" s="10"/>
      <c r="F5962" s="100">
        <f>SUM(J5962:L5962)</f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35">
      <c r="A5963" s="9"/>
      <c r="B5963" s="9"/>
      <c r="C5963" s="9"/>
      <c r="D5963" s="9"/>
      <c r="E5963" s="10"/>
      <c r="F5963" s="100">
        <f>SUM(J5963:L5963)</f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35">
      <c r="A5964" s="9"/>
      <c r="B5964" s="9"/>
      <c r="C5964" s="9"/>
      <c r="D5964" s="9"/>
      <c r="E5964" s="10"/>
      <c r="F5964" s="100">
        <f>SUM(J5964:L5964)</f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35">
      <c r="A5965" s="9"/>
      <c r="B5965" s="9"/>
      <c r="C5965" s="9"/>
      <c r="D5965" s="9"/>
      <c r="E5965" s="10"/>
      <c r="F5965" s="100">
        <f>SUM(J5965:L5965)</f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35">
      <c r="A5966" s="9"/>
      <c r="B5966" s="9"/>
      <c r="C5966" s="9"/>
      <c r="D5966" s="9"/>
      <c r="E5966" s="10"/>
      <c r="F5966" s="100">
        <f>SUM(J5966:L5966)</f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35">
      <c r="A5967" s="9"/>
      <c r="B5967" s="9"/>
      <c r="C5967" s="9"/>
      <c r="D5967" s="9"/>
      <c r="E5967" s="10"/>
      <c r="F5967" s="100">
        <f>SUM(J5967:L5967)</f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35">
      <c r="A5968" s="9"/>
      <c r="B5968" s="9"/>
      <c r="C5968" s="9"/>
      <c r="D5968" s="9"/>
      <c r="E5968" s="10"/>
      <c r="F5968" s="100">
        <f>SUM(J5968:L5968)</f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35">
      <c r="A5969" s="9"/>
      <c r="B5969" s="9"/>
      <c r="C5969" s="9"/>
      <c r="D5969" s="9"/>
      <c r="E5969" s="10"/>
      <c r="F5969" s="100">
        <f>SUM(J5969:L5969)</f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35">
      <c r="A5970" s="9"/>
      <c r="B5970" s="9"/>
      <c r="C5970" s="9"/>
      <c r="D5970" s="9"/>
      <c r="E5970" s="10"/>
      <c r="F5970" s="100">
        <f>SUM(J5970:L5970)</f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35">
      <c r="A5971" s="9"/>
      <c r="B5971" s="9"/>
      <c r="C5971" s="9"/>
      <c r="D5971" s="9"/>
      <c r="E5971" s="10"/>
      <c r="F5971" s="100">
        <f>SUM(J5971:L5971)</f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35">
      <c r="A5972" s="9"/>
      <c r="B5972" s="9"/>
      <c r="C5972" s="9"/>
      <c r="D5972" s="9"/>
      <c r="E5972" s="10"/>
      <c r="F5972" s="100">
        <f>SUM(J5972:L5972)</f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35">
      <c r="A5973" s="9"/>
      <c r="B5973" s="9"/>
      <c r="C5973" s="9"/>
      <c r="D5973" s="9"/>
      <c r="E5973" s="10"/>
      <c r="F5973" s="100">
        <f>SUM(J5973:L5973)</f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35">
      <c r="A5974" s="9"/>
      <c r="B5974" s="9"/>
      <c r="C5974" s="9"/>
      <c r="D5974" s="9"/>
      <c r="E5974" s="10"/>
      <c r="F5974" s="100">
        <f>SUM(J5974:L5974)</f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35">
      <c r="A5975" s="9"/>
      <c r="B5975" s="9"/>
      <c r="C5975" s="9"/>
      <c r="D5975" s="9"/>
      <c r="E5975" s="10"/>
      <c r="F5975" s="100">
        <f>SUM(J5975:L5975)</f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35">
      <c r="A5976" s="9"/>
      <c r="B5976" s="9"/>
      <c r="C5976" s="9"/>
      <c r="D5976" s="9"/>
      <c r="E5976" s="10"/>
      <c r="F5976" s="100">
        <f>SUM(J5976:L5976)</f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35">
      <c r="A5977" s="9"/>
      <c r="B5977" s="9"/>
      <c r="C5977" s="9"/>
      <c r="D5977" s="9"/>
      <c r="E5977" s="10"/>
      <c r="F5977" s="100">
        <f>SUM(J5977:L5977)</f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35">
      <c r="A5978" s="9"/>
      <c r="B5978" s="9"/>
      <c r="C5978" s="9"/>
      <c r="D5978" s="9"/>
      <c r="E5978" s="10"/>
      <c r="F5978" s="100">
        <f>SUM(J5978:L5978)</f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35">
      <c r="A5979" s="9"/>
      <c r="B5979" s="9"/>
      <c r="C5979" s="9"/>
      <c r="D5979" s="9"/>
      <c r="E5979" s="10"/>
      <c r="F5979" s="100">
        <f>SUM(J5979:L5979)</f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35">
      <c r="A5980" s="9"/>
      <c r="B5980" s="9"/>
      <c r="C5980" s="9"/>
      <c r="D5980" s="9"/>
      <c r="E5980" s="10"/>
      <c r="F5980" s="100">
        <f>SUM(J5980:L5980)</f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35">
      <c r="A5981" s="9"/>
      <c r="B5981" s="9"/>
      <c r="C5981" s="9"/>
      <c r="D5981" s="9"/>
      <c r="E5981" s="10"/>
      <c r="F5981" s="100">
        <f>SUM(J5981:L5981)</f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35">
      <c r="A5982" s="9"/>
      <c r="B5982" s="9"/>
      <c r="C5982" s="9"/>
      <c r="D5982" s="9"/>
      <c r="E5982" s="10"/>
      <c r="F5982" s="100">
        <f>SUM(J5982:L5982)</f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35">
      <c r="A5983" s="9"/>
      <c r="B5983" s="9"/>
      <c r="C5983" s="9"/>
      <c r="D5983" s="9"/>
      <c r="E5983" s="10"/>
      <c r="F5983" s="100">
        <f>SUM(J5983:L5983)</f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35">
      <c r="A5984" s="9"/>
      <c r="B5984" s="9"/>
      <c r="C5984" s="9"/>
      <c r="D5984" s="9"/>
      <c r="E5984" s="10"/>
      <c r="F5984" s="100">
        <f>SUM(J5984:L5984)</f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35">
      <c r="A5985" s="9"/>
      <c r="B5985" s="9"/>
      <c r="C5985" s="9"/>
      <c r="D5985" s="9"/>
      <c r="E5985" s="10"/>
      <c r="F5985" s="100">
        <f>SUM(J5985:L5985)</f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35">
      <c r="A5986" s="9"/>
      <c r="B5986" s="9"/>
      <c r="C5986" s="9"/>
      <c r="D5986" s="9"/>
      <c r="E5986" s="10"/>
      <c r="F5986" s="100">
        <f>SUM(J5986:L5986)</f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35">
      <c r="A5987" s="9"/>
      <c r="B5987" s="9"/>
      <c r="C5987" s="9"/>
      <c r="D5987" s="9"/>
      <c r="E5987" s="10"/>
      <c r="F5987" s="100">
        <f>SUM(J5987:L5987)</f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35">
      <c r="A5988" s="9"/>
      <c r="B5988" s="9"/>
      <c r="C5988" s="9"/>
      <c r="D5988" s="9"/>
      <c r="E5988" s="10"/>
      <c r="F5988" s="100">
        <f>SUM(J5988:L5988)</f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35">
      <c r="A5989" s="9"/>
      <c r="B5989" s="9"/>
      <c r="C5989" s="9"/>
      <c r="D5989" s="9"/>
      <c r="E5989" s="10"/>
      <c r="F5989" s="100">
        <f>SUM(J5989:L5989)</f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35">
      <c r="A5990" s="9"/>
      <c r="B5990" s="9"/>
      <c r="C5990" s="9"/>
      <c r="D5990" s="9"/>
      <c r="E5990" s="10"/>
      <c r="F5990" s="100">
        <f>SUM(J5990:L5990)</f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35">
      <c r="A5991" s="9"/>
      <c r="B5991" s="9"/>
      <c r="C5991" s="9"/>
      <c r="D5991" s="9"/>
      <c r="E5991" s="10"/>
      <c r="F5991" s="100">
        <f>SUM(J5991:L5991)</f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35">
      <c r="A5992" s="9"/>
      <c r="B5992" s="9"/>
      <c r="C5992" s="9"/>
      <c r="D5992" s="9"/>
      <c r="E5992" s="10"/>
      <c r="F5992" s="100">
        <f>SUM(J5992:L5992)</f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35">
      <c r="A5993" s="9"/>
      <c r="B5993" s="9"/>
      <c r="C5993" s="9"/>
      <c r="D5993" s="9"/>
      <c r="E5993" s="10"/>
      <c r="F5993" s="100">
        <f>SUM(J5993:L5993)</f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35">
      <c r="A5994" s="9"/>
      <c r="B5994" s="9"/>
      <c r="C5994" s="9"/>
      <c r="D5994" s="9"/>
      <c r="E5994" s="10"/>
      <c r="F5994" s="100">
        <f>SUM(J5994:L5994)</f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35">
      <c r="A5995" s="9"/>
      <c r="B5995" s="9"/>
      <c r="C5995" s="9"/>
      <c r="D5995" s="9"/>
      <c r="E5995" s="10"/>
      <c r="F5995" s="100">
        <f>SUM(J5995:L5995)</f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35">
      <c r="A5996" s="9"/>
      <c r="B5996" s="9"/>
      <c r="C5996" s="9"/>
      <c r="D5996" s="9"/>
      <c r="E5996" s="10"/>
      <c r="F5996" s="100">
        <f>SUM(J5996:L5996)</f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35">
      <c r="A5997" s="9"/>
      <c r="B5997" s="9"/>
      <c r="C5997" s="9"/>
      <c r="D5997" s="9"/>
      <c r="E5997" s="10"/>
      <c r="F5997" s="100">
        <f>SUM(J5997:L5997)</f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35">
      <c r="A5998" s="9"/>
      <c r="B5998" s="9"/>
      <c r="C5998" s="9"/>
      <c r="D5998" s="9"/>
      <c r="E5998" s="10"/>
      <c r="F5998" s="100">
        <f>SUM(J5998:L5998)</f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35">
      <c r="A5999" s="9"/>
      <c r="B5999" s="9"/>
      <c r="C5999" s="9"/>
      <c r="D5999" s="9"/>
      <c r="E5999" s="10"/>
      <c r="F5999" s="100">
        <f>SUM(J5999:L5999)</f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35">
      <c r="A6000" s="9"/>
      <c r="B6000" s="9"/>
      <c r="C6000" s="9"/>
      <c r="D6000" s="9"/>
      <c r="E6000" s="10"/>
      <c r="F6000" s="100">
        <f>SUM(J6000:L6000)</f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35">
      <c r="A6001" s="9"/>
      <c r="B6001" s="9"/>
      <c r="C6001" s="9"/>
      <c r="D6001" s="9"/>
      <c r="E6001" s="10"/>
      <c r="F6001" s="100">
        <f>SUM(J6001:L6001)</f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35">
      <c r="A6002" s="9"/>
      <c r="B6002" s="9"/>
      <c r="C6002" s="9"/>
      <c r="D6002" s="9"/>
      <c r="E6002" s="10"/>
      <c r="F6002" s="100">
        <f>SUM(J6002:L6002)</f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35">
      <c r="A6003" s="9"/>
      <c r="B6003" s="9"/>
      <c r="C6003" s="9"/>
      <c r="D6003" s="9"/>
      <c r="E6003" s="10"/>
      <c r="F6003" s="100">
        <f>SUM(J6003:L6003)</f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35">
      <c r="A6004" s="9"/>
      <c r="B6004" s="9"/>
      <c r="C6004" s="9"/>
      <c r="D6004" s="9"/>
      <c r="E6004" s="10"/>
      <c r="F6004" s="100">
        <f>SUM(J6004:L6004)</f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35">
      <c r="A6005" s="9"/>
      <c r="B6005" s="9"/>
      <c r="C6005" s="9"/>
      <c r="D6005" s="9"/>
      <c r="E6005" s="10"/>
      <c r="F6005" s="100">
        <f>SUM(J6005:L6005)</f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35">
      <c r="A6006" s="9"/>
      <c r="B6006" s="9"/>
      <c r="C6006" s="9"/>
      <c r="D6006" s="9"/>
      <c r="E6006" s="10"/>
      <c r="F6006" s="100">
        <f>SUM(J6006:L6006)</f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35">
      <c r="A6007" s="9"/>
      <c r="B6007" s="9"/>
      <c r="C6007" s="9"/>
      <c r="D6007" s="9"/>
      <c r="E6007" s="10"/>
      <c r="F6007" s="100">
        <f>SUM(J6007:L6007)</f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35">
      <c r="A6008" s="9"/>
      <c r="B6008" s="9"/>
      <c r="C6008" s="9"/>
      <c r="D6008" s="9"/>
      <c r="E6008" s="10"/>
      <c r="F6008" s="100">
        <f>SUM(J6008:L6008)</f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35">
      <c r="A6009" s="9"/>
      <c r="B6009" s="9"/>
      <c r="C6009" s="9"/>
      <c r="D6009" s="9"/>
      <c r="E6009" s="10"/>
      <c r="F6009" s="100">
        <f>SUM(J6009:L6009)</f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35">
      <c r="A6010" s="9"/>
      <c r="B6010" s="9"/>
      <c r="C6010" s="9"/>
      <c r="D6010" s="9"/>
      <c r="E6010" s="10"/>
      <c r="F6010" s="100">
        <f>SUM(J6010:L6010)</f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35">
      <c r="A6011" s="9"/>
      <c r="B6011" s="9"/>
      <c r="C6011" s="9"/>
      <c r="D6011" s="9"/>
      <c r="E6011" s="10"/>
      <c r="F6011" s="100">
        <f>SUM(J6011:L6011)</f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35">
      <c r="A6012" s="9"/>
      <c r="B6012" s="9"/>
      <c r="C6012" s="9"/>
      <c r="D6012" s="9"/>
      <c r="E6012" s="10"/>
      <c r="F6012" s="100">
        <f>SUM(J6012:L6012)</f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35">
      <c r="A6013" s="9"/>
      <c r="B6013" s="9"/>
      <c r="C6013" s="9"/>
      <c r="D6013" s="9"/>
      <c r="E6013" s="10"/>
      <c r="F6013" s="100">
        <f>SUM(J6013:L6013)</f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35">
      <c r="A6014" s="9"/>
      <c r="B6014" s="9"/>
      <c r="C6014" s="9"/>
      <c r="D6014" s="9"/>
      <c r="E6014" s="10"/>
      <c r="F6014" s="100">
        <f>SUM(J6014:L6014)</f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35">
      <c r="A6015" s="9"/>
      <c r="B6015" s="9"/>
      <c r="C6015" s="9"/>
      <c r="D6015" s="9"/>
      <c r="E6015" s="10"/>
      <c r="F6015" s="100">
        <f>SUM(J6015:L6015)</f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35">
      <c r="A6016" s="9"/>
      <c r="B6016" s="9"/>
      <c r="C6016" s="9"/>
      <c r="D6016" s="9"/>
      <c r="E6016" s="10"/>
      <c r="F6016" s="100">
        <f>SUM(J6016:L6016)</f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35">
      <c r="A6017" s="9"/>
      <c r="B6017" s="9"/>
      <c r="C6017" s="9"/>
      <c r="D6017" s="9"/>
      <c r="E6017" s="10"/>
      <c r="F6017" s="100">
        <f>SUM(J6017:L6017)</f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35">
      <c r="A6018" s="9"/>
      <c r="B6018" s="9"/>
      <c r="C6018" s="9"/>
      <c r="D6018" s="9"/>
      <c r="E6018" s="10"/>
      <c r="F6018" s="100">
        <f>SUM(J6018:L6018)</f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35">
      <c r="A6019" s="9"/>
      <c r="B6019" s="9"/>
      <c r="C6019" s="9"/>
      <c r="D6019" s="9"/>
      <c r="E6019" s="10"/>
      <c r="F6019" s="100">
        <f>SUM(J6019:L6019)</f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35">
      <c r="A6020" s="9"/>
      <c r="B6020" s="9"/>
      <c r="C6020" s="9"/>
      <c r="D6020" s="9"/>
      <c r="E6020" s="10"/>
      <c r="F6020" s="100">
        <f>SUM(J6020:L6020)</f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35">
      <c r="A6021" s="9"/>
      <c r="B6021" s="9"/>
      <c r="C6021" s="9"/>
      <c r="D6021" s="9"/>
      <c r="E6021" s="10"/>
      <c r="F6021" s="100">
        <f>SUM(J6021:L6021)</f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35">
      <c r="A6022" s="9"/>
      <c r="B6022" s="9"/>
      <c r="C6022" s="9"/>
      <c r="D6022" s="9"/>
      <c r="E6022" s="10"/>
      <c r="F6022" s="100">
        <f>SUM(J6022:L6022)</f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35">
      <c r="A6023" s="9"/>
      <c r="B6023" s="9"/>
      <c r="C6023" s="9"/>
      <c r="D6023" s="9"/>
      <c r="E6023" s="10"/>
      <c r="F6023" s="100">
        <f>SUM(J6023:L6023)</f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35">
      <c r="A6024" s="9"/>
      <c r="B6024" s="9"/>
      <c r="C6024" s="9"/>
      <c r="D6024" s="9"/>
      <c r="E6024" s="10"/>
      <c r="F6024" s="100">
        <f>SUM(J6024:L6024)</f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35">
      <c r="A6025" s="9"/>
      <c r="B6025" s="9"/>
      <c r="C6025" s="9"/>
      <c r="D6025" s="9"/>
      <c r="E6025" s="10"/>
      <c r="F6025" s="100">
        <f>SUM(J6025:L6025)</f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35">
      <c r="A6026" s="9"/>
      <c r="B6026" s="9"/>
      <c r="C6026" s="9"/>
      <c r="D6026" s="9"/>
      <c r="E6026" s="10"/>
      <c r="F6026" s="100">
        <f>SUM(J6026:L6026)</f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35">
      <c r="A6027" s="9"/>
      <c r="B6027" s="9"/>
      <c r="C6027" s="9"/>
      <c r="D6027" s="9"/>
      <c r="E6027" s="10"/>
      <c r="F6027" s="100">
        <f>SUM(J6027:L6027)</f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35">
      <c r="A6028" s="9"/>
      <c r="B6028" s="9"/>
      <c r="C6028" s="9"/>
      <c r="D6028" s="9"/>
      <c r="E6028" s="10"/>
      <c r="F6028" s="100">
        <f>SUM(J6028:L6028)</f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35">
      <c r="A6029" s="9"/>
      <c r="B6029" s="9"/>
      <c r="C6029" s="9"/>
      <c r="D6029" s="9"/>
      <c r="E6029" s="10"/>
      <c r="F6029" s="100">
        <f>SUM(J6029:L6029)</f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35">
      <c r="A6030" s="9"/>
      <c r="B6030" s="9"/>
      <c r="C6030" s="9"/>
      <c r="D6030" s="9"/>
      <c r="E6030" s="10"/>
      <c r="F6030" s="100">
        <f>SUM(J6030:L6030)</f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35">
      <c r="A6031" s="9"/>
      <c r="B6031" s="9"/>
      <c r="C6031" s="9"/>
      <c r="D6031" s="9"/>
      <c r="E6031" s="10"/>
      <c r="F6031" s="100">
        <f>SUM(J6031:L6031)</f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35">
      <c r="A6032" s="9"/>
      <c r="B6032" s="9"/>
      <c r="C6032" s="9"/>
      <c r="D6032" s="9"/>
      <c r="E6032" s="10"/>
      <c r="F6032" s="100">
        <f>SUM(J6032:L6032)</f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35">
      <c r="A6033" s="9"/>
      <c r="B6033" s="9"/>
      <c r="C6033" s="9"/>
      <c r="D6033" s="9"/>
      <c r="E6033" s="10"/>
      <c r="F6033" s="100">
        <f>SUM(J6033:L6033)</f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35">
      <c r="A6034" s="9"/>
      <c r="B6034" s="9"/>
      <c r="C6034" s="9"/>
      <c r="D6034" s="9"/>
      <c r="E6034" s="10"/>
      <c r="F6034" s="100">
        <f>SUM(J6034:L6034)</f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35">
      <c r="A6035" s="9"/>
      <c r="B6035" s="9"/>
      <c r="C6035" s="9"/>
      <c r="D6035" s="9"/>
      <c r="E6035" s="10"/>
      <c r="F6035" s="100">
        <f>SUM(J6035:L6035)</f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35">
      <c r="A6036" s="9"/>
      <c r="B6036" s="9"/>
      <c r="C6036" s="9"/>
      <c r="D6036" s="9"/>
      <c r="E6036" s="10"/>
      <c r="F6036" s="100">
        <f>SUM(J6036:L6036)</f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35">
      <c r="A6037" s="9"/>
      <c r="B6037" s="9"/>
      <c r="C6037" s="9"/>
      <c r="D6037" s="9"/>
      <c r="E6037" s="10"/>
      <c r="F6037" s="100">
        <f>SUM(J6037:L6037)</f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35">
      <c r="A6038" s="9"/>
      <c r="B6038" s="9"/>
      <c r="C6038" s="9"/>
      <c r="D6038" s="9"/>
      <c r="E6038" s="10"/>
      <c r="F6038" s="100">
        <f>SUM(J6038:L6038)</f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35">
      <c r="A6039" s="9"/>
      <c r="B6039" s="9"/>
      <c r="C6039" s="9"/>
      <c r="D6039" s="9"/>
      <c r="E6039" s="10"/>
      <c r="F6039" s="100">
        <f>SUM(J6039:L6039)</f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35">
      <c r="A6040" s="9"/>
      <c r="B6040" s="9"/>
      <c r="C6040" s="9"/>
      <c r="D6040" s="9"/>
      <c r="E6040" s="10"/>
      <c r="F6040" s="100">
        <f>SUM(J6040:L6040)</f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35">
      <c r="A6041" s="14"/>
      <c r="B6041" s="14"/>
      <c r="C6041" s="14"/>
      <c r="D6041" s="14"/>
      <c r="E6041" s="144"/>
      <c r="F6041" s="145">
        <f>SUM(J6041:L6041)</f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31" t="s">
        <v>153</v>
      </c>
      <c r="C15" s="332"/>
      <c r="D15" s="332"/>
      <c r="E15" s="333"/>
      <c r="F15" s="19" t="s">
        <v>154</v>
      </c>
      <c r="G15" s="19" t="s">
        <v>155</v>
      </c>
      <c r="H15" s="19" t="s">
        <v>10</v>
      </c>
      <c r="I15" s="20" t="s">
        <v>15</v>
      </c>
      <c r="J15" s="332" t="s">
        <v>156</v>
      </c>
      <c r="K15" s="333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2211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2195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2334</v>
      </c>
      <c r="J1" t="s">
        <v>2408</v>
      </c>
      <c r="M1" t="s">
        <v>2410</v>
      </c>
      <c r="P1" t="s">
        <v>2409</v>
      </c>
    </row>
    <row r="2" spans="1:23" x14ac:dyDescent="0.35">
      <c r="A2" t="s">
        <v>2336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2413</v>
      </c>
      <c r="U2" t="s">
        <v>8</v>
      </c>
      <c r="V2" t="s">
        <v>2414</v>
      </c>
      <c r="W2" t="s">
        <v>10</v>
      </c>
    </row>
    <row r="3" spans="1:23" x14ac:dyDescent="0.35">
      <c r="I3" s="9" t="s">
        <v>2411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2412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2415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2575</v>
      </c>
      <c r="B13" s="13" t="s">
        <v>2322</v>
      </c>
      <c r="C13" s="13" t="s">
        <v>168</v>
      </c>
      <c r="D13" s="13" t="s">
        <v>2324</v>
      </c>
      <c r="E13" s="13" t="s">
        <v>167</v>
      </c>
      <c r="F13" s="13" t="s">
        <v>166</v>
      </c>
      <c r="G13" s="13" t="s">
        <v>2444</v>
      </c>
      <c r="J13" s="305" t="s">
        <v>168</v>
      </c>
      <c r="L13" t="s">
        <v>167</v>
      </c>
      <c r="M13" t="s">
        <v>2466</v>
      </c>
      <c r="P13" t="s">
        <v>166</v>
      </c>
      <c r="R13" t="s">
        <v>2322</v>
      </c>
    </row>
    <row r="14" spans="1:23" x14ac:dyDescent="0.35">
      <c r="A14" s="9" t="s">
        <v>2329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2326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2327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2328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2445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2335</v>
      </c>
      <c r="B24" s="9" t="s">
        <v>2330</v>
      </c>
      <c r="C24" s="9" t="s">
        <v>2331</v>
      </c>
      <c r="D24" s="9" t="s">
        <v>2332</v>
      </c>
      <c r="E24" s="9" t="s">
        <v>2331</v>
      </c>
      <c r="F24" s="9" t="s">
        <v>2330</v>
      </c>
      <c r="G24" s="9"/>
    </row>
    <row r="25" spans="1:7" x14ac:dyDescent="0.35">
      <c r="A25" s="294" t="s">
        <v>2341</v>
      </c>
      <c r="B25" s="295" t="s">
        <v>2234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2342</v>
      </c>
      <c r="B27" s="13" t="s">
        <v>2322</v>
      </c>
      <c r="C27" s="13" t="s">
        <v>168</v>
      </c>
      <c r="D27" s="13" t="s">
        <v>2324</v>
      </c>
      <c r="E27" s="13" t="s">
        <v>167</v>
      </c>
      <c r="F27" s="13" t="s">
        <v>166</v>
      </c>
      <c r="G27" s="13" t="s">
        <v>2444</v>
      </c>
    </row>
    <row r="28" spans="1:7" x14ac:dyDescent="0.35">
      <c r="A28" s="9" t="s">
        <v>2329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2326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2327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2328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2445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2335</v>
      </c>
      <c r="B38" s="9" t="s">
        <v>2330</v>
      </c>
      <c r="C38" s="9" t="s">
        <v>2331</v>
      </c>
      <c r="D38" s="9" t="s">
        <v>2332</v>
      </c>
      <c r="E38" s="9" t="s">
        <v>2331</v>
      </c>
      <c r="F38" s="9" t="s">
        <v>2330</v>
      </c>
      <c r="G38" s="9"/>
    </row>
    <row r="39" spans="1:7" x14ac:dyDescent="0.35">
      <c r="A39" s="294" t="s">
        <v>2341</v>
      </c>
      <c r="B39" s="295" t="s">
        <v>2234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2325</v>
      </c>
      <c r="B41" s="13" t="s">
        <v>2322</v>
      </c>
      <c r="C41" s="13" t="s">
        <v>2324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2329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2326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2327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2328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2323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2335</v>
      </c>
      <c r="B52" s="9" t="s">
        <v>2330</v>
      </c>
      <c r="C52" s="9" t="s">
        <v>2332</v>
      </c>
      <c r="D52" s="9" t="s">
        <v>2331</v>
      </c>
      <c r="E52" s="9" t="s">
        <v>2331</v>
      </c>
      <c r="F52" s="9" t="s">
        <v>2330</v>
      </c>
      <c r="G52" s="9"/>
    </row>
    <row r="53" spans="1:7" x14ac:dyDescent="0.35">
      <c r="A53" s="294" t="s">
        <v>2341</v>
      </c>
      <c r="B53" s="295" t="s">
        <v>2234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4" t="s">
        <v>173</v>
      </c>
      <c r="B1" s="334"/>
      <c r="C1" s="334" t="s">
        <v>174</v>
      </c>
      <c r="D1" s="334"/>
      <c r="E1" s="9"/>
      <c r="F1" s="281"/>
      <c r="G1" s="37"/>
      <c r="H1" s="9"/>
      <c r="I1" s="9"/>
      <c r="J1" s="9"/>
      <c r="K1" s="13"/>
      <c r="L1" s="13" t="s">
        <v>2236</v>
      </c>
      <c r="AH1" t="s">
        <v>170</v>
      </c>
      <c r="AP1" t="s">
        <v>171</v>
      </c>
      <c r="AQ1" s="335">
        <f ca="1">TODAY()</f>
        <v>44753</v>
      </c>
      <c r="AR1" s="335"/>
      <c r="AS1" s="335"/>
    </row>
    <row r="2" spans="1:45" x14ac:dyDescent="0.35">
      <c r="A2" s="279" t="s">
        <v>2234</v>
      </c>
      <c r="B2" s="279" t="s">
        <v>2235</v>
      </c>
      <c r="C2" s="279" t="s">
        <v>2234</v>
      </c>
      <c r="D2" s="279" t="s">
        <v>2235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2231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2203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2183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2227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2227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2231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2081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2081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4" t="s">
        <v>173</v>
      </c>
      <c r="B22" s="334"/>
      <c r="C22" s="334" t="s">
        <v>174</v>
      </c>
      <c r="D22" s="334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2234</v>
      </c>
      <c r="B23" s="41" t="s">
        <v>2235</v>
      </c>
      <c r="C23" s="41" t="s">
        <v>2234</v>
      </c>
      <c r="D23" s="41" t="s">
        <v>2235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2225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2114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2081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4" t="s">
        <v>173</v>
      </c>
      <c r="B45" s="334"/>
      <c r="C45" s="334" t="s">
        <v>174</v>
      </c>
      <c r="D45" s="334"/>
      <c r="E45" s="35"/>
      <c r="F45" s="9"/>
      <c r="G45" s="9"/>
      <c r="H45" s="9"/>
      <c r="I45" s="9"/>
      <c r="J45" s="9"/>
      <c r="K45" s="13"/>
      <c r="L45" s="13" t="s">
        <v>2236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2234</v>
      </c>
      <c r="B46" s="41" t="s">
        <v>2235</v>
      </c>
      <c r="C46" s="41" t="s">
        <v>2234</v>
      </c>
      <c r="D46" s="41" t="s">
        <v>2235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2221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2244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6" t="s">
        <v>187</v>
      </c>
      <c r="AI55" s="337"/>
      <c r="AJ55" s="337"/>
      <c r="AK55" s="337"/>
      <c r="AL55" s="337"/>
      <c r="AM55" s="337"/>
      <c r="AN55" s="337"/>
      <c r="AO55" s="337"/>
      <c r="AP55" s="337"/>
      <c r="AQ55" s="337"/>
      <c r="AR55" s="337"/>
      <c r="AS55" s="337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2221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7" t="s">
        <v>188</v>
      </c>
      <c r="AK56" s="337"/>
      <c r="AL56" s="337"/>
      <c r="AM56" s="337"/>
      <c r="AN56" s="337"/>
      <c r="AO56" s="337"/>
      <c r="AP56" s="337"/>
      <c r="AQ56" s="337"/>
      <c r="AR56" s="337"/>
      <c r="AS56" s="337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2241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2214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4" t="s">
        <v>173</v>
      </c>
      <c r="B69" s="334"/>
      <c r="C69" s="334" t="s">
        <v>174</v>
      </c>
      <c r="D69" s="334"/>
      <c r="E69" s="35"/>
      <c r="F69" s="9"/>
      <c r="G69" s="49"/>
      <c r="H69" s="9"/>
      <c r="I69" s="9"/>
      <c r="J69" s="9"/>
      <c r="K69" s="13"/>
      <c r="L69" s="13"/>
      <c r="P69" s="252" t="s">
        <v>2214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2234</v>
      </c>
      <c r="B70" s="41" t="s">
        <v>2235</v>
      </c>
      <c r="C70" s="41" t="s">
        <v>2234</v>
      </c>
      <c r="D70" s="41" t="s">
        <v>2235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2232</v>
      </c>
      <c r="Q70" s="271" t="s">
        <v>2231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2228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2228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2170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2170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2170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2181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2184</v>
      </c>
      <c r="Q77" s="97" t="s">
        <v>2183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2166</v>
      </c>
      <c r="Q78" s="97" t="s">
        <v>2114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2130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2233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2233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2177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2212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2185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2202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2201</v>
      </c>
      <c r="Q86" s="97" t="s">
        <v>2081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2229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2229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2173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2173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2173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2189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2189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2204</v>
      </c>
      <c r="Q94" s="97" t="s">
        <v>2203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2169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2146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2213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2213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2230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2230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2188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2222</v>
      </c>
      <c r="Q102" s="252" t="s">
        <v>2223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2222</v>
      </c>
      <c r="Q103" s="252" t="s">
        <v>2223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2226</v>
      </c>
      <c r="Q104" s="97" t="s">
        <v>2227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44753</v>
      </c>
      <c r="P105" s="252" t="s">
        <v>2226</v>
      </c>
      <c r="Q105" s="97" t="s">
        <v>2227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2224</v>
      </c>
      <c r="Q106" s="97" t="s">
        <v>2225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2224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2242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2243</v>
      </c>
      <c r="Q109" s="97" t="s">
        <v>2241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2224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2226</v>
      </c>
      <c r="Q111" s="97" t="s">
        <v>2227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2233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2222</v>
      </c>
      <c r="Q113" s="252" t="s">
        <v>2223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2222</v>
      </c>
      <c r="Q114" s="252" t="s">
        <v>2223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2193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2193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2219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tabSelected="1" topLeftCell="A50" zoomScaleNormal="100" workbookViewId="0">
      <selection activeCell="A71" sqref="A71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44753</v>
      </c>
      <c r="AF1" t="s">
        <v>170</v>
      </c>
      <c r="AN1" t="s">
        <v>171</v>
      </c>
      <c r="AO1" s="335">
        <f ca="1">TODAY()</f>
        <v>44753</v>
      </c>
      <c r="AP1" s="335"/>
      <c r="AQ1" s="335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516</v>
      </c>
      <c r="H3" s="42">
        <f t="array" ref="H3">INDEX(O:T,MATCH(1,(B3=O:O)*(C3=R:R),0),5)</f>
        <v>600</v>
      </c>
      <c r="I3" s="42"/>
      <c r="J3" s="9"/>
      <c r="L3" s="97" t="s">
        <v>16</v>
      </c>
      <c r="M3" s="252" t="s">
        <v>1070</v>
      </c>
      <c r="N3" s="97" t="s">
        <v>18</v>
      </c>
      <c r="O3" s="97"/>
      <c r="P3" s="98">
        <v>44749</v>
      </c>
      <c r="Q3" s="147">
        <v>132</v>
      </c>
      <c r="R3" s="147">
        <v>0</v>
      </c>
      <c r="S3" s="98">
        <v>44750</v>
      </c>
      <c r="T3" s="98"/>
      <c r="U3" s="97">
        <v>132</v>
      </c>
      <c r="V3" s="97"/>
      <c r="W3" s="97"/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Xanh gót đen</v>
      </c>
      <c r="D4" s="9"/>
      <c r="E4" s="9"/>
      <c r="F4" s="9"/>
      <c r="G4" s="42">
        <f t="array" ref="G4">INDEX(O:T,MATCH(1,(B4=O:O)*(C4=R:R),0),6)</f>
        <v>120</v>
      </c>
      <c r="H4" s="42">
        <f t="array" ref="H4">INDEX(O:T,MATCH(1,(B4=O:O)*(C4=R:R),0),5)</f>
        <v>300</v>
      </c>
      <c r="I4" s="42"/>
      <c r="J4" s="9"/>
      <c r="L4" s="97" t="s">
        <v>19</v>
      </c>
      <c r="M4" s="97" t="s">
        <v>2157</v>
      </c>
      <c r="N4" s="252" t="s">
        <v>2594</v>
      </c>
      <c r="O4" s="97"/>
      <c r="P4" s="98">
        <v>44735</v>
      </c>
      <c r="Q4" s="147">
        <v>120</v>
      </c>
      <c r="R4" s="147">
        <v>0</v>
      </c>
      <c r="S4" s="98">
        <v>44750</v>
      </c>
      <c r="T4" s="98"/>
      <c r="U4" s="97">
        <v>120</v>
      </c>
      <c r="V4" s="97"/>
      <c r="W4" s="97"/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D&amp;C NC Viền 2 Su</v>
      </c>
      <c r="C5" s="9" t="str">
        <f t="shared" si="0"/>
        <v>Xám đậm</v>
      </c>
      <c r="D5" s="9"/>
      <c r="E5" s="9"/>
      <c r="F5" s="9"/>
      <c r="G5" s="42">
        <f t="array" ref="G5">INDEX(O:T,MATCH(1,(B5=O:O)*(C5=R:R),0),6)</f>
        <v>108</v>
      </c>
      <c r="H5" s="42">
        <f t="array" ref="H5">INDEX(O:T,MATCH(1,(B5=O:O)*(C5=R:R),0),5)</f>
        <v>360</v>
      </c>
      <c r="I5" s="42"/>
      <c r="J5" s="9"/>
      <c r="L5" s="97" t="s">
        <v>21</v>
      </c>
      <c r="M5" s="97" t="s">
        <v>1421</v>
      </c>
      <c r="N5" s="97" t="s">
        <v>25</v>
      </c>
      <c r="O5" s="97"/>
      <c r="P5" s="98">
        <v>44742</v>
      </c>
      <c r="Q5" s="147">
        <v>108</v>
      </c>
      <c r="R5" s="147">
        <v>0</v>
      </c>
      <c r="S5" s="98">
        <v>44750</v>
      </c>
      <c r="T5" s="98"/>
      <c r="U5" s="97">
        <v>108</v>
      </c>
      <c r="V5" s="97"/>
      <c r="W5" s="97"/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Đen</v>
      </c>
      <c r="D6" s="9"/>
      <c r="E6" s="9"/>
      <c r="F6" s="9"/>
      <c r="G6" s="42">
        <f t="array" ref="G6">INDEX(O:T,MATCH(1,(B6=O:O)*(C6=R:R),0),6)</f>
        <v>192</v>
      </c>
      <c r="H6" s="42">
        <f t="array" ref="H6">INDEX(O:T,MATCH(1,(B6=O:O)*(C6=R:R),0),5)</f>
        <v>360</v>
      </c>
      <c r="I6" s="42"/>
      <c r="J6" s="9"/>
      <c r="L6" s="97" t="s">
        <v>23</v>
      </c>
      <c r="M6" s="97" t="s">
        <v>1421</v>
      </c>
      <c r="N6" s="97" t="s">
        <v>18</v>
      </c>
      <c r="O6" s="97"/>
      <c r="P6" s="98">
        <v>44742</v>
      </c>
      <c r="Q6" s="147">
        <v>192</v>
      </c>
      <c r="R6" s="147">
        <v>0</v>
      </c>
      <c r="S6" s="98">
        <v>44750</v>
      </c>
      <c r="T6" s="98"/>
      <c r="U6" s="97">
        <v>108</v>
      </c>
      <c r="V6" s="97"/>
      <c r="W6" s="97">
        <v>84</v>
      </c>
      <c r="X6" s="99"/>
      <c r="Y6" s="99"/>
      <c r="Z6" s="97"/>
      <c r="AA6" s="97"/>
      <c r="AB6" s="97"/>
      <c r="AF6" s="9" t="s">
        <v>21</v>
      </c>
      <c r="AG6" s="9" t="str">
        <f t="shared" si="2"/>
        <v>D&amp;C NC Viền 2 Su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108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25</v>
      </c>
      <c r="O7" s="97"/>
      <c r="P7" s="98">
        <v>44749</v>
      </c>
      <c r="Q7" s="147">
        <v>108</v>
      </c>
      <c r="R7" s="147">
        <v>0</v>
      </c>
      <c r="S7" s="98">
        <v>44750</v>
      </c>
      <c r="T7" s="98"/>
      <c r="U7" s="97">
        <v>108</v>
      </c>
      <c r="V7" s="97"/>
      <c r="W7" s="97"/>
      <c r="X7" s="99"/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Polo Hài</v>
      </c>
      <c r="C8" s="9" t="str">
        <f t="shared" si="0"/>
        <v>Xám</v>
      </c>
      <c r="D8" s="9"/>
      <c r="E8" s="9"/>
      <c r="F8" s="9"/>
      <c r="G8" s="42">
        <f t="array" ref="G8">INDEX(O:T,MATCH(1,(B8=O:O)*(C8=R:R),0),6)</f>
        <v>276</v>
      </c>
      <c r="H8" s="42">
        <f t="array" ref="H8">INDEX(O:T,MATCH(1,(B8=O:O)*(C8=R:R),0),5)</f>
        <v>240</v>
      </c>
      <c r="I8" s="42"/>
      <c r="J8" s="9"/>
      <c r="L8" s="97" t="s">
        <v>29</v>
      </c>
      <c r="M8" s="97" t="s">
        <v>27</v>
      </c>
      <c r="N8" s="97" t="s">
        <v>39</v>
      </c>
      <c r="O8" s="97"/>
      <c r="P8" s="98">
        <v>44742</v>
      </c>
      <c r="Q8" s="147">
        <v>276</v>
      </c>
      <c r="R8" s="147">
        <v>3</v>
      </c>
      <c r="S8" s="98">
        <v>44749</v>
      </c>
      <c r="T8" s="98"/>
      <c r="U8" s="97">
        <v>180</v>
      </c>
      <c r="V8" s="97"/>
      <c r="W8" s="97">
        <v>96</v>
      </c>
      <c r="X8" s="99"/>
      <c r="Y8" s="99">
        <v>3</v>
      </c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CC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264</v>
      </c>
      <c r="H9" s="42">
        <f t="array" ref="H9">INDEX(O:T,MATCH(1,(B9=O:O)*(C9=R:R),0),5)</f>
        <v>600</v>
      </c>
      <c r="I9" s="42"/>
      <c r="J9" s="9"/>
      <c r="L9" s="97" t="s">
        <v>31</v>
      </c>
      <c r="M9" s="97" t="s">
        <v>1113</v>
      </c>
      <c r="N9" s="97" t="s">
        <v>28</v>
      </c>
      <c r="O9" s="97"/>
      <c r="P9" s="98">
        <v>44750</v>
      </c>
      <c r="Q9" s="147">
        <v>72</v>
      </c>
      <c r="R9" s="147">
        <v>0</v>
      </c>
      <c r="S9" s="98">
        <v>44751</v>
      </c>
      <c r="T9" s="98"/>
      <c r="U9" s="97">
        <v>48</v>
      </c>
      <c r="V9" s="97"/>
      <c r="W9" s="97">
        <v>24</v>
      </c>
      <c r="X9" s="99"/>
      <c r="Y9" s="99"/>
      <c r="Z9" s="97"/>
      <c r="AA9" s="97"/>
      <c r="AB9" s="97"/>
      <c r="AF9" s="9" t="s">
        <v>29</v>
      </c>
      <c r="AG9" s="9" t="str">
        <f t="shared" si="2"/>
        <v>Polo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156</v>
      </c>
      <c r="H10" s="42">
        <f t="array" ref="H10">INDEX(O:T,MATCH(1,(B10=O:O)*(C10=R:R),0),5)</f>
        <v>240</v>
      </c>
      <c r="I10" s="42"/>
      <c r="J10" s="9"/>
      <c r="L10" s="97" t="s">
        <v>33</v>
      </c>
      <c r="M10" s="97" t="s">
        <v>2605</v>
      </c>
      <c r="N10" s="97" t="s">
        <v>39</v>
      </c>
      <c r="O10" s="97"/>
      <c r="P10" s="98">
        <v>44750</v>
      </c>
      <c r="Q10" s="147">
        <v>156</v>
      </c>
      <c r="R10" s="147">
        <v>0</v>
      </c>
      <c r="S10" s="98">
        <v>44751</v>
      </c>
      <c r="T10" s="98"/>
      <c r="U10" s="97">
        <v>72</v>
      </c>
      <c r="V10" s="97"/>
      <c r="W10" s="97">
        <v>84</v>
      </c>
      <c r="X10" s="99"/>
      <c r="Y10" s="99"/>
      <c r="Z10" s="97"/>
      <c r="AA10" s="97"/>
      <c r="AB10" s="97"/>
      <c r="AF10" s="9" t="s">
        <v>31</v>
      </c>
      <c r="AG10" s="9" t="str">
        <f t="shared" si="2"/>
        <v>CC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Trắng</v>
      </c>
      <c r="D11" s="9"/>
      <c r="E11" s="9"/>
      <c r="F11" s="9"/>
      <c r="G11" s="42">
        <f t="array" ref="G11">INDEX(O:T,MATCH(1,(B11=O:O)*(C11=R:R),0),6)</f>
        <v>300</v>
      </c>
      <c r="H11" s="42">
        <f t="array" ref="H11">INDEX(O:T,MATCH(1,(B11=O:O)*(C11=R:R),0),5)</f>
        <v>240</v>
      </c>
      <c r="I11" s="42"/>
      <c r="J11" s="9"/>
      <c r="L11" s="97" t="s">
        <v>35</v>
      </c>
      <c r="M11" s="97" t="s">
        <v>2605</v>
      </c>
      <c r="N11" s="97" t="s">
        <v>28</v>
      </c>
      <c r="O11" s="97"/>
      <c r="P11" s="98">
        <v>44750</v>
      </c>
      <c r="Q11" s="147">
        <v>156</v>
      </c>
      <c r="R11" s="147">
        <v>0</v>
      </c>
      <c r="S11" s="98">
        <v>44751</v>
      </c>
      <c r="T11" s="98"/>
      <c r="U11" s="97">
        <v>72</v>
      </c>
      <c r="V11" s="97"/>
      <c r="W11" s="97">
        <v>84</v>
      </c>
      <c r="X11" s="99"/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Đen</v>
      </c>
      <c r="D12" s="9"/>
      <c r="E12" s="9"/>
      <c r="F12" s="9"/>
      <c r="G12" s="42">
        <f t="array" ref="G12">INDEX(O:T,MATCH(1,(B12=O:O)*(C12=R:R),0),6)</f>
        <v>204</v>
      </c>
      <c r="H12" s="42">
        <f t="array" ref="H12">INDEX(O:T,MATCH(1,(B12=O:O)*(C12=R:R),0),5)</f>
        <v>360</v>
      </c>
      <c r="I12" s="42"/>
      <c r="J12" s="9"/>
      <c r="L12" s="97" t="s">
        <v>37</v>
      </c>
      <c r="M12" s="97" t="s">
        <v>30</v>
      </c>
      <c r="N12" s="97" t="s">
        <v>18</v>
      </c>
      <c r="O12" s="97"/>
      <c r="P12" s="98">
        <v>44749</v>
      </c>
      <c r="Q12" s="147">
        <v>204</v>
      </c>
      <c r="R12" s="147">
        <v>0</v>
      </c>
      <c r="S12" s="98">
        <v>44750</v>
      </c>
      <c r="T12" s="98"/>
      <c r="U12" s="97">
        <v>120</v>
      </c>
      <c r="V12" s="97"/>
      <c r="W12" s="97">
        <v>84</v>
      </c>
      <c r="X12" s="99"/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Adadas Hài bẹt</v>
      </c>
      <c r="C13" s="9" t="str">
        <f t="shared" si="0"/>
        <v>Xám</v>
      </c>
      <c r="D13" s="9"/>
      <c r="E13" s="9"/>
      <c r="F13" s="9"/>
      <c r="G13" s="42">
        <f t="array" ref="G13">INDEX(O:T,MATCH(1,(B13=O:O)*(C13=R:R),0),6)</f>
        <v>228</v>
      </c>
      <c r="H13" s="42">
        <f t="array" ref="H13">INDEX(O:T,MATCH(1,(B13=O:O)*(C13=R:R),0),5)</f>
        <v>240</v>
      </c>
      <c r="I13" s="42"/>
      <c r="J13" s="9"/>
      <c r="L13" s="97" t="s">
        <v>38</v>
      </c>
      <c r="M13" s="97" t="s">
        <v>1596</v>
      </c>
      <c r="N13" s="97" t="s">
        <v>39</v>
      </c>
      <c r="O13" s="97"/>
      <c r="P13" s="98">
        <v>44742</v>
      </c>
      <c r="Q13" s="147">
        <v>228</v>
      </c>
      <c r="R13" s="147">
        <v>0</v>
      </c>
      <c r="S13" s="98">
        <v>44749</v>
      </c>
      <c r="T13" s="98"/>
      <c r="U13" s="97">
        <v>156</v>
      </c>
      <c r="V13" s="97"/>
      <c r="W13" s="97">
        <v>72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Nice Hài bẹt</v>
      </c>
      <c r="C14" s="9" t="str">
        <f t="shared" si="0"/>
        <v>Trắng</v>
      </c>
      <c r="D14" s="9"/>
      <c r="E14" s="9"/>
      <c r="F14" s="9"/>
      <c r="G14" s="42">
        <f t="array" ref="G14">INDEX(O:T,MATCH(1,(B14=O:O)*(C14=R:R),0),6)</f>
        <v>180</v>
      </c>
      <c r="H14" s="42">
        <f t="array" ref="H14">INDEX(O:T,MATCH(1,(B14=O:O)*(C14=R:R),0),5)</f>
        <v>240</v>
      </c>
      <c r="I14" s="42"/>
      <c r="J14" s="9"/>
      <c r="L14" s="97" t="s">
        <v>40</v>
      </c>
      <c r="M14" s="97" t="s">
        <v>1601</v>
      </c>
      <c r="N14" s="97" t="s">
        <v>28</v>
      </c>
      <c r="O14" s="97"/>
      <c r="P14" s="98">
        <v>44741</v>
      </c>
      <c r="Q14" s="147">
        <v>180</v>
      </c>
      <c r="R14" s="147">
        <v>0</v>
      </c>
      <c r="S14" s="98">
        <v>44750</v>
      </c>
      <c r="T14" s="98"/>
      <c r="U14" s="97">
        <v>108</v>
      </c>
      <c r="V14" s="97"/>
      <c r="W14" s="97">
        <v>72</v>
      </c>
      <c r="X14" s="99"/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42</v>
      </c>
      <c r="M15" s="252" t="s">
        <v>1071</v>
      </c>
      <c r="N15" s="97" t="s">
        <v>18</v>
      </c>
      <c r="O15" s="97"/>
      <c r="P15" s="98">
        <v>44749</v>
      </c>
      <c r="Q15" s="147">
        <v>84</v>
      </c>
      <c r="R15" s="147">
        <v>0</v>
      </c>
      <c r="S15" s="98">
        <v>44743</v>
      </c>
      <c r="T15" s="98"/>
      <c r="U15" s="97">
        <v>84</v>
      </c>
      <c r="V15" s="97"/>
      <c r="W15" s="97"/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43</v>
      </c>
      <c r="M16" s="97" t="s">
        <v>582</v>
      </c>
      <c r="N16" s="97" t="s">
        <v>28</v>
      </c>
      <c r="O16" s="97"/>
      <c r="P16" s="98">
        <v>44742</v>
      </c>
      <c r="Q16" s="147">
        <v>828</v>
      </c>
      <c r="R16" s="147">
        <v>0</v>
      </c>
      <c r="S16" s="98">
        <v>44743</v>
      </c>
      <c r="T16" s="98"/>
      <c r="U16" s="97">
        <v>588</v>
      </c>
      <c r="V16" s="97"/>
      <c r="W16" s="97">
        <v>240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44</v>
      </c>
      <c r="M17" s="97" t="s">
        <v>2081</v>
      </c>
      <c r="N17" s="97" t="s">
        <v>28</v>
      </c>
      <c r="O17" s="97"/>
      <c r="P17" s="98">
        <v>44749</v>
      </c>
      <c r="Q17" s="147">
        <v>48</v>
      </c>
      <c r="R17" s="147">
        <v>0</v>
      </c>
      <c r="S17" s="98">
        <v>44750</v>
      </c>
      <c r="T17" s="98"/>
      <c r="U17" s="97">
        <v>48</v>
      </c>
      <c r="V17" s="97"/>
      <c r="W17" s="97"/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45</v>
      </c>
      <c r="M18" s="97" t="s">
        <v>2081</v>
      </c>
      <c r="N18" s="97" t="s">
        <v>28</v>
      </c>
      <c r="O18" s="97"/>
      <c r="P18" s="98">
        <v>44749</v>
      </c>
      <c r="Q18" s="147">
        <v>168</v>
      </c>
      <c r="R18" s="147">
        <v>0</v>
      </c>
      <c r="S18" s="98">
        <v>44750</v>
      </c>
      <c r="T18" s="98"/>
      <c r="U18" s="97">
        <v>96</v>
      </c>
      <c r="V18" s="97"/>
      <c r="W18" s="97">
        <v>72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46</v>
      </c>
      <c r="M19" s="97" t="s">
        <v>772</v>
      </c>
      <c r="N19" s="97" t="s">
        <v>28</v>
      </c>
      <c r="O19" s="97"/>
      <c r="P19" s="98">
        <v>44739</v>
      </c>
      <c r="Q19" s="147">
        <v>828</v>
      </c>
      <c r="R19" s="147">
        <v>4</v>
      </c>
      <c r="S19" s="98">
        <v>44743</v>
      </c>
      <c r="T19" s="98"/>
      <c r="U19" s="97">
        <v>528</v>
      </c>
      <c r="V19" s="97"/>
      <c r="W19" s="97">
        <v>300</v>
      </c>
      <c r="X19" s="99">
        <v>4</v>
      </c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48</v>
      </c>
      <c r="M20" s="97" t="s">
        <v>2081</v>
      </c>
      <c r="N20" s="97" t="s">
        <v>39</v>
      </c>
      <c r="O20" s="97"/>
      <c r="P20" s="98">
        <v>44749</v>
      </c>
      <c r="Q20" s="147">
        <v>96</v>
      </c>
      <c r="R20" s="147">
        <v>0</v>
      </c>
      <c r="S20" s="98">
        <v>44750</v>
      </c>
      <c r="T20" s="98"/>
      <c r="U20" s="97">
        <v>48</v>
      </c>
      <c r="V20" s="97"/>
      <c r="W20" s="97">
        <v>48</v>
      </c>
      <c r="X20" s="99"/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49</v>
      </c>
      <c r="M21" s="97" t="s">
        <v>1510</v>
      </c>
      <c r="N21" s="97" t="s">
        <v>18</v>
      </c>
      <c r="O21" s="97"/>
      <c r="P21" s="98">
        <v>44721</v>
      </c>
      <c r="Q21" s="147">
        <v>96</v>
      </c>
      <c r="R21" s="147">
        <v>0</v>
      </c>
      <c r="S21" s="98">
        <v>44750</v>
      </c>
      <c r="T21" s="98"/>
      <c r="U21" s="97">
        <v>48</v>
      </c>
      <c r="V21" s="97"/>
      <c r="W21" s="97">
        <v>48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51</v>
      </c>
      <c r="M22" s="324" t="s">
        <v>1510</v>
      </c>
      <c r="N22" s="97" t="s">
        <v>25</v>
      </c>
      <c r="O22" s="97"/>
      <c r="P22" s="98">
        <v>44721</v>
      </c>
      <c r="Q22" s="147">
        <v>372</v>
      </c>
      <c r="R22" s="147">
        <v>3</v>
      </c>
      <c r="S22" s="98">
        <v>44746</v>
      </c>
      <c r="T22" s="98"/>
      <c r="U22" s="97">
        <v>252</v>
      </c>
      <c r="V22" s="97"/>
      <c r="W22" s="97">
        <v>120</v>
      </c>
      <c r="X22" s="99">
        <v>3</v>
      </c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53</v>
      </c>
      <c r="M23" s="97" t="s">
        <v>1332</v>
      </c>
      <c r="N23" s="97" t="s">
        <v>18</v>
      </c>
      <c r="O23" s="97"/>
      <c r="P23" s="98">
        <v>44735</v>
      </c>
      <c r="Q23" s="147">
        <v>252</v>
      </c>
      <c r="R23" s="147">
        <v>30</v>
      </c>
      <c r="S23" s="98">
        <v>44744</v>
      </c>
      <c r="T23" s="98"/>
      <c r="U23" s="97">
        <v>168</v>
      </c>
      <c r="V23" s="97"/>
      <c r="W23" s="97">
        <v>84</v>
      </c>
      <c r="X23" s="99">
        <v>27</v>
      </c>
      <c r="Y23" s="99">
        <v>3</v>
      </c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55</v>
      </c>
      <c r="M24" s="97" t="s">
        <v>1332</v>
      </c>
      <c r="N24" s="97" t="s">
        <v>25</v>
      </c>
      <c r="O24" s="97"/>
      <c r="P24" s="98">
        <v>44735</v>
      </c>
      <c r="Q24" s="147">
        <v>252</v>
      </c>
      <c r="R24" s="147">
        <v>0</v>
      </c>
      <c r="S24" s="98">
        <v>44744</v>
      </c>
      <c r="T24" s="98"/>
      <c r="U24" s="97">
        <v>168</v>
      </c>
      <c r="V24" s="97"/>
      <c r="W24" s="97">
        <v>84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56</v>
      </c>
      <c r="M25" s="97" t="s">
        <v>2244</v>
      </c>
      <c r="N25" s="97" t="s">
        <v>28</v>
      </c>
      <c r="O25" s="97"/>
      <c r="P25" s="98">
        <v>44749</v>
      </c>
      <c r="Q25" s="147">
        <v>156</v>
      </c>
      <c r="R25" s="147">
        <v>0</v>
      </c>
      <c r="S25" s="98">
        <v>44750</v>
      </c>
      <c r="T25" s="98"/>
      <c r="U25" s="97">
        <v>96</v>
      </c>
      <c r="V25" s="97"/>
      <c r="W25" s="97">
        <v>60</v>
      </c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57</v>
      </c>
      <c r="M26" s="97" t="s">
        <v>2244</v>
      </c>
      <c r="N26" s="97" t="s">
        <v>25</v>
      </c>
      <c r="O26" s="97"/>
      <c r="P26" s="98">
        <v>44749</v>
      </c>
      <c r="Q26" s="147">
        <v>156</v>
      </c>
      <c r="R26" s="147">
        <v>0</v>
      </c>
      <c r="S26" s="98">
        <v>44750</v>
      </c>
      <c r="T26" s="98"/>
      <c r="U26" s="97">
        <v>96</v>
      </c>
      <c r="V26" s="97"/>
      <c r="W26" s="97">
        <v>60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58</v>
      </c>
      <c r="M27" s="97" t="s">
        <v>30</v>
      </c>
      <c r="N27" s="97" t="s">
        <v>25</v>
      </c>
      <c r="O27" s="97"/>
      <c r="P27" s="98">
        <v>44749</v>
      </c>
      <c r="Q27" s="147">
        <v>132</v>
      </c>
      <c r="R27" s="147">
        <v>0</v>
      </c>
      <c r="S27" s="98">
        <v>44750</v>
      </c>
      <c r="T27" s="98"/>
      <c r="U27" s="97">
        <v>84</v>
      </c>
      <c r="V27" s="97"/>
      <c r="W27" s="97">
        <v>48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360</v>
      </c>
      <c r="H28" s="42">
        <f t="array" ref="H28">INDEX(O:T,MATCH(1,(B28=O:O)*(C28=R:R),0),5)</f>
        <v>600</v>
      </c>
      <c r="I28" s="42"/>
      <c r="J28" s="9"/>
      <c r="L28" s="97" t="s">
        <v>60</v>
      </c>
      <c r="M28" s="97" t="s">
        <v>2244</v>
      </c>
      <c r="N28" s="97" t="s">
        <v>18</v>
      </c>
      <c r="O28" s="97"/>
      <c r="P28" s="98">
        <v>44749</v>
      </c>
      <c r="Q28" s="147">
        <v>156</v>
      </c>
      <c r="R28" s="147">
        <v>0</v>
      </c>
      <c r="S28" s="98">
        <v>44750</v>
      </c>
      <c r="T28" s="98"/>
      <c r="U28" s="97">
        <v>96</v>
      </c>
      <c r="V28" s="97"/>
      <c r="W28" s="97">
        <v>60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828</v>
      </c>
      <c r="H29" s="42">
        <f t="array" ref="H29">INDEX(O:T,MATCH(1,(B29=O:O)*(C29=R:R),0),5)</f>
        <v>600</v>
      </c>
      <c r="I29" s="42"/>
      <c r="J29" s="9"/>
      <c r="L29" s="97" t="s">
        <v>61</v>
      </c>
      <c r="M29" s="97" t="s">
        <v>2770</v>
      </c>
      <c r="N29" s="97" t="s">
        <v>930</v>
      </c>
      <c r="O29" s="97"/>
      <c r="P29" s="98">
        <v>44736</v>
      </c>
      <c r="Q29" s="147">
        <v>84</v>
      </c>
      <c r="R29" s="147">
        <v>0</v>
      </c>
      <c r="S29" s="98">
        <v>44750</v>
      </c>
      <c r="T29" s="98"/>
      <c r="U29" s="97">
        <v>36</v>
      </c>
      <c r="V29" s="97"/>
      <c r="W29" s="97">
        <v>48</v>
      </c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Trắng</v>
      </c>
      <c r="D30" s="9"/>
      <c r="E30" s="9"/>
      <c r="F30" s="9"/>
      <c r="G30" s="42">
        <f t="array" ref="G30">INDEX(O:T,MATCH(1,(B30=O:O)*(C30=R:R),0),6)</f>
        <v>240</v>
      </c>
      <c r="H30" s="42">
        <f t="array" ref="H30">INDEX(O:T,MATCH(1,(B30=O:O)*(C30=R:R),0),5)</f>
        <v>1200</v>
      </c>
      <c r="I30" s="42"/>
      <c r="J30" s="9"/>
      <c r="L30" s="97" t="s">
        <v>63</v>
      </c>
      <c r="M30" s="252" t="s">
        <v>1088</v>
      </c>
      <c r="N30" s="97" t="s">
        <v>2594</v>
      </c>
      <c r="O30" s="97"/>
      <c r="P30" s="98">
        <v>44727</v>
      </c>
      <c r="Q30" s="147">
        <v>132</v>
      </c>
      <c r="R30" s="147">
        <v>0</v>
      </c>
      <c r="S30" s="98">
        <v>44749</v>
      </c>
      <c r="T30" s="98"/>
      <c r="U30" s="97">
        <v>60</v>
      </c>
      <c r="V30" s="97"/>
      <c r="W30" s="97">
        <v>72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240</v>
      </c>
      <c r="H31" s="42">
        <f t="array" ref="H31">INDEX(O:T,MATCH(1,(B31=O:O)*(C31=R:R),0),5)</f>
        <v>1200</v>
      </c>
      <c r="I31" s="42"/>
      <c r="J31" s="9"/>
      <c r="L31" s="97" t="s">
        <v>65</v>
      </c>
      <c r="M31" s="97" t="s">
        <v>2152</v>
      </c>
      <c r="N31" s="97" t="s">
        <v>2156</v>
      </c>
      <c r="O31" s="97"/>
      <c r="P31" s="98">
        <v>44735</v>
      </c>
      <c r="Q31" s="147">
        <v>84</v>
      </c>
      <c r="R31" s="147">
        <v>0</v>
      </c>
      <c r="S31" s="98">
        <v>44751</v>
      </c>
      <c r="T31" s="98"/>
      <c r="U31" s="97">
        <v>24</v>
      </c>
      <c r="V31" s="97"/>
      <c r="W31" s="97">
        <v>60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1308</v>
      </c>
      <c r="H32" s="42">
        <f t="array" ref="H32">INDEX(O:T,MATCH(1,(B32=O:O)*(C32=R:R),0),5)</f>
        <v>600</v>
      </c>
      <c r="I32" s="42"/>
      <c r="J32" s="9"/>
      <c r="L32" s="97" t="s">
        <v>66</v>
      </c>
      <c r="M32" s="97" t="s">
        <v>2298</v>
      </c>
      <c r="N32" s="97" t="s">
        <v>79</v>
      </c>
      <c r="O32" s="97"/>
      <c r="P32" s="98">
        <v>44736</v>
      </c>
      <c r="Q32" s="147">
        <v>300</v>
      </c>
      <c r="R32" s="147">
        <v>0</v>
      </c>
      <c r="S32" s="98">
        <v>44743</v>
      </c>
      <c r="T32" s="98"/>
      <c r="U32" s="97">
        <v>264</v>
      </c>
      <c r="V32" s="97"/>
      <c r="W32" s="97">
        <v>36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564</v>
      </c>
      <c r="H33" s="42">
        <f t="array" ref="H33">INDEX(O:T,MATCH(1,(B33=O:O)*(C33=R:R),0),5)</f>
        <v>600</v>
      </c>
      <c r="I33" s="42"/>
      <c r="J33" s="9"/>
      <c r="L33" s="97" t="s">
        <v>68</v>
      </c>
      <c r="M33" s="97" t="s">
        <v>424</v>
      </c>
      <c r="N33" s="97" t="s">
        <v>79</v>
      </c>
      <c r="O33" s="97"/>
      <c r="P33" s="98">
        <v>44746</v>
      </c>
      <c r="Q33" s="147">
        <v>120</v>
      </c>
      <c r="R33" s="147">
        <v>0</v>
      </c>
      <c r="S33" s="98">
        <v>44751</v>
      </c>
      <c r="T33" s="98"/>
      <c r="U33" s="97">
        <v>0</v>
      </c>
      <c r="V33" s="97"/>
      <c r="W33" s="97">
        <v>120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Nice Hài 2 Bên</v>
      </c>
      <c r="C34" s="9" t="str">
        <f t="shared" si="4"/>
        <v>Đen</v>
      </c>
      <c r="D34" s="9"/>
      <c r="E34" s="9"/>
      <c r="F34" s="9"/>
      <c r="G34" s="42">
        <f t="array" ref="G34">INDEX(O:T,MATCH(1,(B34=O:O)*(C34=R:R),0),6)</f>
        <v>672</v>
      </c>
      <c r="H34" s="42">
        <f t="array" ref="H34">INDEX(O:T,MATCH(1,(B34=O:O)*(C34=R:R),0),5)</f>
        <v>360</v>
      </c>
      <c r="I34" s="42"/>
      <c r="J34" s="9"/>
      <c r="L34" s="97" t="s">
        <v>70</v>
      </c>
      <c r="M34" s="97" t="s">
        <v>429</v>
      </c>
      <c r="N34" s="97" t="s">
        <v>131</v>
      </c>
      <c r="O34" s="97"/>
      <c r="P34" s="98">
        <v>44746</v>
      </c>
      <c r="Q34" s="147">
        <v>276</v>
      </c>
      <c r="R34" s="147">
        <v>0</v>
      </c>
      <c r="S34" s="98">
        <v>44751</v>
      </c>
      <c r="T34" s="98"/>
      <c r="U34" s="97">
        <v>60</v>
      </c>
      <c r="V34" s="97"/>
      <c r="W34" s="97">
        <v>216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Xám đậm</v>
      </c>
      <c r="D35" s="9"/>
      <c r="E35" s="9"/>
      <c r="F35" s="9"/>
      <c r="G35" s="42">
        <f t="array" ref="G35">INDEX(O:T,MATCH(1,(B35=O:O)*(C35=R:R),0),6)</f>
        <v>816</v>
      </c>
      <c r="H35" s="42">
        <f t="array" ref="H35">INDEX(O:T,MATCH(1,(B35=O:O)*(C35=R:R),0),5)</f>
        <v>360</v>
      </c>
      <c r="I35" s="42"/>
      <c r="J35" s="9"/>
      <c r="L35" s="97" t="s">
        <v>71</v>
      </c>
      <c r="M35" s="97" t="s">
        <v>238</v>
      </c>
      <c r="N35" s="97" t="s">
        <v>28</v>
      </c>
      <c r="O35" s="97"/>
      <c r="P35" s="98">
        <v>44739</v>
      </c>
      <c r="Q35" s="147">
        <v>1608</v>
      </c>
      <c r="R35" s="147">
        <v>0</v>
      </c>
      <c r="S35" s="98">
        <v>44743</v>
      </c>
      <c r="T35" s="98"/>
      <c r="U35" s="97">
        <v>624</v>
      </c>
      <c r="V35" s="97"/>
      <c r="W35" s="97">
        <v>984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Woada LK-302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252</v>
      </c>
      <c r="H36" s="42">
        <f t="array" ref="H36">INDEX(O:T,MATCH(1,(B36=O:O)*(C36=R:R),0),5)</f>
        <v>270</v>
      </c>
      <c r="I36" s="42"/>
      <c r="J36" s="9"/>
      <c r="L36" s="97" t="s">
        <v>72</v>
      </c>
      <c r="M36" s="97" t="s">
        <v>239</v>
      </c>
      <c r="N36" s="97" t="s">
        <v>18</v>
      </c>
      <c r="O36" s="97"/>
      <c r="P36" s="98">
        <v>44718</v>
      </c>
      <c r="Q36" s="147">
        <v>288</v>
      </c>
      <c r="R36" s="147">
        <v>0</v>
      </c>
      <c r="S36" s="98">
        <v>44749</v>
      </c>
      <c r="T36" s="98"/>
      <c r="U36" s="97">
        <v>96</v>
      </c>
      <c r="V36" s="97"/>
      <c r="W36" s="97">
        <v>192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Woada LK-302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Woada LK-302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252</v>
      </c>
      <c r="H37" s="42">
        <f t="array" ref="H37">INDEX(O:T,MATCH(1,(B37=O:O)*(C37=R:R),0),5)</f>
        <v>270</v>
      </c>
      <c r="I37" s="42"/>
      <c r="J37" s="9"/>
      <c r="L37" s="97" t="s">
        <v>74</v>
      </c>
      <c r="M37" s="97" t="s">
        <v>1413</v>
      </c>
      <c r="N37" s="97" t="s">
        <v>25</v>
      </c>
      <c r="O37" s="97"/>
      <c r="P37" s="98">
        <v>44649</v>
      </c>
      <c r="Q37" s="147">
        <v>300</v>
      </c>
      <c r="R37" s="147">
        <v>0</v>
      </c>
      <c r="S37" s="98">
        <v>44749</v>
      </c>
      <c r="T37" s="98"/>
      <c r="U37" s="97">
        <v>84</v>
      </c>
      <c r="V37" s="97"/>
      <c r="W37" s="97">
        <v>216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Woada LK-302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156</v>
      </c>
      <c r="H38" s="42">
        <f t="array" ref="H38">INDEX(O:T,MATCH(1,(B38=O:O)*(C38=R:R),0),5)</f>
        <v>240</v>
      </c>
      <c r="I38" s="42"/>
      <c r="J38" s="9"/>
      <c r="L38" s="97" t="s">
        <v>76</v>
      </c>
      <c r="M38" s="97" t="s">
        <v>1113</v>
      </c>
      <c r="N38" s="97" t="s">
        <v>28</v>
      </c>
      <c r="O38" s="97"/>
      <c r="P38" s="98">
        <v>44750</v>
      </c>
      <c r="Q38" s="147">
        <v>192</v>
      </c>
      <c r="R38" s="147">
        <v>0</v>
      </c>
      <c r="S38" s="98">
        <v>44751</v>
      </c>
      <c r="T38" s="273"/>
      <c r="U38" s="271">
        <v>60</v>
      </c>
      <c r="V38" s="271"/>
      <c r="W38" s="271">
        <v>132</v>
      </c>
      <c r="X38" s="330"/>
      <c r="Y38" s="330"/>
      <c r="Z38" s="271"/>
      <c r="AA38" s="271"/>
      <c r="AB38" s="271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156</v>
      </c>
      <c r="H39" s="42">
        <f t="array" ref="H39">INDEX(O:T,MATCH(1,(B39=O:O)*(C39=R:R),0),5)</f>
        <v>360</v>
      </c>
      <c r="I39" s="42"/>
      <c r="J39" s="9"/>
      <c r="L39" s="97" t="s">
        <v>77</v>
      </c>
      <c r="M39" s="324" t="s">
        <v>1600</v>
      </c>
      <c r="N39" s="97" t="s">
        <v>39</v>
      </c>
      <c r="O39" s="97"/>
      <c r="P39" s="98">
        <v>44734</v>
      </c>
      <c r="Q39" s="147">
        <v>540</v>
      </c>
      <c r="R39" s="147">
        <v>0</v>
      </c>
      <c r="S39" s="98">
        <v>44749</v>
      </c>
      <c r="T39" s="98"/>
      <c r="U39" s="97">
        <v>156</v>
      </c>
      <c r="V39" s="97"/>
      <c r="W39" s="97">
        <v>384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Xám đậm</v>
      </c>
      <c r="D40" s="9"/>
      <c r="E40" s="9"/>
      <c r="F40" s="9"/>
      <c r="G40" s="42">
        <f t="array" ref="G40">INDEX(O:T,MATCH(1,(B40=O:O)*(C40=R:R),0),6)</f>
        <v>132</v>
      </c>
      <c r="H40" s="42">
        <f t="array" ref="H40">INDEX(O:T,MATCH(1,(B40=O:O)*(C40=R:R),0),5)</f>
        <v>360</v>
      </c>
      <c r="I40" s="42"/>
      <c r="J40" s="9"/>
      <c r="L40" s="97" t="s">
        <v>78</v>
      </c>
      <c r="M40" s="97" t="s">
        <v>1336</v>
      </c>
      <c r="N40" s="97" t="s">
        <v>39</v>
      </c>
      <c r="O40" s="97"/>
      <c r="P40" s="98">
        <v>44750</v>
      </c>
      <c r="Q40" s="147">
        <v>252</v>
      </c>
      <c r="R40" s="147">
        <v>0</v>
      </c>
      <c r="S40" s="98">
        <v>44751</v>
      </c>
      <c r="T40" s="98"/>
      <c r="U40" s="97">
        <v>72</v>
      </c>
      <c r="V40" s="97"/>
      <c r="W40" s="97">
        <v>180</v>
      </c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312</v>
      </c>
      <c r="H41" s="42">
        <f t="array" ref="H41">INDEX(O:T,MATCH(1,(B41=O:O)*(C41=R:R),0),5)</f>
        <v>360</v>
      </c>
      <c r="I41" s="42"/>
      <c r="J41" s="9"/>
      <c r="L41" s="97" t="s">
        <v>80</v>
      </c>
      <c r="M41" s="252" t="s">
        <v>1070</v>
      </c>
      <c r="N41" s="97" t="s">
        <v>18</v>
      </c>
      <c r="O41" s="97"/>
      <c r="P41" s="98">
        <v>44749</v>
      </c>
      <c r="Q41" s="147">
        <v>300</v>
      </c>
      <c r="R41" s="147">
        <v>0</v>
      </c>
      <c r="S41" s="98">
        <v>44750</v>
      </c>
      <c r="T41" s="98"/>
      <c r="U41" s="97">
        <v>132</v>
      </c>
      <c r="V41" s="97"/>
      <c r="W41" s="97">
        <v>168</v>
      </c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82</v>
      </c>
      <c r="M42" s="324" t="s">
        <v>2081</v>
      </c>
      <c r="N42" s="97" t="s">
        <v>39</v>
      </c>
      <c r="O42" s="97"/>
      <c r="P42" s="98">
        <v>44749</v>
      </c>
      <c r="Q42" s="147">
        <v>468</v>
      </c>
      <c r="R42" s="147">
        <v>0</v>
      </c>
      <c r="S42" s="98">
        <v>44750</v>
      </c>
      <c r="T42" s="98"/>
      <c r="U42" s="97">
        <v>168</v>
      </c>
      <c r="V42" s="97"/>
      <c r="W42" s="97">
        <v>300</v>
      </c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83</v>
      </c>
      <c r="M43" s="252" t="s">
        <v>1071</v>
      </c>
      <c r="N43" s="97" t="s">
        <v>18</v>
      </c>
      <c r="O43" s="97"/>
      <c r="P43" s="98">
        <v>44749</v>
      </c>
      <c r="Q43" s="147">
        <v>276</v>
      </c>
      <c r="R43" s="147">
        <v>0</v>
      </c>
      <c r="S43" s="98">
        <v>44750</v>
      </c>
      <c r="T43" s="98"/>
      <c r="U43" s="97">
        <v>132</v>
      </c>
      <c r="V43" s="97"/>
      <c r="W43" s="97">
        <v>144</v>
      </c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85</v>
      </c>
      <c r="M44" s="324" t="s">
        <v>1476</v>
      </c>
      <c r="N44" s="97" t="s">
        <v>28</v>
      </c>
      <c r="O44" s="97"/>
      <c r="P44" s="98">
        <v>44751</v>
      </c>
      <c r="Q44" s="147">
        <v>72</v>
      </c>
      <c r="R44" s="147">
        <v>0</v>
      </c>
      <c r="S44" s="98">
        <v>44751</v>
      </c>
      <c r="T44" s="98"/>
      <c r="U44" s="97"/>
      <c r="V44" s="97"/>
      <c r="W44" s="97">
        <v>72</v>
      </c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88</v>
      </c>
      <c r="M45" s="97" t="s">
        <v>2592</v>
      </c>
      <c r="N45" s="97" t="s">
        <v>28</v>
      </c>
      <c r="O45" s="97"/>
      <c r="P45" s="98">
        <v>44718</v>
      </c>
      <c r="Q45" s="147">
        <v>250</v>
      </c>
      <c r="R45" s="147">
        <v>0</v>
      </c>
      <c r="S45" s="98">
        <v>44749</v>
      </c>
      <c r="T45" s="98"/>
      <c r="U45" s="97">
        <v>120</v>
      </c>
      <c r="V45" s="97"/>
      <c r="W45" s="97">
        <v>130</v>
      </c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90</v>
      </c>
      <c r="M46" s="97" t="s">
        <v>1070</v>
      </c>
      <c r="N46" s="97" t="s">
        <v>18</v>
      </c>
      <c r="O46" s="97"/>
      <c r="P46" s="98">
        <v>44749</v>
      </c>
      <c r="Q46" s="147">
        <v>84</v>
      </c>
      <c r="R46" s="147">
        <v>0</v>
      </c>
      <c r="S46" s="98">
        <v>44750</v>
      </c>
      <c r="T46" s="98"/>
      <c r="U46" s="97">
        <v>84</v>
      </c>
      <c r="V46" s="97"/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91</v>
      </c>
      <c r="M47" s="252" t="s">
        <v>1071</v>
      </c>
      <c r="N47" s="97" t="s">
        <v>28</v>
      </c>
      <c r="O47" s="97"/>
      <c r="P47" s="98">
        <v>44736</v>
      </c>
      <c r="Q47" s="147">
        <v>0</v>
      </c>
      <c r="R47" s="147">
        <v>0</v>
      </c>
      <c r="S47" s="98">
        <v>44743</v>
      </c>
      <c r="T47" s="98"/>
      <c r="U47" s="97"/>
      <c r="V47" s="97"/>
      <c r="W47" s="97"/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93</v>
      </c>
      <c r="M48" s="97" t="s">
        <v>1691</v>
      </c>
      <c r="N48" s="97" t="s">
        <v>18</v>
      </c>
      <c r="O48" s="97"/>
      <c r="P48" s="98">
        <v>44749</v>
      </c>
      <c r="Q48" s="147">
        <v>84</v>
      </c>
      <c r="R48" s="147">
        <v>0</v>
      </c>
      <c r="S48" s="98">
        <v>44750</v>
      </c>
      <c r="T48" s="98"/>
      <c r="U48" s="97">
        <v>84</v>
      </c>
      <c r="V48" s="97"/>
      <c r="W48" s="97"/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94</v>
      </c>
      <c r="M49" s="97" t="s">
        <v>2605</v>
      </c>
      <c r="N49" s="97" t="s">
        <v>25</v>
      </c>
      <c r="O49" s="97"/>
      <c r="P49" s="98">
        <v>44750</v>
      </c>
      <c r="Q49" s="147">
        <v>120</v>
      </c>
      <c r="R49" s="147">
        <v>0</v>
      </c>
      <c r="S49" s="98">
        <v>44751</v>
      </c>
      <c r="T49" s="98"/>
      <c r="U49" s="97">
        <v>36</v>
      </c>
      <c r="V49" s="97"/>
      <c r="W49" s="97">
        <v>84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95</v>
      </c>
      <c r="M50" s="97" t="s">
        <v>2605</v>
      </c>
      <c r="N50" s="97" t="s">
        <v>18</v>
      </c>
      <c r="O50" s="97"/>
      <c r="P50" s="98">
        <v>44750</v>
      </c>
      <c r="Q50" s="147">
        <v>192</v>
      </c>
      <c r="R50" s="147">
        <v>0</v>
      </c>
      <c r="S50" s="98">
        <v>44751</v>
      </c>
      <c r="T50" s="98"/>
      <c r="U50" s="97">
        <v>60</v>
      </c>
      <c r="V50" s="97"/>
      <c r="W50" s="97">
        <v>132</v>
      </c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96</v>
      </c>
      <c r="M51" s="97" t="s">
        <v>1060</v>
      </c>
      <c r="N51" s="97" t="s">
        <v>25</v>
      </c>
      <c r="O51" s="97"/>
      <c r="P51" s="98">
        <v>44733</v>
      </c>
      <c r="Q51" s="147">
        <v>360</v>
      </c>
      <c r="R51" s="147">
        <v>0</v>
      </c>
      <c r="S51" s="98">
        <v>44750</v>
      </c>
      <c r="T51" s="98"/>
      <c r="U51" s="97">
        <v>132</v>
      </c>
      <c r="V51" s="97"/>
      <c r="W51" s="97">
        <v>228</v>
      </c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97</v>
      </c>
      <c r="M52" s="97" t="s">
        <v>2244</v>
      </c>
      <c r="N52" s="97" t="s">
        <v>39</v>
      </c>
      <c r="O52" s="97"/>
      <c r="P52" s="98">
        <v>44749</v>
      </c>
      <c r="Q52" s="147">
        <v>240</v>
      </c>
      <c r="R52" s="147">
        <v>0</v>
      </c>
      <c r="S52" s="98">
        <v>44750</v>
      </c>
      <c r="T52" s="98"/>
      <c r="U52" s="97">
        <v>84</v>
      </c>
      <c r="V52" s="97"/>
      <c r="W52" s="97">
        <v>156</v>
      </c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98</v>
      </c>
      <c r="M53" s="97" t="s">
        <v>2605</v>
      </c>
      <c r="N53" s="97" t="s">
        <v>28</v>
      </c>
      <c r="O53" s="97"/>
      <c r="P53" s="98">
        <v>44750</v>
      </c>
      <c r="Q53" s="147">
        <v>144</v>
      </c>
      <c r="R53" s="147">
        <v>0</v>
      </c>
      <c r="S53" s="98">
        <v>44751</v>
      </c>
      <c r="T53" s="98"/>
      <c r="U53" s="97">
        <v>36</v>
      </c>
      <c r="V53" s="97"/>
      <c r="W53" s="97">
        <v>108</v>
      </c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100</v>
      </c>
      <c r="M54" s="97" t="s">
        <v>2605</v>
      </c>
      <c r="N54" s="97" t="s">
        <v>25</v>
      </c>
      <c r="O54" s="97"/>
      <c r="P54" s="98">
        <v>44750</v>
      </c>
      <c r="Q54" s="147">
        <v>0</v>
      </c>
      <c r="R54" s="147">
        <v>0</v>
      </c>
      <c r="S54" s="98">
        <v>44743</v>
      </c>
      <c r="T54" s="98"/>
      <c r="U54" s="97"/>
      <c r="V54" s="97"/>
      <c r="W54" s="97"/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101</v>
      </c>
      <c r="M55" s="97" t="s">
        <v>2259</v>
      </c>
      <c r="N55" s="97" t="s">
        <v>39</v>
      </c>
      <c r="O55" s="97"/>
      <c r="P55" s="98">
        <v>44738</v>
      </c>
      <c r="Q55" s="147">
        <v>84</v>
      </c>
      <c r="R55" s="147">
        <v>0</v>
      </c>
      <c r="S55" s="98">
        <v>44751</v>
      </c>
      <c r="T55" s="98"/>
      <c r="U55" s="97"/>
      <c r="V55" s="97"/>
      <c r="W55" s="97">
        <v>84</v>
      </c>
      <c r="X55" s="99"/>
      <c r="Y55" s="99"/>
      <c r="Z55" s="97"/>
      <c r="AA55" s="97"/>
      <c r="AB55" s="97"/>
      <c r="AF55" s="336" t="s">
        <v>187</v>
      </c>
      <c r="AG55" s="337"/>
      <c r="AH55" s="337"/>
      <c r="AI55" s="337"/>
      <c r="AJ55" s="337"/>
      <c r="AK55" s="337"/>
      <c r="AL55" s="337"/>
      <c r="AM55" s="337"/>
      <c r="AN55" s="337"/>
      <c r="AO55" s="337"/>
      <c r="AP55" s="337"/>
      <c r="AQ55" s="337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102</v>
      </c>
      <c r="M56" s="97" t="s">
        <v>2259</v>
      </c>
      <c r="N56" s="97" t="s">
        <v>39</v>
      </c>
      <c r="O56" s="97"/>
      <c r="P56" s="98">
        <v>44738</v>
      </c>
      <c r="Q56" s="147">
        <v>768</v>
      </c>
      <c r="R56" s="147">
        <v>0</v>
      </c>
      <c r="S56" s="98">
        <v>44743</v>
      </c>
      <c r="T56" s="98"/>
      <c r="U56" s="97">
        <v>288</v>
      </c>
      <c r="V56" s="97"/>
      <c r="W56" s="97">
        <v>480</v>
      </c>
      <c r="X56" s="99"/>
      <c r="Y56" s="99"/>
      <c r="Z56" s="97"/>
      <c r="AA56" s="97"/>
      <c r="AB56" s="97"/>
      <c r="AF56" s="49"/>
      <c r="AG56" s="50"/>
      <c r="AH56" s="337" t="s">
        <v>188</v>
      </c>
      <c r="AI56" s="337"/>
      <c r="AJ56" s="337"/>
      <c r="AK56" s="337"/>
      <c r="AL56" s="337"/>
      <c r="AM56" s="337"/>
      <c r="AN56" s="337"/>
      <c r="AO56" s="337"/>
      <c r="AP56" s="337"/>
      <c r="AQ56" s="337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TH Trơn</v>
      </c>
      <c r="C57" s="9" t="str">
        <f t="shared" ref="C57:C71" si="7">IF(ISNA(VLOOKUP(A57,$L:$N,3,FALSE)),"---",VLOOKUP(A57,$L:$N,3,FALSE))</f>
        <v>Xanh rêu</v>
      </c>
      <c r="D57" s="9"/>
      <c r="E57" s="9"/>
      <c r="F57" s="9"/>
      <c r="G57" s="42">
        <f t="array" ref="G57">INDEX(O:T,MATCH(1,(B57=O:O)*(C57=R:R),0),6)</f>
        <v>84</v>
      </c>
      <c r="H57" s="42">
        <f t="array" ref="H57">INDEX(O:T,MATCH(1,(B57=O:O)*(C57=R:R),0),5)</f>
        <v>360</v>
      </c>
      <c r="I57" s="42"/>
      <c r="J57" s="9"/>
      <c r="L57" s="97" t="s">
        <v>103</v>
      </c>
      <c r="M57" s="97" t="s">
        <v>2259</v>
      </c>
      <c r="N57" s="97" t="s">
        <v>39</v>
      </c>
      <c r="O57" s="97"/>
      <c r="P57" s="98">
        <v>44738</v>
      </c>
      <c r="Q57" s="147">
        <v>156</v>
      </c>
      <c r="R57" s="147">
        <v>0</v>
      </c>
      <c r="S57" s="98">
        <v>44747</v>
      </c>
      <c r="T57" s="98"/>
      <c r="U57" s="97">
        <v>72</v>
      </c>
      <c r="V57" s="97"/>
      <c r="W57" s="97">
        <v>84</v>
      </c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Beyono TC Dày</v>
      </c>
      <c r="C58" s="9" t="str">
        <f t="shared" si="7"/>
        <v>Xanh gót đen</v>
      </c>
      <c r="D58" s="9"/>
      <c r="E58" s="9"/>
      <c r="F58" s="9"/>
      <c r="G58" s="42">
        <f t="array" ref="G58">INDEX(O:T,MATCH(1,(B58=O:O)*(C58=R:R),0),6)</f>
        <v>528</v>
      </c>
      <c r="H58" s="42">
        <f t="array" ref="H58">INDEX(O:T,MATCH(1,(B58=O:O)*(C58=R:R),0),5)</f>
        <v>500</v>
      </c>
      <c r="I58" s="42"/>
      <c r="J58" s="9"/>
      <c r="L58" s="97" t="s">
        <v>105</v>
      </c>
      <c r="M58" s="97" t="s">
        <v>2259</v>
      </c>
      <c r="N58" s="97" t="s">
        <v>39</v>
      </c>
      <c r="O58" s="97"/>
      <c r="P58" s="98">
        <v>44738</v>
      </c>
      <c r="Q58" s="147">
        <v>768</v>
      </c>
      <c r="R58" s="147">
        <v>0</v>
      </c>
      <c r="S58" s="98">
        <v>44743</v>
      </c>
      <c r="T58" s="98"/>
      <c r="U58" s="97">
        <v>300</v>
      </c>
      <c r="V58" s="97"/>
      <c r="W58" s="97">
        <v>468</v>
      </c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 Trơn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Woada LK-802</v>
      </c>
      <c r="C59" s="9" t="str">
        <f t="shared" si="7"/>
        <v>Đen-Biển</v>
      </c>
      <c r="D59" s="9"/>
      <c r="E59" s="9"/>
      <c r="F59" s="9"/>
      <c r="G59" s="42">
        <f t="array" ref="G59">INDEX(O:T,MATCH(1,(B59=O:O)*(C59=R:R),0),6)</f>
        <v>84</v>
      </c>
      <c r="H59" s="42">
        <f t="array" ref="H59">INDEX(O:T,MATCH(1,(B59=O:O)*(C59=R:R),0),5)</f>
        <v>100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Beyono TC Dày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648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Woada LK-802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Cheer Lớn</v>
      </c>
      <c r="C61" s="9" t="str">
        <f t="shared" si="7"/>
        <v>Xanh đen</v>
      </c>
      <c r="D61" s="9"/>
      <c r="E61" s="9"/>
      <c r="F61" s="9"/>
      <c r="G61" s="42">
        <f t="array" ref="G61">INDEX(O:T,MATCH(1,(B61=O:O)*(C61=R:R),0),6)</f>
        <v>120</v>
      </c>
      <c r="H61" s="42">
        <f t="array" ref="H61">INDEX(O:T,MATCH(1,(B61=O:O)*(C61=R:R),0),5)</f>
        <v>500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Cheer Trung</v>
      </c>
      <c r="C62" s="9" t="str">
        <f t="shared" si="7"/>
        <v>Cam</v>
      </c>
      <c r="D62" s="9"/>
      <c r="E62" s="9"/>
      <c r="F62" s="9"/>
      <c r="G62" s="42">
        <f t="array" ref="G62">INDEX(O:T,MATCH(1,(B62=O:O)*(C62=R:R),0),6)</f>
        <v>276</v>
      </c>
      <c r="H62" s="42">
        <f t="array" ref="H62">INDEX(O:T,MATCH(1,(B62=O:O)*(C62=R:R),0),5)</f>
        <v>300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Cheer Lớn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TC Trơn Cotton</v>
      </c>
      <c r="C63" s="9" t="str">
        <f t="shared" si="7"/>
        <v>Trắng</v>
      </c>
      <c r="D63" s="9"/>
      <c r="E63" s="9"/>
      <c r="F63" s="9"/>
      <c r="G63" s="42">
        <f t="array" ref="G63">INDEX(O:T,MATCH(1,(B63=O:O)*(C63=R:R),0),6)</f>
        <v>2064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Cheer Trung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Polo CSD</v>
      </c>
      <c r="C64" s="9" t="str">
        <f t="shared" si="7"/>
        <v>Đen</v>
      </c>
      <c r="D64" s="9"/>
      <c r="E64" s="9"/>
      <c r="F64" s="9"/>
      <c r="G64" s="42">
        <f t="array" ref="G64">INDEX(O:T,MATCH(1,(B64=O:O)*(C64=R:R),0),6)</f>
        <v>288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Xám đậm</v>
      </c>
      <c r="D65" s="9"/>
      <c r="E65" s="9"/>
      <c r="F65" s="9"/>
      <c r="G65" s="42">
        <f t="array" ref="G65">INDEX(O:T,MATCH(1,(B65=O:O)*(C65=R:R),0),6)</f>
        <v>804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Polo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Trắng</v>
      </c>
      <c r="D66" s="9"/>
      <c r="E66" s="9"/>
      <c r="F66" s="9"/>
      <c r="G66" s="42">
        <f t="array" ref="G66">INDEX(O:T,MATCH(1,(B66=O:O)*(C66=R:R),0),6)</f>
        <v>264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Xám</v>
      </c>
      <c r="D67" s="9"/>
      <c r="E67" s="9"/>
      <c r="F67" s="9"/>
      <c r="G67" s="42">
        <f t="array" ref="G67">INDEX(O:T,MATCH(1,(B67=O:O)*(C67=R:R),0),6)</f>
        <v>540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Qucci NC</v>
      </c>
      <c r="C68" s="9" t="str">
        <f t="shared" si="7"/>
        <v>Xám</v>
      </c>
      <c r="D68" s="9"/>
      <c r="E68" s="9"/>
      <c r="F68" s="9"/>
      <c r="G68" s="42">
        <f t="array" ref="G68">INDEX(O:T,MATCH(1,(B68=O:O)*(C68=R:R),0),6)</f>
        <v>252</v>
      </c>
      <c r="H68" s="42">
        <f t="array" ref="H68">INDEX(O:T,MATCH(1,(B68=O:O)*(C68=R:R),0),5)</f>
        <v>240</v>
      </c>
      <c r="I68" s="42"/>
      <c r="J68" s="9"/>
      <c r="N68" s="252" t="s">
        <v>2728</v>
      </c>
      <c r="O68" s="252" t="s">
        <v>1088</v>
      </c>
      <c r="P68" s="253">
        <v>44727</v>
      </c>
      <c r="Q68" s="254"/>
      <c r="R68" s="274" t="s">
        <v>2594</v>
      </c>
      <c r="S68" s="255">
        <v>500</v>
      </c>
      <c r="T68" s="255">
        <v>528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Đen</v>
      </c>
      <c r="D69" s="9"/>
      <c r="E69" s="9"/>
      <c r="F69" s="9"/>
      <c r="G69" s="42">
        <f t="array" ref="G69">INDEX(O:T,MATCH(1,(B69=O:O)*(C69=R:R),0),6)</f>
        <v>516</v>
      </c>
      <c r="H69" s="42">
        <f t="array" ref="H69">INDEX(O:T,MATCH(1,(B69=O:O)*(C69=R:R),0),5)</f>
        <v>600</v>
      </c>
      <c r="I69" s="42"/>
      <c r="J69" s="9"/>
      <c r="N69" s="252" t="s">
        <v>2722</v>
      </c>
      <c r="O69" s="97" t="s">
        <v>1060</v>
      </c>
      <c r="P69" s="253">
        <v>44733</v>
      </c>
      <c r="Q69" s="254"/>
      <c r="R69" s="252" t="s">
        <v>25</v>
      </c>
      <c r="S69" s="255">
        <v>360</v>
      </c>
      <c r="T69" s="255">
        <v>756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Qucci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564</v>
      </c>
      <c r="H70" s="42">
        <f t="array" ref="H70">INDEX(O:T,MATCH(1,(B70=O:O)*(C70=R:R),0),5)</f>
        <v>600</v>
      </c>
      <c r="I70" s="42"/>
      <c r="J70" s="9"/>
      <c r="N70" s="252" t="s">
        <v>2386</v>
      </c>
      <c r="O70" s="97" t="s">
        <v>1413</v>
      </c>
      <c r="P70" s="253">
        <v>44649</v>
      </c>
      <c r="Q70" s="254"/>
      <c r="R70" s="252" t="s">
        <v>25</v>
      </c>
      <c r="S70" s="255">
        <v>360</v>
      </c>
      <c r="T70" s="255">
        <v>804</v>
      </c>
      <c r="U70" s="255">
        <v>1</v>
      </c>
      <c r="V70" s="255"/>
      <c r="W70" s="256"/>
      <c r="X70" s="257">
        <v>72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Đen</v>
      </c>
      <c r="D71" s="9"/>
      <c r="E71" s="9"/>
      <c r="F71" s="9"/>
      <c r="G71" s="42">
        <f t="array" ref="G71">INDEX(O:T,MATCH(1,(B71=O:O)*(C71=R:R),0),6)</f>
        <v>360</v>
      </c>
      <c r="H71" s="42">
        <f t="array" ref="H71">INDEX(O:T,MATCH(1,(B71=O:O)*(C71=R:R),0),5)</f>
        <v>600</v>
      </c>
      <c r="I71" s="42"/>
      <c r="J71" s="9"/>
      <c r="N71" s="252" t="s">
        <v>2751</v>
      </c>
      <c r="O71" s="97" t="s">
        <v>1421</v>
      </c>
      <c r="P71" s="253">
        <v>44742</v>
      </c>
      <c r="Q71" s="254"/>
      <c r="R71" s="252" t="s">
        <v>25</v>
      </c>
      <c r="S71" s="255">
        <v>360</v>
      </c>
      <c r="T71" s="255">
        <v>108</v>
      </c>
      <c r="U71" s="255">
        <v>1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2751</v>
      </c>
      <c r="O72" s="97" t="s">
        <v>1421</v>
      </c>
      <c r="P72" s="253">
        <v>44742</v>
      </c>
      <c r="Q72" s="254"/>
      <c r="R72" s="252" t="s">
        <v>18</v>
      </c>
      <c r="S72" s="255">
        <v>360</v>
      </c>
      <c r="T72" s="255">
        <v>192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2736</v>
      </c>
      <c r="O73" s="97" t="s">
        <v>2259</v>
      </c>
      <c r="P73" s="253">
        <v>44738</v>
      </c>
      <c r="Q73" s="269"/>
      <c r="R73" s="252" t="s">
        <v>39</v>
      </c>
      <c r="S73" s="255">
        <v>3257</v>
      </c>
      <c r="T73" s="255">
        <v>2172</v>
      </c>
      <c r="U73" s="255">
        <v>4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2765</v>
      </c>
      <c r="O74" s="97" t="s">
        <v>2298</v>
      </c>
      <c r="P74" s="253">
        <v>44736</v>
      </c>
      <c r="Q74" s="269"/>
      <c r="R74" s="252" t="s">
        <v>79</v>
      </c>
      <c r="S74" s="255">
        <v>360</v>
      </c>
      <c r="T74" s="255">
        <v>648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2739</v>
      </c>
      <c r="O75" s="317" t="s">
        <v>772</v>
      </c>
      <c r="P75" s="253">
        <v>44739</v>
      </c>
      <c r="Q75" s="254"/>
      <c r="R75" s="252" t="s">
        <v>28</v>
      </c>
      <c r="S75" s="255">
        <v>600</v>
      </c>
      <c r="T75" s="255">
        <v>1308</v>
      </c>
      <c r="U75" s="255">
        <v>1</v>
      </c>
      <c r="V75" s="255"/>
      <c r="W75" s="256"/>
      <c r="X75" s="257">
        <v>7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2692</v>
      </c>
      <c r="O76" s="252" t="s">
        <v>1510</v>
      </c>
      <c r="P76" s="253">
        <v>44721</v>
      </c>
      <c r="Q76" s="254"/>
      <c r="R76" s="252" t="s">
        <v>25</v>
      </c>
      <c r="S76" s="255">
        <v>360</v>
      </c>
      <c r="T76" s="255">
        <v>816</v>
      </c>
      <c r="U76" s="255">
        <v>1</v>
      </c>
      <c r="V76" s="255"/>
      <c r="W76" s="256"/>
      <c r="X76" s="257">
        <v>3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2692</v>
      </c>
      <c r="O77" s="320" t="s">
        <v>1510</v>
      </c>
      <c r="P77" s="253">
        <v>44721</v>
      </c>
      <c r="Q77" s="254"/>
      <c r="R77" s="252" t="s">
        <v>18</v>
      </c>
      <c r="S77" s="255">
        <v>360</v>
      </c>
      <c r="T77" s="255">
        <v>672</v>
      </c>
      <c r="U77" s="255">
        <v>1</v>
      </c>
      <c r="V77" s="255"/>
      <c r="W77" s="256"/>
      <c r="X77" s="257">
        <v>1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2744</v>
      </c>
      <c r="O78" s="252" t="s">
        <v>1601</v>
      </c>
      <c r="P78" s="253">
        <v>44741</v>
      </c>
      <c r="Q78" s="254"/>
      <c r="R78" s="252" t="s">
        <v>28</v>
      </c>
      <c r="S78" s="255">
        <v>240</v>
      </c>
      <c r="T78" s="255">
        <v>180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TT Dày CC Adadas</v>
      </c>
      <c r="C79" s="9" t="str">
        <f t="shared" ref="C79:C93" si="10">IF(ISNA(VLOOKUP(A79,$L:$N,3,FALSE)),"---",VLOOKUP(A79,$L:$N,3,FALSE))</f>
        <v>Trắng</v>
      </c>
      <c r="D79" s="9"/>
      <c r="E79" s="9"/>
      <c r="F79" s="9"/>
      <c r="G79" s="42">
        <f t="array" ref="G79">INDEX(O:T,MATCH(1,(B79=O:O)*(C79=R:R),0),6)</f>
        <v>72</v>
      </c>
      <c r="H79" s="42">
        <f t="array" ref="H79">INDEX(O:T,MATCH(1,(B79=O:O)*(C79=R:R),0),5)</f>
        <v>600</v>
      </c>
      <c r="I79" s="42"/>
      <c r="J79" s="9"/>
      <c r="N79" s="252" t="s">
        <v>2724</v>
      </c>
      <c r="O79" s="252" t="s">
        <v>1600</v>
      </c>
      <c r="P79" s="253">
        <v>44734</v>
      </c>
      <c r="Q79" s="254"/>
      <c r="R79" s="252" t="s">
        <v>39</v>
      </c>
      <c r="S79" s="255">
        <v>360</v>
      </c>
      <c r="T79" s="255">
        <v>540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chân</v>
      </c>
      <c r="C80" s="9" t="str">
        <f t="shared" si="10"/>
        <v>Trắng</v>
      </c>
      <c r="D80" s="9"/>
      <c r="E80" s="9"/>
      <c r="F80" s="9"/>
      <c r="G80" s="42">
        <f t="array" ref="G80">INDEX(O:T,MATCH(1,(B80=O:O)*(C80=R:R),0),6)</f>
        <v>250</v>
      </c>
      <c r="H80" s="42">
        <f t="array" ref="H80">INDEX(O:T,MATCH(1,(B80=O:O)*(C80=R:R),0),5)</f>
        <v>330</v>
      </c>
      <c r="I80" s="42"/>
      <c r="J80" s="9"/>
      <c r="M80" s="53"/>
      <c r="N80" s="252" t="s">
        <v>2684</v>
      </c>
      <c r="O80" s="317" t="s">
        <v>239</v>
      </c>
      <c r="P80" s="253">
        <v>44718</v>
      </c>
      <c r="Q80" s="254"/>
      <c r="R80" s="252" t="s">
        <v>18</v>
      </c>
      <c r="S80" s="255">
        <v>240</v>
      </c>
      <c r="T80" s="255">
        <v>288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TT Dày CC Adadas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Đen</v>
      </c>
      <c r="D81" s="9"/>
      <c r="E81" s="9"/>
      <c r="F81" s="9"/>
      <c r="G81" s="42">
        <f t="array" ref="G81">INDEX(O:T,MATCH(1,(B81=O:O)*(C81=R:R),0),6)</f>
        <v>516</v>
      </c>
      <c r="H81" s="42">
        <f t="array" ref="H81">INDEX(O:T,MATCH(1,(B81=O:O)*(C81=R:R),0),5)</f>
        <v>600</v>
      </c>
      <c r="I81" s="42"/>
      <c r="J81" s="9"/>
      <c r="N81" s="252" t="s">
        <v>2737</v>
      </c>
      <c r="O81" s="320" t="s">
        <v>238</v>
      </c>
      <c r="P81" s="253">
        <v>44739</v>
      </c>
      <c r="Q81" s="254"/>
      <c r="R81" s="252" t="s">
        <v>28</v>
      </c>
      <c r="S81" s="255">
        <v>1000</v>
      </c>
      <c r="T81" s="255">
        <v>2064</v>
      </c>
      <c r="U81" s="255">
        <v>1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312</v>
      </c>
      <c r="H82" s="42">
        <f t="array" ref="H82">INDEX(O:T,MATCH(1,(B82=O:O)*(C82=R:R),0),5)</f>
        <v>600</v>
      </c>
      <c r="I82" s="42"/>
      <c r="J82" s="9"/>
      <c r="N82" s="252" t="s">
        <v>2731</v>
      </c>
      <c r="O82" s="97" t="s">
        <v>1071</v>
      </c>
      <c r="P82" s="253">
        <v>44736</v>
      </c>
      <c r="Q82" s="254"/>
      <c r="R82" s="252" t="s">
        <v>28</v>
      </c>
      <c r="S82" s="255">
        <v>600</v>
      </c>
      <c r="T82" s="255">
        <v>312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84</v>
      </c>
      <c r="H83" s="42">
        <f t="array" ref="H83">INDEX(O:T,MATCH(1,(B83=O:O)*(C83=R:R),0),5)</f>
        <v>360</v>
      </c>
      <c r="I83" s="42"/>
      <c r="J83" s="9"/>
      <c r="N83" s="252" t="s">
        <v>2725</v>
      </c>
      <c r="O83" s="317" t="s">
        <v>1332</v>
      </c>
      <c r="P83" s="253">
        <v>44735</v>
      </c>
      <c r="Q83" s="269"/>
      <c r="R83" s="252" t="s">
        <v>25</v>
      </c>
      <c r="S83" s="255">
        <v>270</v>
      </c>
      <c r="T83" s="255">
        <v>252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120</v>
      </c>
      <c r="H84" s="42">
        <f t="array" ref="H84">INDEX(O:T,MATCH(1,(B84=O:O)*(C84=R:R),0),5)</f>
        <v>360</v>
      </c>
      <c r="I84" s="42"/>
      <c r="J84" s="9"/>
      <c r="N84" s="252" t="s">
        <v>2725</v>
      </c>
      <c r="O84" s="317" t="s">
        <v>1332</v>
      </c>
      <c r="P84" s="253">
        <v>44735</v>
      </c>
      <c r="Q84" s="328"/>
      <c r="R84" s="274" t="s">
        <v>18</v>
      </c>
      <c r="S84" s="285">
        <v>270</v>
      </c>
      <c r="T84" s="255">
        <v>252</v>
      </c>
      <c r="U84" s="255">
        <v>1</v>
      </c>
      <c r="V84" s="255"/>
      <c r="W84" s="256"/>
      <c r="X84" s="257">
        <v>30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Đen</v>
      </c>
      <c r="D85" s="9"/>
      <c r="E85" s="9"/>
      <c r="F85" s="9"/>
      <c r="G85" s="42">
        <f t="array" ref="G85">INDEX(O:T,MATCH(1,(B85=O:O)*(C85=R:R),0),6)</f>
        <v>192</v>
      </c>
      <c r="H85" s="42">
        <f t="array" ref="H85">INDEX(O:T,MATCH(1,(B85=O:O)*(C85=R:R),0),5)</f>
        <v>360</v>
      </c>
      <c r="I85" s="42"/>
      <c r="J85" s="9"/>
      <c r="N85" s="252" t="s">
        <v>2725</v>
      </c>
      <c r="O85" s="97" t="s">
        <v>2157</v>
      </c>
      <c r="P85" s="253">
        <v>44735</v>
      </c>
      <c r="Q85" s="269"/>
      <c r="R85" s="252" t="s">
        <v>2594</v>
      </c>
      <c r="S85" s="255">
        <v>300</v>
      </c>
      <c r="T85" s="255">
        <v>120</v>
      </c>
      <c r="U85" s="255">
        <v>1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Xám đậm</v>
      </c>
      <c r="D86" s="9"/>
      <c r="E86" s="9"/>
      <c r="F86" s="9"/>
      <c r="G86" s="42">
        <f t="array" ref="G86">INDEX(O:T,MATCH(1,(B86=O:O)*(C86=R:R),0),6)</f>
        <v>756</v>
      </c>
      <c r="H86" s="42">
        <f t="array" ref="H86">INDEX(O:T,MATCH(1,(B86=O:O)*(C86=R:R),0),5)</f>
        <v>360</v>
      </c>
      <c r="I86" s="42"/>
      <c r="J86" s="9"/>
      <c r="N86" s="252" t="s">
        <v>2725</v>
      </c>
      <c r="O86" s="97" t="s">
        <v>2152</v>
      </c>
      <c r="P86" s="253">
        <v>44735</v>
      </c>
      <c r="Q86" s="269"/>
      <c r="R86" s="252" t="s">
        <v>2156</v>
      </c>
      <c r="S86" s="255">
        <v>100</v>
      </c>
      <c r="T86" s="255">
        <v>84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Xám</v>
      </c>
      <c r="D87" s="9"/>
      <c r="E87" s="9"/>
      <c r="F87" s="9"/>
      <c r="G87" s="42">
        <f t="array" ref="G87">INDEX(O:T,MATCH(1,(B87=O:O)*(C87=R:R),0),6)</f>
        <v>240</v>
      </c>
      <c r="H87" s="42">
        <f t="array" ref="H87">INDEX(O:T,MATCH(1,(B87=O:O)*(C87=R:R),0),5)</f>
        <v>240</v>
      </c>
      <c r="I87" s="42"/>
      <c r="J87" s="9"/>
      <c r="N87" s="252" t="s">
        <v>2752</v>
      </c>
      <c r="O87" s="317" t="s">
        <v>582</v>
      </c>
      <c r="P87" s="253">
        <v>44742</v>
      </c>
      <c r="Q87" s="254"/>
      <c r="R87" s="252" t="s">
        <v>28</v>
      </c>
      <c r="S87" s="255">
        <v>600</v>
      </c>
      <c r="T87" s="255">
        <v>828</v>
      </c>
      <c r="U87" s="255">
        <v>1</v>
      </c>
      <c r="V87" s="255"/>
      <c r="W87" s="256"/>
      <c r="X87" s="257">
        <v>0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300</v>
      </c>
      <c r="H88" s="42">
        <f t="array" ref="H88">INDEX(O:T,MATCH(1,(B88=O:O)*(C88=R:R),0),5)</f>
        <v>240</v>
      </c>
      <c r="I88" s="42"/>
      <c r="J88" s="9"/>
      <c r="N88" s="252" t="s">
        <v>2753</v>
      </c>
      <c r="O88" s="97" t="s">
        <v>27</v>
      </c>
      <c r="P88" s="253">
        <v>44742</v>
      </c>
      <c r="Q88" s="254"/>
      <c r="R88" s="252" t="s">
        <v>39</v>
      </c>
      <c r="S88" s="255">
        <v>240</v>
      </c>
      <c r="T88" s="255">
        <v>276</v>
      </c>
      <c r="U88" s="255">
        <v>1</v>
      </c>
      <c r="V88" s="255"/>
      <c r="W88" s="256"/>
      <c r="X88" s="257">
        <v>3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120</v>
      </c>
      <c r="H89" s="42">
        <f t="array" ref="H89">INDEX(O:T,MATCH(1,(B89=O:O)*(C89=R:R),0),5)</f>
        <v>360</v>
      </c>
      <c r="I89" s="42"/>
      <c r="J89" s="9"/>
      <c r="N89" s="252" t="s">
        <v>2754</v>
      </c>
      <c r="O89" s="274" t="s">
        <v>1596</v>
      </c>
      <c r="P89" s="253">
        <v>44742</v>
      </c>
      <c r="Q89" s="254"/>
      <c r="R89" s="252" t="s">
        <v>39</v>
      </c>
      <c r="S89" s="255">
        <v>240</v>
      </c>
      <c r="T89" s="255">
        <v>228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Daikin TC</v>
      </c>
      <c r="C90" s="9" t="str">
        <f t="shared" si="10"/>
        <v>Xám</v>
      </c>
      <c r="D90" s="9"/>
      <c r="E90" s="9"/>
      <c r="F90" s="9"/>
      <c r="G90" s="42">
        <f t="array" ref="G90">INDEX(O:T,MATCH(1,(B90=O:O)*(C90=R:R),0),6)</f>
        <v>2172</v>
      </c>
      <c r="H90" s="42">
        <f t="array" ref="H90">INDEX(O:T,MATCH(1,(B90=O:O)*(C90=R:R),0),5)</f>
        <v>3257</v>
      </c>
      <c r="I90" s="42"/>
      <c r="J90" s="9"/>
      <c r="N90" s="252" t="s">
        <v>2755</v>
      </c>
      <c r="O90" s="317" t="s">
        <v>424</v>
      </c>
      <c r="P90" s="253">
        <v>44746</v>
      </c>
      <c r="Q90" s="269"/>
      <c r="R90" s="252" t="s">
        <v>79</v>
      </c>
      <c r="S90" s="255">
        <v>500</v>
      </c>
      <c r="T90" s="255">
        <v>120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Daikin TC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2172</v>
      </c>
      <c r="H91" s="42">
        <f t="array" ref="H91">INDEX(O:T,MATCH(1,(B91=O:O)*(C91=R:R),0),5)</f>
        <v>3257</v>
      </c>
      <c r="I91" s="42"/>
      <c r="J91" s="9"/>
      <c r="N91" s="252" t="s">
        <v>2755</v>
      </c>
      <c r="O91" s="317" t="s">
        <v>429</v>
      </c>
      <c r="P91" s="253">
        <v>44746</v>
      </c>
      <c r="Q91" s="269"/>
      <c r="R91" s="252" t="s">
        <v>131</v>
      </c>
      <c r="S91" s="255">
        <v>300</v>
      </c>
      <c r="T91" s="255">
        <v>276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Daikin TC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2172</v>
      </c>
      <c r="H92" s="42">
        <f t="array" ref="H92">INDEX(O:T,MATCH(1,(B92=O:O)*(C92=R:R),0),5)</f>
        <v>3257</v>
      </c>
      <c r="I92" s="42"/>
      <c r="J92" s="9"/>
      <c r="N92" s="252" t="s">
        <v>2679</v>
      </c>
      <c r="O92" s="252" t="s">
        <v>2592</v>
      </c>
      <c r="P92" s="253">
        <v>44718</v>
      </c>
      <c r="Q92" s="269"/>
      <c r="R92" s="252" t="s">
        <v>28</v>
      </c>
      <c r="S92" s="255">
        <v>330</v>
      </c>
      <c r="T92" s="255">
        <v>250</v>
      </c>
      <c r="U92" s="255">
        <v>1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Daikin TC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Daikin TC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2172</v>
      </c>
      <c r="H93" s="42">
        <f t="array" ref="H93">INDEX(O:T,MATCH(1,(B93=O:O)*(C93=R:R),0),5)</f>
        <v>3257</v>
      </c>
      <c r="I93" s="42"/>
      <c r="J93" s="9"/>
      <c r="N93" s="252" t="s">
        <v>2758</v>
      </c>
      <c r="O93" s="97" t="s">
        <v>1071</v>
      </c>
      <c r="P93" s="253">
        <v>44749</v>
      </c>
      <c r="Q93" s="254"/>
      <c r="R93" s="252" t="s">
        <v>18</v>
      </c>
      <c r="S93" s="255">
        <v>600</v>
      </c>
      <c r="T93" s="255">
        <v>360</v>
      </c>
      <c r="U93" s="255">
        <v>2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2759</v>
      </c>
      <c r="O94" s="97" t="s">
        <v>1070</v>
      </c>
      <c r="P94" s="253">
        <v>44749</v>
      </c>
      <c r="Q94" s="254"/>
      <c r="R94" s="252" t="s">
        <v>18</v>
      </c>
      <c r="S94" s="255">
        <v>600</v>
      </c>
      <c r="T94" s="255">
        <v>516</v>
      </c>
      <c r="U94" s="255">
        <v>3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Daikin TC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2760</v>
      </c>
      <c r="O95" s="97" t="s">
        <v>1691</v>
      </c>
      <c r="P95" s="253">
        <v>44749</v>
      </c>
      <c r="Q95" s="254"/>
      <c r="R95" s="252" t="s">
        <v>18</v>
      </c>
      <c r="S95" s="255">
        <v>360</v>
      </c>
      <c r="T95" s="255">
        <v>84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2761</v>
      </c>
      <c r="O96" s="317" t="s">
        <v>2081</v>
      </c>
      <c r="P96" s="253">
        <v>44749</v>
      </c>
      <c r="Q96" s="254"/>
      <c r="R96" s="252" t="s">
        <v>39</v>
      </c>
      <c r="S96" s="255">
        <v>600</v>
      </c>
      <c r="T96" s="255">
        <v>564</v>
      </c>
      <c r="U96" s="255">
        <v>2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2762</v>
      </c>
      <c r="O97" s="97" t="s">
        <v>1198</v>
      </c>
      <c r="P97" s="253">
        <v>44749</v>
      </c>
      <c r="Q97" s="254"/>
      <c r="R97" s="252" t="s">
        <v>25</v>
      </c>
      <c r="S97" s="255">
        <v>360</v>
      </c>
      <c r="T97" s="255">
        <v>108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2763</v>
      </c>
      <c r="O98" s="317" t="s">
        <v>30</v>
      </c>
      <c r="P98" s="253">
        <v>44749</v>
      </c>
      <c r="Q98" s="254"/>
      <c r="R98" s="252" t="s">
        <v>18</v>
      </c>
      <c r="S98" s="255">
        <v>360</v>
      </c>
      <c r="T98" s="255">
        <v>204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2763</v>
      </c>
      <c r="O99" s="317" t="s">
        <v>30</v>
      </c>
      <c r="P99" s="253">
        <v>44749</v>
      </c>
      <c r="Q99" s="254"/>
      <c r="R99" s="252" t="s">
        <v>25</v>
      </c>
      <c r="S99" s="255">
        <v>360</v>
      </c>
      <c r="T99" s="255">
        <v>132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2764</v>
      </c>
      <c r="O100" s="97" t="s">
        <v>1438</v>
      </c>
      <c r="P100" s="253">
        <v>44749</v>
      </c>
      <c r="Q100" s="254"/>
      <c r="R100" s="252" t="s">
        <v>39</v>
      </c>
      <c r="S100" s="255">
        <v>240</v>
      </c>
      <c r="T100" s="255">
        <v>240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2764</v>
      </c>
      <c r="O101" s="97" t="s">
        <v>1438</v>
      </c>
      <c r="P101" s="253">
        <v>44749</v>
      </c>
      <c r="Q101" s="254"/>
      <c r="R101" s="252" t="s">
        <v>28</v>
      </c>
      <c r="S101" s="255">
        <v>240</v>
      </c>
      <c r="T101" s="255">
        <v>156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2764</v>
      </c>
      <c r="O102" s="97" t="s">
        <v>1438</v>
      </c>
      <c r="P102" s="253">
        <v>44749</v>
      </c>
      <c r="Q102" s="254"/>
      <c r="R102" s="252" t="s">
        <v>25</v>
      </c>
      <c r="S102" s="285">
        <v>360</v>
      </c>
      <c r="T102" s="255">
        <v>156</v>
      </c>
      <c r="U102" s="255">
        <v>1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2764</v>
      </c>
      <c r="O103" s="97" t="s">
        <v>1438</v>
      </c>
      <c r="P103" s="253">
        <v>44749</v>
      </c>
      <c r="Q103" s="254"/>
      <c r="R103" s="252" t="s">
        <v>18</v>
      </c>
      <c r="S103" s="255">
        <v>360</v>
      </c>
      <c r="T103" s="255">
        <v>312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2761</v>
      </c>
      <c r="O104" s="317" t="s">
        <v>2081</v>
      </c>
      <c r="P104" s="253">
        <v>44749</v>
      </c>
      <c r="Q104" s="254"/>
      <c r="R104" s="252" t="s">
        <v>28</v>
      </c>
      <c r="S104" s="255">
        <v>1200</v>
      </c>
      <c r="T104" s="255">
        <v>240</v>
      </c>
      <c r="U104" s="255">
        <v>2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2765</v>
      </c>
      <c r="O105" s="97" t="s">
        <v>2770</v>
      </c>
      <c r="P105" s="253">
        <v>44736</v>
      </c>
      <c r="Q105" s="269"/>
      <c r="R105" s="252" t="s">
        <v>930</v>
      </c>
      <c r="S105" s="255">
        <v>360</v>
      </c>
      <c r="T105" s="255">
        <v>84</v>
      </c>
      <c r="U105" s="255">
        <v>1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2766</v>
      </c>
      <c r="O106" s="97" t="s">
        <v>2223</v>
      </c>
      <c r="P106" s="253">
        <v>44750</v>
      </c>
      <c r="Q106" s="254"/>
      <c r="R106" s="252" t="s">
        <v>39</v>
      </c>
      <c r="S106" s="255">
        <v>240</v>
      </c>
      <c r="T106" s="255">
        <v>156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2766</v>
      </c>
      <c r="O107" s="97" t="s">
        <v>2223</v>
      </c>
      <c r="P107" s="253">
        <v>44750</v>
      </c>
      <c r="Q107" s="254"/>
      <c r="R107" s="252" t="s">
        <v>18</v>
      </c>
      <c r="S107" s="255">
        <v>360</v>
      </c>
      <c r="T107" s="255">
        <v>192</v>
      </c>
      <c r="U107" s="255">
        <v>1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2766</v>
      </c>
      <c r="O108" s="97" t="s">
        <v>2223</v>
      </c>
      <c r="P108" s="253">
        <v>44750</v>
      </c>
      <c r="Q108" s="254"/>
      <c r="R108" s="252" t="s">
        <v>25</v>
      </c>
      <c r="S108" s="255">
        <v>360</v>
      </c>
      <c r="T108" s="255">
        <v>120</v>
      </c>
      <c r="U108" s="255">
        <v>2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2766</v>
      </c>
      <c r="O109" s="97" t="s">
        <v>2223</v>
      </c>
      <c r="P109" s="253">
        <v>44750</v>
      </c>
      <c r="Q109" s="254"/>
      <c r="R109" s="252" t="s">
        <v>28</v>
      </c>
      <c r="S109" s="255">
        <v>240</v>
      </c>
      <c r="T109" s="255">
        <v>300</v>
      </c>
      <c r="U109" s="255">
        <v>2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2768</v>
      </c>
      <c r="O110" s="97" t="s">
        <v>1113</v>
      </c>
      <c r="P110" s="253">
        <v>44750</v>
      </c>
      <c r="Q110" s="254"/>
      <c r="R110" s="252" t="s">
        <v>28</v>
      </c>
      <c r="S110" s="255">
        <v>600</v>
      </c>
      <c r="T110" s="255">
        <v>264</v>
      </c>
      <c r="U110" s="255">
        <v>2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2769</v>
      </c>
      <c r="O111" s="97" t="s">
        <v>1336</v>
      </c>
      <c r="P111" s="253">
        <v>44750</v>
      </c>
      <c r="Q111" s="269"/>
      <c r="R111" s="252" t="s">
        <v>39</v>
      </c>
      <c r="S111" s="255">
        <v>240</v>
      </c>
      <c r="T111" s="255">
        <v>252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44753</v>
      </c>
      <c r="N112" s="252" t="s">
        <v>2771</v>
      </c>
      <c r="O112" s="97" t="s">
        <v>1476</v>
      </c>
      <c r="P112" s="253">
        <v>44751</v>
      </c>
      <c r="Q112" s="269"/>
      <c r="R112" s="252" t="s">
        <v>28</v>
      </c>
      <c r="S112" s="255">
        <v>600</v>
      </c>
      <c r="T112" s="255">
        <v>72</v>
      </c>
      <c r="U112" s="255">
        <v>1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2754</v>
      </c>
      <c r="O113" s="329" t="s">
        <v>1596</v>
      </c>
      <c r="P113" s="253">
        <v>44742</v>
      </c>
      <c r="Q113" s="254"/>
      <c r="R113" s="252" t="s">
        <v>28</v>
      </c>
      <c r="S113" s="255">
        <v>240</v>
      </c>
      <c r="T113" s="255">
        <v>300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2740</v>
      </c>
      <c r="O114" s="97" t="s">
        <v>1336</v>
      </c>
      <c r="P114" s="253">
        <v>44739</v>
      </c>
      <c r="Q114" s="269"/>
      <c r="R114" s="252" t="s">
        <v>25</v>
      </c>
      <c r="S114" s="255">
        <v>360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2739</v>
      </c>
      <c r="O115" s="317" t="s">
        <v>772</v>
      </c>
      <c r="P115" s="253">
        <v>44739</v>
      </c>
      <c r="Q115" s="254"/>
      <c r="R115" s="252" t="s">
        <v>28</v>
      </c>
      <c r="S115" s="255">
        <v>600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D&amp;C NC Viền 2 Su</v>
      </c>
      <c r="C116" s="9"/>
      <c r="D116" s="9"/>
      <c r="E116" s="9"/>
      <c r="F116" s="9"/>
      <c r="G116" s="13"/>
      <c r="H116" s="13"/>
      <c r="I116" s="13"/>
      <c r="J116" s="9"/>
      <c r="N116" s="252" t="s">
        <v>2740</v>
      </c>
      <c r="O116" s="97" t="s">
        <v>1336</v>
      </c>
      <c r="P116" s="253">
        <v>44739</v>
      </c>
      <c r="Q116" s="269"/>
      <c r="R116" s="252" t="s">
        <v>25</v>
      </c>
      <c r="S116" s="255">
        <v>360</v>
      </c>
      <c r="T116" s="255">
        <v>0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Polo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CC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Woada LK-302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Woada LK-302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TH Trơn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Beyono TC Dày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Woada LK-802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Cheer Lớn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Cheer Trung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Polo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Qucci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TT Dày CC Adadas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Daikin TC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Daikin TC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Daikin TC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40" t="s">
        <v>527</v>
      </c>
      <c r="B1" s="341"/>
      <c r="C1" s="129"/>
      <c r="D1" s="340" t="s">
        <v>396</v>
      </c>
      <c r="E1" s="341"/>
      <c r="F1" s="129"/>
      <c r="G1" s="340" t="s">
        <v>390</v>
      </c>
      <c r="H1" s="341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38" t="s">
        <v>351</v>
      </c>
      <c r="B15" s="339"/>
      <c r="D15" s="338" t="s">
        <v>351</v>
      </c>
      <c r="E15" s="339"/>
      <c r="G15" s="338" t="s">
        <v>351</v>
      </c>
      <c r="H15" s="339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40" t="s">
        <v>247</v>
      </c>
      <c r="B17" s="341"/>
      <c r="C17" s="129"/>
      <c r="D17" s="340" t="s">
        <v>246</v>
      </c>
      <c r="E17" s="341"/>
      <c r="F17" s="129"/>
      <c r="G17" s="340" t="s">
        <v>1129</v>
      </c>
      <c r="H17" s="341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38" t="s">
        <v>351</v>
      </c>
      <c r="B31" s="339"/>
      <c r="D31" s="338" t="s">
        <v>351</v>
      </c>
      <c r="E31" s="339"/>
      <c r="G31" s="338" t="s">
        <v>351</v>
      </c>
      <c r="H31" s="339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2597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2598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2599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42" t="s">
        <v>900</v>
      </c>
      <c r="E1" s="342"/>
      <c r="F1" s="342"/>
      <c r="J1" s="342" t="s">
        <v>901</v>
      </c>
      <c r="K1" s="342"/>
      <c r="L1" s="342"/>
      <c r="M1" s="342"/>
    </row>
    <row r="2" spans="1:16" x14ac:dyDescent="0.35">
      <c r="A2" t="s">
        <v>2333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42" t="s">
        <v>900</v>
      </c>
      <c r="E18" s="342"/>
      <c r="F18" s="342"/>
      <c r="J18" s="342" t="s">
        <v>901</v>
      </c>
      <c r="K18" s="342"/>
      <c r="L18" s="342"/>
      <c r="M18" s="342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42" t="s">
        <v>900</v>
      </c>
      <c r="E35" s="342"/>
      <c r="F35" s="342"/>
      <c r="J35" s="342" t="s">
        <v>901</v>
      </c>
      <c r="K35" s="342"/>
      <c r="L35" s="342"/>
      <c r="M35" s="342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4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6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8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7"/>
      <c r="D4" s="106"/>
      <c r="E4" s="29"/>
      <c r="F4" s="29">
        <v>144</v>
      </c>
      <c r="G4" s="29">
        <f>COUNTIF(Table132128[Kim],F4)</f>
        <v>22</v>
      </c>
      <c r="H4" s="29"/>
      <c r="I4" s="29"/>
      <c r="J4" s="349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9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8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7"/>
      <c r="D5" s="106"/>
      <c r="E5" s="29"/>
      <c r="F5" s="29"/>
      <c r="G5" s="29"/>
      <c r="H5" s="29"/>
      <c r="I5" s="29"/>
      <c r="J5" s="349"/>
      <c r="K5" s="29"/>
      <c r="L5" s="29"/>
      <c r="M5" s="29"/>
      <c r="N5" s="29"/>
      <c r="O5" s="112"/>
      <c r="P5" s="29"/>
      <c r="Q5" s="29"/>
      <c r="R5" s="29"/>
      <c r="S5" s="29"/>
      <c r="T5" s="349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8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7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9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9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8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7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9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9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8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7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9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9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8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7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9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9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8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7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9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9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8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7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9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9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8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7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9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9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8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7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9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9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8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7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9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9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8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7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9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9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8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7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9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9"/>
      <c r="U16" s="13">
        <v>200</v>
      </c>
      <c r="V16" s="36" t="s">
        <v>91</v>
      </c>
      <c r="W16" s="48"/>
      <c r="X16" s="48"/>
      <c r="Y16" s="349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8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7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9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9"/>
      <c r="U17" s="13">
        <v>144</v>
      </c>
      <c r="V17" s="36" t="s">
        <v>90</v>
      </c>
      <c r="W17" s="48"/>
      <c r="X17" s="48"/>
      <c r="Y17" s="349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8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7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9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9"/>
      <c r="U18" s="121"/>
      <c r="V18" s="122"/>
      <c r="W18" s="123"/>
      <c r="X18" s="123"/>
      <c r="Y18" s="349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8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7"/>
      <c r="D19" s="29" t="s">
        <v>307</v>
      </c>
      <c r="E19" s="29" t="s">
        <v>295</v>
      </c>
      <c r="F19" s="29"/>
      <c r="G19" s="29"/>
      <c r="H19" s="29"/>
      <c r="I19" s="29"/>
      <c r="J19" s="349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9"/>
      <c r="U19" s="121"/>
      <c r="V19" s="122"/>
      <c r="W19" s="125"/>
      <c r="X19" s="125"/>
      <c r="Y19" s="349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8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7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9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9"/>
      <c r="U20" s="13">
        <v>144</v>
      </c>
      <c r="V20" s="36" t="s">
        <v>88</v>
      </c>
      <c r="W20" s="48"/>
      <c r="X20" s="48"/>
      <c r="Y20" s="349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8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7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9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9"/>
      <c r="U21" s="13">
        <v>144</v>
      </c>
      <c r="V21" s="36" t="s">
        <v>85</v>
      </c>
      <c r="W21" s="48"/>
      <c r="X21" s="48"/>
      <c r="Y21" s="349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8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7"/>
      <c r="D22" s="106"/>
      <c r="J22" s="349"/>
      <c r="O22" s="112"/>
      <c r="T22" s="349"/>
      <c r="Y22" s="349"/>
      <c r="AE22" s="348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3" t="s">
        <v>284</v>
      </c>
      <c r="B23" s="343"/>
      <c r="C23" s="343"/>
      <c r="D23" s="343"/>
      <c r="E23" s="343"/>
      <c r="F23" s="343"/>
      <c r="G23" s="343"/>
      <c r="H23" s="343"/>
      <c r="I23" s="343"/>
      <c r="J23" s="343"/>
      <c r="K23" s="343"/>
      <c r="L23" s="343"/>
      <c r="M23" s="343"/>
      <c r="N23" s="343"/>
      <c r="O23" s="343"/>
      <c r="P23" s="343"/>
      <c r="Q23" s="343"/>
      <c r="R23" s="343"/>
      <c r="S23" s="343"/>
      <c r="T23" s="343"/>
      <c r="U23" s="343"/>
      <c r="V23" s="343"/>
      <c r="W23" s="343"/>
      <c r="X23" s="343"/>
      <c r="Y23" s="343"/>
      <c r="Z23" s="343"/>
      <c r="AA23" s="343"/>
      <c r="AB23" s="343"/>
      <c r="AC23" s="343"/>
      <c r="AD23" s="343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3"/>
      <c r="B24" s="343"/>
      <c r="C24" s="343"/>
      <c r="D24" s="343"/>
      <c r="E24" s="343"/>
      <c r="F24" s="343"/>
      <c r="G24" s="343"/>
      <c r="H24" s="343"/>
      <c r="I24" s="343"/>
      <c r="J24" s="343"/>
      <c r="K24" s="343"/>
      <c r="L24" s="343"/>
      <c r="M24" s="343"/>
      <c r="N24" s="343"/>
      <c r="O24" s="343"/>
      <c r="P24" s="343"/>
      <c r="Q24" s="343"/>
      <c r="R24" s="343"/>
      <c r="S24" s="343"/>
      <c r="T24" s="343"/>
      <c r="U24" s="343"/>
      <c r="V24" s="343"/>
      <c r="W24" s="343"/>
      <c r="X24" s="343"/>
      <c r="Y24" s="343"/>
      <c r="Z24" s="343"/>
      <c r="AA24" s="343"/>
      <c r="AB24" s="343"/>
      <c r="AC24" s="343"/>
      <c r="AD24" s="343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2297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2022-07-08T07:46:41Z</cp:lastPrinted>
  <dcterms:created xsi:type="dcterms:W3CDTF">2020-07-02T10:10:14Z</dcterms:created>
  <dcterms:modified xsi:type="dcterms:W3CDTF">2022-07-11T03:35:09Z</dcterms:modified>
</cp:coreProperties>
</file>