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_TDF\CtyTINHA\File_Quan_Ly\"/>
    </mc:Choice>
  </mc:AlternateContent>
  <xr:revisionPtr revIDLastSave="0" documentId="13_ncr:1_{D372823D-FD73-49A9-A56E-7652C2CB41DD}" xr6:coauthVersionLast="47" xr6:coauthVersionMax="47" xr10:uidLastSave="{00000000-0000-0000-0000-000000000000}"/>
  <bookViews>
    <workbookView xWindow="-120" yWindow="-120" windowWidth="20640" windowHeight="11160" tabRatio="893" activeTab="8" xr2:uid="{1C339600-1CCF-46DC-8637-56B42C47E881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684" i="1" l="1"/>
  <c r="J5684" i="1"/>
  <c r="L5683" i="1"/>
  <c r="J5683" i="1"/>
  <c r="L5682" i="1"/>
  <c r="J5682" i="1"/>
  <c r="L5680" i="1"/>
  <c r="J5680" i="1"/>
  <c r="J5678" i="1"/>
  <c r="L5677" i="1"/>
  <c r="J5677" i="1"/>
  <c r="L5676" i="1"/>
  <c r="J5676" i="1"/>
  <c r="L5675" i="1"/>
  <c r="J5675" i="1"/>
  <c r="L5674" i="1"/>
  <c r="J5674" i="1"/>
  <c r="J5673" i="1"/>
  <c r="J5671" i="1"/>
  <c r="J5670" i="1"/>
  <c r="J5668" i="1"/>
  <c r="L5667" i="1"/>
  <c r="J5667" i="1"/>
  <c r="L5666" i="1"/>
  <c r="J5666" i="1"/>
  <c r="L5665" i="1"/>
  <c r="J5665" i="1"/>
  <c r="L5664" i="1"/>
  <c r="J5664" i="1"/>
  <c r="L5663" i="1"/>
  <c r="J5663" i="1"/>
  <c r="L5662" i="1"/>
  <c r="J5662" i="1"/>
  <c r="L5661" i="1"/>
  <c r="J5661" i="1"/>
  <c r="L5660" i="1"/>
  <c r="J5660" i="1"/>
  <c r="L5659" i="1"/>
  <c r="J5659" i="1"/>
  <c r="L5658" i="1"/>
  <c r="J5658" i="1"/>
  <c r="J5657" i="1"/>
  <c r="J5654" i="1"/>
  <c r="J5653" i="1"/>
  <c r="J5652" i="1"/>
  <c r="J5649" i="1"/>
  <c r="J5648" i="1"/>
  <c r="J5647" i="1"/>
  <c r="J5646" i="1"/>
  <c r="J5645" i="1"/>
  <c r="J5644" i="1"/>
  <c r="J5643" i="1"/>
  <c r="J5639" i="1"/>
  <c r="J5638" i="1"/>
  <c r="J5637" i="1"/>
  <c r="J5636" i="1"/>
  <c r="J5635" i="1"/>
  <c r="J5634" i="1"/>
  <c r="J5632" i="1"/>
  <c r="J5631" i="1"/>
  <c r="J5630" i="1"/>
  <c r="J5629" i="1"/>
  <c r="J5628" i="1"/>
  <c r="J5627" i="1"/>
  <c r="J5626" i="1"/>
  <c r="J5625" i="1"/>
  <c r="J5624" i="1"/>
  <c r="J5623" i="1"/>
  <c r="J5621" i="1"/>
  <c r="J5619" i="1"/>
  <c r="L5678" i="1"/>
  <c r="J5669" i="1"/>
  <c r="L5648" i="1"/>
  <c r="L5647" i="1"/>
  <c r="L5646" i="1"/>
  <c r="L5645" i="1"/>
  <c r="L5644" i="1"/>
  <c r="L5643" i="1"/>
  <c r="L5639" i="1"/>
  <c r="L5637" i="1"/>
  <c r="L5636" i="1"/>
  <c r="L5634" i="1"/>
  <c r="L5681" i="1"/>
  <c r="L5657" i="1"/>
  <c r="J5642" i="1"/>
  <c r="H4293" i="7"/>
  <c r="G4293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G4292" i="7"/>
  <c r="H4292" i="7"/>
  <c r="L5673" i="1"/>
  <c r="L5671" i="1"/>
  <c r="L5669" i="1"/>
  <c r="L5668" i="1"/>
  <c r="L5654" i="1"/>
  <c r="L5653" i="1"/>
  <c r="L5652" i="1"/>
  <c r="J5655" i="1"/>
  <c r="L5649" i="1"/>
  <c r="J5641" i="1"/>
  <c r="L5642" i="1"/>
  <c r="L5638" i="1"/>
  <c r="L5635" i="1"/>
  <c r="L5621" i="1"/>
  <c r="L5632" i="1"/>
  <c r="L5631" i="1"/>
  <c r="L5629" i="1"/>
  <c r="L5628" i="1"/>
  <c r="L5627" i="1"/>
  <c r="L5626" i="1"/>
  <c r="L5625" i="1"/>
  <c r="L5624" i="1"/>
  <c r="L5623" i="1"/>
  <c r="J5620" i="1"/>
  <c r="L5619" i="1"/>
  <c r="J5656" i="1"/>
  <c r="L5655" i="1"/>
  <c r="J5650" i="1"/>
  <c r="L5640" i="1"/>
  <c r="M5638" i="1"/>
  <c r="M5637" i="1"/>
  <c r="M5632" i="1"/>
  <c r="M5630" i="1"/>
  <c r="M5628" i="1"/>
  <c r="M5629" i="1"/>
  <c r="N5625" i="1"/>
  <c r="J5622" i="1"/>
  <c r="L5620" i="1"/>
  <c r="G4281" i="7"/>
  <c r="H4281" i="7"/>
  <c r="G4282" i="7"/>
  <c r="H4282" i="7"/>
  <c r="H4283" i="7"/>
  <c r="G4284" i="7"/>
  <c r="H4284" i="7"/>
  <c r="H4277" i="7"/>
  <c r="G4278" i="7"/>
  <c r="H4278" i="7"/>
  <c r="G4279" i="7"/>
  <c r="H4279" i="7"/>
  <c r="G4280" i="7"/>
  <c r="H4280" i="7"/>
  <c r="H4276" i="7"/>
  <c r="H4275" i="7"/>
  <c r="H4274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3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F5601" i="1" s="1"/>
  <c r="L5521" i="1"/>
  <c r="J5521" i="1"/>
  <c r="L5612" i="1"/>
  <c r="L5538" i="1"/>
  <c r="J5538" i="1"/>
  <c r="M5600" i="1"/>
  <c r="L5600" i="1"/>
  <c r="J5600" i="1"/>
  <c r="L5611" i="1"/>
  <c r="L5570" i="1"/>
  <c r="J5570" i="1"/>
  <c r="L5610" i="1"/>
  <c r="J5610" i="1"/>
  <c r="J5568" i="1"/>
  <c r="L5599" i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L5598" i="1"/>
  <c r="J5598" i="1"/>
  <c r="L5550" i="1"/>
  <c r="J5550" i="1"/>
  <c r="L5597" i="1"/>
  <c r="J5597" i="1"/>
  <c r="L5596" i="1"/>
  <c r="J5596" i="1"/>
  <c r="L5497" i="1"/>
  <c r="J5497" i="1"/>
  <c r="L5592" i="1"/>
  <c r="J5592" i="1"/>
  <c r="L5586" i="1"/>
  <c r="J5586" i="1"/>
  <c r="L5585" i="1"/>
  <c r="J5585" i="1"/>
  <c r="M5590" i="1"/>
  <c r="L5590" i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2" i="7"/>
  <c r="G4272" i="7"/>
  <c r="H4271" i="7"/>
  <c r="H4270" i="7"/>
  <c r="H4269" i="7"/>
  <c r="H4268" i="7"/>
  <c r="H4267" i="7"/>
  <c r="H4266" i="7"/>
  <c r="H4265" i="7"/>
  <c r="H4264" i="7"/>
  <c r="H4263" i="7"/>
  <c r="H4262" i="7"/>
  <c r="H4252" i="7"/>
  <c r="H4253" i="7"/>
  <c r="H4254" i="7"/>
  <c r="H4255" i="7"/>
  <c r="H4256" i="7"/>
  <c r="H4257" i="7"/>
  <c r="H4258" i="7"/>
  <c r="H4259" i="7"/>
  <c r="G4260" i="7"/>
  <c r="H4260" i="7"/>
  <c r="H4261" i="7"/>
  <c r="F5596" i="1"/>
  <c r="G5596" i="1"/>
  <c r="F5597" i="1"/>
  <c r="G5597" i="1"/>
  <c r="F5598" i="1"/>
  <c r="G5598" i="1"/>
  <c r="F5591" i="1"/>
  <c r="G5591" i="1"/>
  <c r="G5601" i="1"/>
  <c r="F5602" i="1"/>
  <c r="G5602" i="1"/>
  <c r="F5592" i="1"/>
  <c r="G5592" i="1"/>
  <c r="F5599" i="1"/>
  <c r="G5599" i="1"/>
  <c r="F5600" i="1"/>
  <c r="G5600" i="1"/>
  <c r="F5605" i="1"/>
  <c r="G5605" i="1"/>
  <c r="F5607" i="1"/>
  <c r="G5607" i="1"/>
  <c r="F5568" i="1"/>
  <c r="G5568" i="1"/>
  <c r="F5590" i="1"/>
  <c r="G5590" i="1"/>
  <c r="F5603" i="1"/>
  <c r="G5603" i="1"/>
  <c r="F5604" i="1"/>
  <c r="G5604" i="1"/>
  <c r="F5606" i="1"/>
  <c r="G5606" i="1"/>
  <c r="L5518" i="1"/>
  <c r="L5558" i="1"/>
  <c r="L5583" i="1"/>
  <c r="L5557" i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06" i="7"/>
  <c r="H4107" i="7"/>
  <c r="G4108" i="7"/>
  <c r="H4108" i="7"/>
  <c r="H3775" i="7"/>
  <c r="H3776" i="7"/>
  <c r="G3777" i="7"/>
  <c r="H3777" i="7"/>
  <c r="G3778" i="7"/>
  <c r="H3778" i="7"/>
  <c r="H3983" i="7"/>
  <c r="G4102" i="7"/>
  <c r="H4102" i="7"/>
  <c r="H4103" i="7"/>
  <c r="G4104" i="7"/>
  <c r="H4104" i="7"/>
  <c r="H4105" i="7"/>
  <c r="G5481" i="1"/>
  <c r="F5473" i="1"/>
  <c r="G3776" i="7" s="1"/>
  <c r="G5473" i="1"/>
  <c r="F5550" i="1"/>
  <c r="F5584" i="1"/>
  <c r="G5584" i="1"/>
  <c r="G5595" i="1"/>
  <c r="L5569" i="1"/>
  <c r="H3858" i="7"/>
  <c r="L5551" i="1"/>
  <c r="J5551" i="1"/>
  <c r="J5558" i="1"/>
  <c r="F5558" i="1" s="1"/>
  <c r="L5562" i="1"/>
  <c r="L5560" i="1"/>
  <c r="J5560" i="1"/>
  <c r="L5559" i="1"/>
  <c r="J5559" i="1"/>
  <c r="L5545" i="1"/>
  <c r="J5545" i="1"/>
  <c r="L5554" i="1"/>
  <c r="L5552" i="1"/>
  <c r="F5552" i="1" s="1"/>
  <c r="G4186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3" i="7"/>
  <c r="G3713" i="7"/>
  <c r="H3710" i="7"/>
  <c r="H3709" i="7"/>
  <c r="H4101" i="7"/>
  <c r="H4100" i="7"/>
  <c r="H4099" i="7"/>
  <c r="H4098" i="7"/>
  <c r="H4052" i="7"/>
  <c r="H4051" i="7"/>
  <c r="H4050" i="7"/>
  <c r="H4049" i="7"/>
  <c r="F5570" i="1"/>
  <c r="G5570" i="1"/>
  <c r="F5526" i="1"/>
  <c r="G5526" i="1"/>
  <c r="F5587" i="1"/>
  <c r="G3709" i="7" s="1"/>
  <c r="G5587" i="1"/>
  <c r="F5555" i="1"/>
  <c r="G5555" i="1"/>
  <c r="F5530" i="1"/>
  <c r="G5530" i="1"/>
  <c r="F5556" i="1"/>
  <c r="F5557" i="1"/>
  <c r="G4049" i="7" s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9" i="7"/>
  <c r="H3950" i="7"/>
  <c r="H3995" i="7"/>
  <c r="H3842" i="7"/>
  <c r="H3843" i="7"/>
  <c r="G3844" i="7"/>
  <c r="H3844" i="7"/>
  <c r="G3857" i="7"/>
  <c r="H3857" i="7"/>
  <c r="H4194" i="7"/>
  <c r="H4195" i="7"/>
  <c r="H4196" i="7"/>
  <c r="H4197" i="7"/>
  <c r="H4172" i="7"/>
  <c r="H4186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F5554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575" i="7"/>
  <c r="H4170" i="7"/>
  <c r="H4169" i="7"/>
  <c r="L5512" i="1"/>
  <c r="L5507" i="1"/>
  <c r="J5493" i="1"/>
  <c r="J5508" i="1"/>
  <c r="J5494" i="1"/>
  <c r="L5489" i="1"/>
  <c r="J5469" i="1"/>
  <c r="L5487" i="1"/>
  <c r="L5463" i="1"/>
  <c r="L5461" i="1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F4245" i="7"/>
  <c r="H4244" i="7"/>
  <c r="F4244" i="7"/>
  <c r="H4243" i="7"/>
  <c r="G4243" i="7"/>
  <c r="F4243" i="7"/>
  <c r="H4242" i="7"/>
  <c r="G4242" i="7"/>
  <c r="F4242" i="7"/>
  <c r="H4241" i="7"/>
  <c r="H4240" i="7"/>
  <c r="F4240" i="7"/>
  <c r="H4239" i="7"/>
  <c r="F4239" i="7"/>
  <c r="H4238" i="7"/>
  <c r="F4238" i="7"/>
  <c r="H4237" i="7"/>
  <c r="F4237" i="7"/>
  <c r="H4236" i="7"/>
  <c r="H4235" i="7"/>
  <c r="F4235" i="7"/>
  <c r="H4234" i="7"/>
  <c r="F4234" i="7"/>
  <c r="H4233" i="7"/>
  <c r="F4233" i="7"/>
  <c r="H4232" i="7"/>
  <c r="F4232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6" i="7"/>
  <c r="J5382" i="1"/>
  <c r="H4193" i="7"/>
  <c r="H4192" i="7"/>
  <c r="L5493" i="1"/>
  <c r="F5493" i="1" s="1"/>
  <c r="G3797" i="7" s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7" i="7"/>
  <c r="H3798" i="7"/>
  <c r="H3799" i="7"/>
  <c r="H3800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1" i="7" s="1"/>
  <c r="H4097" i="7"/>
  <c r="H4095" i="7"/>
  <c r="H4094" i="7"/>
  <c r="H4093" i="7"/>
  <c r="P5398" i="1"/>
  <c r="O5398" i="1"/>
  <c r="L5398" i="1"/>
  <c r="J5398" i="1"/>
  <c r="H3811" i="7"/>
  <c r="H3809" i="7"/>
  <c r="H3808" i="7"/>
  <c r="H3801" i="7"/>
  <c r="H4019" i="7"/>
  <c r="H4020" i="7"/>
  <c r="G4021" i="7"/>
  <c r="H4021" i="7"/>
  <c r="G4022" i="7"/>
  <c r="H4022" i="7"/>
  <c r="H4144" i="7"/>
  <c r="H4143" i="7"/>
  <c r="H4142" i="7"/>
  <c r="H4141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1" i="7"/>
  <c r="H4175" i="7"/>
  <c r="H3965" i="7"/>
  <c r="H1380" i="7"/>
  <c r="H1381" i="7"/>
  <c r="H1426" i="7"/>
  <c r="H1427" i="7"/>
  <c r="H3738" i="7"/>
  <c r="H3739" i="7"/>
  <c r="H3765" i="7"/>
  <c r="H3766" i="7"/>
  <c r="H4160" i="7"/>
  <c r="H4159" i="7"/>
  <c r="F5413" i="1"/>
  <c r="G3766" i="7" s="1"/>
  <c r="G5413" i="1"/>
  <c r="F5503" i="1"/>
  <c r="G5503" i="1"/>
  <c r="F5504" i="1"/>
  <c r="G5504" i="1"/>
  <c r="F5415" i="1"/>
  <c r="G1380" i="7" s="1"/>
  <c r="F5456" i="1"/>
  <c r="G5456" i="1"/>
  <c r="F5460" i="1"/>
  <c r="G5460" i="1"/>
  <c r="F5464" i="1"/>
  <c r="F5467" i="1"/>
  <c r="G5467" i="1"/>
  <c r="F5453" i="1"/>
  <c r="G5453" i="1"/>
  <c r="F5319" i="1"/>
  <c r="G4175" i="7" s="1"/>
  <c r="G5319" i="1"/>
  <c r="H3944" i="7"/>
  <c r="G3944" i="7"/>
  <c r="H3937" i="7"/>
  <c r="G3937" i="7"/>
  <c r="L5465" i="1"/>
  <c r="L5414" i="1"/>
  <c r="L5411" i="1"/>
  <c r="L5462" i="1"/>
  <c r="H4082" i="7"/>
  <c r="L5450" i="1"/>
  <c r="L5429" i="1"/>
  <c r="L5388" i="1"/>
  <c r="L5280" i="1"/>
  <c r="L5077" i="1"/>
  <c r="F5077" i="1" s="1"/>
  <c r="G1358" i="7" s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F5477" i="1" s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6" i="7"/>
  <c r="H3954" i="7"/>
  <c r="H3953" i="7"/>
  <c r="G3953" i="7"/>
  <c r="H4087" i="7"/>
  <c r="H3952" i="7"/>
  <c r="J5416" i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M5410" i="1"/>
  <c r="G5410" i="1" s="1"/>
  <c r="M5407" i="1"/>
  <c r="M5334" i="1"/>
  <c r="J5441" i="1"/>
  <c r="J5334" i="1"/>
  <c r="J5072" i="1"/>
  <c r="H4088" i="7"/>
  <c r="H3674" i="7"/>
  <c r="J5419" i="1"/>
  <c r="J5418" i="1"/>
  <c r="J5384" i="1"/>
  <c r="H3982" i="7"/>
  <c r="H3977" i="7"/>
  <c r="J5296" i="1"/>
  <c r="J5431" i="1"/>
  <c r="F5416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30" i="7"/>
  <c r="H4131" i="7"/>
  <c r="H3603" i="7"/>
  <c r="H4133" i="7"/>
  <c r="H4134" i="7"/>
  <c r="G4135" i="7"/>
  <c r="H4135" i="7"/>
  <c r="H4136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3" i="7"/>
  <c r="H4207" i="7"/>
  <c r="H4206" i="7"/>
  <c r="H4205" i="7"/>
  <c r="H4204" i="7"/>
  <c r="F4207" i="7"/>
  <c r="F4206" i="7"/>
  <c r="F4205" i="7"/>
  <c r="F4204" i="7"/>
  <c r="H4059" i="7"/>
  <c r="H4058" i="7"/>
  <c r="H4057" i="7"/>
  <c r="H4056" i="7"/>
  <c r="H4121" i="7"/>
  <c r="H4048" i="7"/>
  <c r="G4048" i="7"/>
  <c r="H4043" i="7"/>
  <c r="H4042" i="7"/>
  <c r="H4041" i="7"/>
  <c r="G4041" i="7"/>
  <c r="H4116" i="7"/>
  <c r="H4115" i="7"/>
  <c r="H4114" i="7"/>
  <c r="H4113" i="7"/>
  <c r="H4011" i="7"/>
  <c r="H4012" i="7"/>
  <c r="H4013" i="7"/>
  <c r="H4018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F5407" i="1"/>
  <c r="G5407" i="1"/>
  <c r="F5410" i="1"/>
  <c r="F5411" i="1"/>
  <c r="G5411" i="1"/>
  <c r="G5401" i="1"/>
  <c r="F5475" i="1"/>
  <c r="G5475" i="1"/>
  <c r="F5476" i="1"/>
  <c r="G5476" i="1"/>
  <c r="G5477" i="1"/>
  <c r="F5488" i="1"/>
  <c r="G4115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G5479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4" i="7"/>
  <c r="H3735" i="7"/>
  <c r="H3714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2" i="7"/>
  <c r="L5297" i="1"/>
  <c r="O5428" i="1"/>
  <c r="O5365" i="1"/>
  <c r="M5365" i="1"/>
  <c r="J5354" i="1"/>
  <c r="J5372" i="1"/>
  <c r="P5356" i="1"/>
  <c r="O5356" i="1"/>
  <c r="F5480" i="1" l="1"/>
  <c r="F5280" i="1"/>
  <c r="G1357" i="7" s="1"/>
  <c r="F5595" i="1"/>
  <c r="G4107" i="7" s="1"/>
  <c r="F5481" i="1"/>
  <c r="G3775" i="7" s="1"/>
  <c r="G4098" i="7"/>
  <c r="F5408" i="1"/>
  <c r="G5556" i="1"/>
  <c r="G4050" i="7"/>
  <c r="G5408" i="1"/>
  <c r="G4171" i="7"/>
  <c r="G4195" i="7"/>
  <c r="G3995" i="7"/>
  <c r="G4192" i="7"/>
  <c r="G4143" i="7"/>
  <c r="F5422" i="1"/>
  <c r="F5385" i="1"/>
  <c r="G3714" i="7" s="1"/>
  <c r="H4096" i="7"/>
  <c r="J5325" i="1"/>
  <c r="J5276" i="1"/>
  <c r="J5346" i="1"/>
  <c r="H4092" i="7"/>
  <c r="H4091" i="7"/>
  <c r="H4090" i="7"/>
  <c r="H4089" i="7"/>
  <c r="G4089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4" i="7"/>
  <c r="H4065" i="7"/>
  <c r="H4066" i="7"/>
  <c r="H4067" i="7"/>
  <c r="H4078" i="7"/>
  <c r="H4079" i="7"/>
  <c r="H3578" i="7"/>
  <c r="H3580" i="7"/>
  <c r="H3581" i="7"/>
  <c r="H3584" i="7"/>
  <c r="H4081" i="7"/>
  <c r="H4080" i="7"/>
  <c r="F5332" i="1"/>
  <c r="G3578" i="7" s="1"/>
  <c r="G5332" i="1"/>
  <c r="F5409" i="1"/>
  <c r="G5409" i="1"/>
  <c r="F5361" i="1"/>
  <c r="G4131" i="7" s="1"/>
  <c r="G5361" i="1"/>
  <c r="F5368" i="1"/>
  <c r="G4130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8" i="7"/>
  <c r="H3976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6" i="7"/>
  <c r="H4085" i="7"/>
  <c r="H4063" i="7"/>
  <c r="G4063" i="7"/>
  <c r="G4079" i="7" l="1"/>
  <c r="H4074" i="7"/>
  <c r="H4073" i="7"/>
  <c r="H3876" i="7"/>
  <c r="H3875" i="7"/>
  <c r="H3860" i="7"/>
  <c r="H3859" i="7"/>
  <c r="H4047" i="7"/>
  <c r="H4046" i="7"/>
  <c r="H4045" i="7"/>
  <c r="H4044" i="7"/>
  <c r="F5429" i="1"/>
  <c r="G4159" i="7" s="1"/>
  <c r="G5429" i="1"/>
  <c r="F5354" i="1"/>
  <c r="G3859" i="7" s="1"/>
  <c r="G5354" i="1"/>
  <c r="F5313" i="1"/>
  <c r="G3875" i="7" s="1"/>
  <c r="G5313" i="1"/>
  <c r="F5392" i="1"/>
  <c r="G5392" i="1"/>
  <c r="F5394" i="1"/>
  <c r="G5394" i="1"/>
  <c r="F5395" i="1"/>
  <c r="G4046" i="7" s="1"/>
  <c r="G5395" i="1"/>
  <c r="F5396" i="1"/>
  <c r="G5396" i="1"/>
  <c r="L5353" i="1"/>
  <c r="L5345" i="1"/>
  <c r="L5343" i="1"/>
  <c r="L5342" i="1"/>
  <c r="L5418" i="1"/>
  <c r="L5326" i="1"/>
  <c r="L5320" i="1"/>
  <c r="H3955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1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5" i="7"/>
  <c r="H4140" i="7"/>
  <c r="H4139" i="7"/>
  <c r="H4138" i="7"/>
  <c r="K4046" i="7"/>
  <c r="K4047" i="7"/>
  <c r="K3859" i="7"/>
  <c r="K3875" i="7"/>
  <c r="K4063" i="7"/>
  <c r="K4079" i="7"/>
  <c r="K3578" i="7"/>
  <c r="K4089" i="7"/>
  <c r="K3714" i="7"/>
  <c r="K3611" i="7"/>
  <c r="K3612" i="7"/>
  <c r="K3625" i="7"/>
  <c r="K3626" i="7"/>
  <c r="K1357" i="7"/>
  <c r="K1358" i="7"/>
  <c r="K4113" i="7"/>
  <c r="K4114" i="7"/>
  <c r="K4115" i="7"/>
  <c r="K4116" i="7"/>
  <c r="K4041" i="7"/>
  <c r="K4048" i="7"/>
  <c r="K4121" i="7"/>
  <c r="K4130" i="7"/>
  <c r="K4131" i="7"/>
  <c r="K4135" i="7"/>
  <c r="K3953" i="7"/>
  <c r="K3937" i="7"/>
  <c r="K3944" i="7"/>
  <c r="K3766" i="7"/>
  <c r="K4159" i="7"/>
  <c r="K1380" i="7"/>
  <c r="K3965" i="7"/>
  <c r="K4175" i="7"/>
  <c r="K4171" i="7"/>
  <c r="K4142" i="7"/>
  <c r="K4143" i="7"/>
  <c r="K4144" i="7"/>
  <c r="K4021" i="7"/>
  <c r="K4022" i="7"/>
  <c r="K3809" i="7"/>
  <c r="K3811" i="7"/>
  <c r="K3797" i="7"/>
  <c r="K3673" i="7"/>
  <c r="K4192" i="7"/>
  <c r="K4242" i="7"/>
  <c r="K4243" i="7"/>
  <c r="K4245" i="7"/>
  <c r="K4246" i="7"/>
  <c r="K4247" i="7"/>
  <c r="K4248" i="7"/>
  <c r="K4249" i="7"/>
  <c r="K4250" i="7"/>
  <c r="K4251" i="7"/>
  <c r="K3995" i="7"/>
  <c r="K3844" i="7"/>
  <c r="K3857" i="7"/>
  <c r="K4195" i="7"/>
  <c r="K4186" i="7"/>
  <c r="K4049" i="7"/>
  <c r="K4050" i="7"/>
  <c r="K4098" i="7"/>
  <c r="K3709" i="7"/>
  <c r="K3713" i="7"/>
  <c r="K4107" i="7"/>
  <c r="K4108" i="7"/>
  <c r="K3775" i="7"/>
  <c r="K3776" i="7"/>
  <c r="K3777" i="7"/>
  <c r="K3778" i="7"/>
  <c r="K4102" i="7"/>
  <c r="K4104" i="7"/>
  <c r="K4260" i="7"/>
  <c r="K4272" i="7"/>
  <c r="K4278" i="7"/>
  <c r="K4279" i="7"/>
  <c r="K4280" i="7"/>
  <c r="K4281" i="7"/>
  <c r="K4282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H1281" i="7"/>
  <c r="H1003" i="7"/>
  <c r="H1002" i="7"/>
  <c r="H1001" i="7"/>
  <c r="H3715" i="7"/>
  <c r="G3716" i="7"/>
  <c r="H3716" i="7"/>
  <c r="H3717" i="7"/>
  <c r="H3718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90" i="7"/>
  <c r="H3989" i="7"/>
  <c r="H3988" i="7"/>
  <c r="H3987" i="7"/>
  <c r="H3975" i="7"/>
  <c r="H3974" i="7"/>
  <c r="H3973" i="7"/>
  <c r="H3972" i="7"/>
  <c r="G5223" i="1"/>
  <c r="G5226" i="1"/>
  <c r="F5269" i="1"/>
  <c r="F5338" i="1"/>
  <c r="F5321" i="1"/>
  <c r="F5285" i="1"/>
  <c r="F5375" i="1"/>
  <c r="F5355" i="1"/>
  <c r="F5356" i="1"/>
  <c r="F5295" i="1"/>
  <c r="G41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4" i="7" s="1"/>
  <c r="F5304" i="1"/>
  <c r="G4080" i="7" s="1"/>
  <c r="F5326" i="1"/>
  <c r="F5342" i="1"/>
  <c r="F5363" i="1"/>
  <c r="G3677" i="7" s="1"/>
  <c r="F5284" i="1"/>
  <c r="G1283" i="7" s="1"/>
  <c r="F5486" i="1"/>
  <c r="G4001" i="7" s="1"/>
  <c r="F5320" i="1"/>
  <c r="G3955" i="7" s="1"/>
  <c r="F5351" i="1"/>
  <c r="F5310" i="1"/>
  <c r="F5428" i="1"/>
  <c r="G4160" i="7" s="1"/>
  <c r="F5276" i="1"/>
  <c r="G1292" i="7" s="1"/>
  <c r="F5325" i="1"/>
  <c r="F5372" i="1"/>
  <c r="G41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6" i="7" s="1"/>
  <c r="F5378" i="1"/>
  <c r="G3975" i="7" s="1"/>
  <c r="F5455" i="1"/>
  <c r="F5347" i="1"/>
  <c r="G3682" i="7" s="1"/>
  <c r="F5366" i="1"/>
  <c r="F5379" i="1"/>
  <c r="F5290" i="1"/>
  <c r="G1293" i="7" s="1"/>
  <c r="F5442" i="1"/>
  <c r="G4096" i="7" s="1"/>
  <c r="F5412" i="1"/>
  <c r="G4145" i="7" s="1"/>
  <c r="F5362" i="1"/>
  <c r="G3860" i="7" s="1"/>
  <c r="F5393" i="1"/>
  <c r="G4044" i="7" s="1"/>
  <c r="F5406" i="1"/>
  <c r="F5369" i="1"/>
  <c r="F5358" i="1"/>
  <c r="F5370" i="1"/>
  <c r="G4091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40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3" i="7" s="1"/>
  <c r="F5421" i="1"/>
  <c r="G4136" i="7" s="1"/>
  <c r="F5383" i="1"/>
  <c r="G3698" i="7" s="1"/>
  <c r="F5417" i="1"/>
  <c r="G4134" i="7" s="1"/>
  <c r="F5449" i="1"/>
  <c r="F5498" i="1"/>
  <c r="F5502" i="1"/>
  <c r="F5505" i="1"/>
  <c r="G4088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2" i="7" s="1"/>
  <c r="F5501" i="1"/>
  <c r="F5496" i="1"/>
  <c r="F5506" i="1"/>
  <c r="F5469" i="1"/>
  <c r="G4082" i="7" s="1"/>
  <c r="F5447" i="1"/>
  <c r="G3765" i="7" s="1"/>
  <c r="F5466" i="1"/>
  <c r="G3954" i="7" s="1"/>
  <c r="F5398" i="1"/>
  <c r="G3581" i="7" s="1"/>
  <c r="F5426" i="1"/>
  <c r="F5443" i="1"/>
  <c r="G4011" i="7" s="1"/>
  <c r="F5457" i="1"/>
  <c r="F5448" i="1"/>
  <c r="F5451" i="1"/>
  <c r="F5400" i="1"/>
  <c r="G3584" i="7" s="1"/>
  <c r="F5487" i="1"/>
  <c r="F5497" i="1"/>
  <c r="F5472" i="1"/>
  <c r="F5566" i="1"/>
  <c r="G4087" i="7" s="1"/>
  <c r="F5559" i="1"/>
  <c r="F5423" i="1"/>
  <c r="G3676" i="7" s="1"/>
  <c r="F5507" i="1"/>
  <c r="F5470" i="1"/>
  <c r="F5438" i="1"/>
  <c r="G3808" i="7" s="1"/>
  <c r="G4114" i="7"/>
  <c r="G4113" i="7"/>
  <c r="G4116" i="7"/>
  <c r="F5405" i="1"/>
  <c r="G4097" i="7" s="1"/>
  <c r="F5404" i="1"/>
  <c r="G3801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6" i="7" s="1"/>
  <c r="F5433" i="1"/>
  <c r="F5436" i="1"/>
  <c r="F5519" i="1"/>
  <c r="F5483" i="1"/>
  <c r="G4236" i="7" s="1"/>
  <c r="F5495" i="1"/>
  <c r="G4241" i="7" s="1"/>
  <c r="F5544" i="1"/>
  <c r="F5522" i="1"/>
  <c r="G3798" i="7" s="1"/>
  <c r="F5439" i="1"/>
  <c r="G4095" i="7" s="1"/>
  <c r="F5478" i="1"/>
  <c r="F5517" i="1"/>
  <c r="F5500" i="1"/>
  <c r="F5511" i="1"/>
  <c r="F5543" i="1"/>
  <c r="F5521" i="1"/>
  <c r="F5515" i="1"/>
  <c r="G4169" i="7" s="1"/>
  <c r="F5514" i="1"/>
  <c r="F5518" i="1"/>
  <c r="F5403" i="1"/>
  <c r="G3965" i="7"/>
  <c r="G4142" i="7"/>
  <c r="G4144" i="7"/>
  <c r="F5525" i="1"/>
  <c r="F5452" i="1"/>
  <c r="G3738" i="7" s="1"/>
  <c r="F5531" i="1"/>
  <c r="G4232" i="7" s="1"/>
  <c r="F5520" i="1"/>
  <c r="F5523" i="1"/>
  <c r="F5434" i="1"/>
  <c r="F5533" i="1"/>
  <c r="F5539" i="1"/>
  <c r="G4170" i="7" s="1"/>
  <c r="F5562" i="1"/>
  <c r="G3799" i="7" s="1"/>
  <c r="F5516" i="1"/>
  <c r="F5490" i="1"/>
  <c r="G3663" i="7" s="1"/>
  <c r="F5528" i="1"/>
  <c r="F5553" i="1"/>
  <c r="G4234" i="7" s="1"/>
  <c r="F5529" i="1"/>
  <c r="F5491" i="1"/>
  <c r="G4099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4" i="7" s="1"/>
  <c r="F5579" i="1"/>
  <c r="G4194" i="7" s="1"/>
  <c r="F5580" i="1"/>
  <c r="G4197" i="7" s="1"/>
  <c r="F5537" i="1"/>
  <c r="G4051" i="7" s="1"/>
  <c r="F5564" i="1"/>
  <c r="F5565" i="1"/>
  <c r="F5577" i="1"/>
  <c r="G4168" i="7" s="1"/>
  <c r="F5567" i="1"/>
  <c r="F5581" i="1"/>
  <c r="G4196" i="7" s="1"/>
  <c r="F5571" i="1"/>
  <c r="F5573" i="1"/>
  <c r="F5440" i="1"/>
  <c r="F5575" i="1"/>
  <c r="G4274" i="7" s="1"/>
  <c r="F5576" i="1"/>
  <c r="F5578" i="1"/>
  <c r="F5585" i="1"/>
  <c r="F5586" i="1"/>
  <c r="F5588" i="1"/>
  <c r="F5561" i="1"/>
  <c r="G4052" i="7" s="1"/>
  <c r="F5594" i="1"/>
  <c r="F5589" i="1"/>
  <c r="F5608" i="1"/>
  <c r="F5609" i="1"/>
  <c r="F5610" i="1"/>
  <c r="F5611" i="1"/>
  <c r="F5639" i="1"/>
  <c r="G4018" i="7" s="1"/>
  <c r="F5612" i="1"/>
  <c r="F5613" i="1"/>
  <c r="F5614" i="1"/>
  <c r="F5615" i="1"/>
  <c r="F5616" i="1"/>
  <c r="F5617" i="1"/>
  <c r="F5618" i="1"/>
  <c r="F5651" i="1"/>
  <c r="F5672" i="1"/>
  <c r="F5679" i="1"/>
  <c r="F5634" i="1"/>
  <c r="G4276" i="7" s="1"/>
  <c r="F5641" i="1"/>
  <c r="F5681" i="1"/>
  <c r="F5654" i="1"/>
  <c r="F5659" i="1"/>
  <c r="G4106" i="7" s="1"/>
  <c r="F5619" i="1"/>
  <c r="F5627" i="1"/>
  <c r="F5633" i="1"/>
  <c r="F5640" i="1"/>
  <c r="F5652" i="1"/>
  <c r="F5655" i="1"/>
  <c r="F5663" i="1"/>
  <c r="F5637" i="1"/>
  <c r="G3983" i="7" s="1"/>
  <c r="F5656" i="1"/>
  <c r="F5665" i="1"/>
  <c r="F5667" i="1"/>
  <c r="F5673" i="1"/>
  <c r="F5676" i="1"/>
  <c r="F5682" i="1"/>
  <c r="F5684" i="1"/>
  <c r="F5623" i="1"/>
  <c r="F5622" i="1"/>
  <c r="F5626" i="1"/>
  <c r="G4277" i="7" s="1"/>
  <c r="F5630" i="1"/>
  <c r="F5631" i="1"/>
  <c r="G4283" i="7" s="1"/>
  <c r="F5642" i="1"/>
  <c r="F5628" i="1"/>
  <c r="F5629" i="1"/>
  <c r="F5632" i="1"/>
  <c r="F5635" i="1"/>
  <c r="F5636" i="1"/>
  <c r="F5638" i="1"/>
  <c r="F5646" i="1"/>
  <c r="G4264" i="7" s="1"/>
  <c r="F5649" i="1"/>
  <c r="F5657" i="1"/>
  <c r="G4261" i="7" s="1"/>
  <c r="F5650" i="1"/>
  <c r="G4259" i="7" s="1"/>
  <c r="F5674" i="1"/>
  <c r="F5675" i="1"/>
  <c r="G4268" i="7" s="1"/>
  <c r="F5677" i="1"/>
  <c r="G4263" i="7" s="1"/>
  <c r="F5678" i="1"/>
  <c r="F5680" i="1"/>
  <c r="F5620" i="1"/>
  <c r="F5625" i="1"/>
  <c r="F5647" i="1"/>
  <c r="F5648" i="1"/>
  <c r="F5653" i="1"/>
  <c r="F5660" i="1"/>
  <c r="F5662" i="1"/>
  <c r="F5666" i="1"/>
  <c r="F5668" i="1"/>
  <c r="F5669" i="1"/>
  <c r="F5671" i="1"/>
  <c r="F5624" i="1"/>
  <c r="F5658" i="1"/>
  <c r="G4258" i="7" s="1"/>
  <c r="F5664" i="1"/>
  <c r="G4103" i="7" s="1"/>
  <c r="F5621" i="1"/>
  <c r="G4244" i="7" s="1"/>
  <c r="F5644" i="1"/>
  <c r="G4239" i="7" s="1"/>
  <c r="F5645" i="1"/>
  <c r="G4238" i="7" s="1"/>
  <c r="F5661" i="1"/>
  <c r="F5643" i="1"/>
  <c r="G4012" i="7" s="1"/>
  <c r="F5670" i="1"/>
  <c r="F5683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80" i="7" s="1"/>
  <c r="G5326" i="1"/>
  <c r="G5342" i="1"/>
  <c r="G5363" i="1"/>
  <c r="K3677" i="7" s="1"/>
  <c r="G5284" i="1"/>
  <c r="K1283" i="7" s="1"/>
  <c r="G5486" i="1"/>
  <c r="K4001" i="7" s="1"/>
  <c r="G5320" i="1"/>
  <c r="K3955" i="7" s="1"/>
  <c r="G5351" i="1"/>
  <c r="G5310" i="1"/>
  <c r="G5428" i="1"/>
  <c r="K4160" i="7" s="1"/>
  <c r="G5276" i="1"/>
  <c r="K1292" i="7" s="1"/>
  <c r="G5325" i="1"/>
  <c r="G5372" i="1"/>
  <c r="K4138" i="7" s="1"/>
  <c r="G5270" i="1"/>
  <c r="G5273" i="1"/>
  <c r="G5297" i="1"/>
  <c r="G5364" i="1"/>
  <c r="G5341" i="1"/>
  <c r="G5367" i="1"/>
  <c r="G5465" i="1"/>
  <c r="G5380" i="1"/>
  <c r="G5462" i="1"/>
  <c r="K4064" i="7" s="1"/>
  <c r="G5445" i="1"/>
  <c r="G5072" i="1"/>
  <c r="G5376" i="1"/>
  <c r="G5373" i="1"/>
  <c r="G5294" i="1"/>
  <c r="G5365" i="1"/>
  <c r="K3876" i="7" s="1"/>
  <c r="G5378" i="1"/>
  <c r="G5455" i="1"/>
  <c r="G5347" i="1"/>
  <c r="K3682" i="7" s="1"/>
  <c r="G5366" i="1"/>
  <c r="K4090" i="7" s="1"/>
  <c r="G5379" i="1"/>
  <c r="G5290" i="1"/>
  <c r="K1293" i="7" s="1"/>
  <c r="G5442" i="1"/>
  <c r="K4096" i="7" s="1"/>
  <c r="G5412" i="1"/>
  <c r="K4145" i="7" s="1"/>
  <c r="G5362" i="1"/>
  <c r="K3860" i="7" s="1"/>
  <c r="G5393" i="1"/>
  <c r="K4044" i="7" s="1"/>
  <c r="G5406" i="1"/>
  <c r="G5369" i="1"/>
  <c r="G5358" i="1"/>
  <c r="G5370" i="1"/>
  <c r="K4091" i="7" s="1"/>
  <c r="G5292" i="1"/>
  <c r="G5350" i="1"/>
  <c r="G5499" i="1"/>
  <c r="K4207" i="7" s="1"/>
  <c r="G5419" i="1"/>
  <c r="G5397" i="1"/>
  <c r="K4045" i="7" s="1"/>
  <c r="G5458" i="1"/>
  <c r="G5334" i="1"/>
  <c r="G5441" i="1"/>
  <c r="G5289" i="1"/>
  <c r="K1282" i="7" s="1"/>
  <c r="G5374" i="1"/>
  <c r="G5384" i="1"/>
  <c r="K4140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3" i="7" s="1"/>
  <c r="G5421" i="1"/>
  <c r="K4136" i="7" s="1"/>
  <c r="G5383" i="1"/>
  <c r="K3698" i="7" s="1"/>
  <c r="G5417" i="1"/>
  <c r="K4134" i="7" s="1"/>
  <c r="G5449" i="1"/>
  <c r="G5498" i="1"/>
  <c r="K3977" i="7" s="1"/>
  <c r="G5502" i="1"/>
  <c r="G5505" i="1"/>
  <c r="K4088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2" i="7" s="1"/>
  <c r="G5501" i="1"/>
  <c r="K3736" i="7" s="1"/>
  <c r="G5496" i="1"/>
  <c r="G5506" i="1"/>
  <c r="G5469" i="1"/>
  <c r="K4082" i="7" s="1"/>
  <c r="G5447" i="1"/>
  <c r="K3765" i="7" s="1"/>
  <c r="G5466" i="1"/>
  <c r="K3954" i="7" s="1"/>
  <c r="G5398" i="1"/>
  <c r="K3581" i="7" s="1"/>
  <c r="G5426" i="1"/>
  <c r="G5443" i="1"/>
  <c r="K4011" i="7" s="1"/>
  <c r="G5457" i="1"/>
  <c r="G5448" i="1"/>
  <c r="G5451" i="1"/>
  <c r="G5400" i="1"/>
  <c r="K3584" i="7" s="1"/>
  <c r="G5487" i="1"/>
  <c r="G5497" i="1"/>
  <c r="K3982" i="7" s="1"/>
  <c r="G5472" i="1"/>
  <c r="K4066" i="7" s="1"/>
  <c r="G5566" i="1"/>
  <c r="K4087" i="7" s="1"/>
  <c r="G5559" i="1"/>
  <c r="G5423" i="1"/>
  <c r="K3676" i="7" s="1"/>
  <c r="G5507" i="1"/>
  <c r="G5470" i="1"/>
  <c r="K4020" i="7" s="1"/>
  <c r="G5438" i="1"/>
  <c r="K3808" i="7" s="1"/>
  <c r="G5405" i="1"/>
  <c r="K4097" i="7" s="1"/>
  <c r="G5404" i="1"/>
  <c r="K3801" i="7" s="1"/>
  <c r="G5574" i="1"/>
  <c r="G5512" i="1"/>
  <c r="K4141" i="7" s="1"/>
  <c r="G5513" i="1"/>
  <c r="G5430" i="1"/>
  <c r="K3672" i="7" s="1"/>
  <c r="G5382" i="1"/>
  <c r="G5468" i="1"/>
  <c r="K1427" i="7" s="1"/>
  <c r="G5461" i="1"/>
  <c r="K1294" i="7" s="1"/>
  <c r="G5482" i="1"/>
  <c r="G5489" i="1"/>
  <c r="K4065" i="7" s="1"/>
  <c r="G5534" i="1"/>
  <c r="G5437" i="1"/>
  <c r="K4006" i="7" s="1"/>
  <c r="G5433" i="1"/>
  <c r="G5436" i="1"/>
  <c r="G5519" i="1"/>
  <c r="K4057" i="7" s="1"/>
  <c r="G5483" i="1"/>
  <c r="K4236" i="7" s="1"/>
  <c r="G5495" i="1"/>
  <c r="K4241" i="7" s="1"/>
  <c r="G5544" i="1"/>
  <c r="G5522" i="1"/>
  <c r="K3798" i="7" s="1"/>
  <c r="G5439" i="1"/>
  <c r="K4095" i="7" s="1"/>
  <c r="G5478" i="1"/>
  <c r="G5517" i="1"/>
  <c r="G5500" i="1"/>
  <c r="G5511" i="1"/>
  <c r="G5543" i="1"/>
  <c r="K4067" i="7" s="1"/>
  <c r="G5521" i="1"/>
  <c r="G5515" i="1"/>
  <c r="K4169" i="7" s="1"/>
  <c r="G5514" i="1"/>
  <c r="G5518" i="1"/>
  <c r="G5403" i="1"/>
  <c r="G5525" i="1"/>
  <c r="G5452" i="1"/>
  <c r="K3738" i="7" s="1"/>
  <c r="G5531" i="1"/>
  <c r="K4232" i="7" s="1"/>
  <c r="G5520" i="1"/>
  <c r="G5523" i="1"/>
  <c r="K4206" i="7" s="1"/>
  <c r="G5434" i="1"/>
  <c r="K3734" i="7" s="1"/>
  <c r="G5533" i="1"/>
  <c r="G5539" i="1"/>
  <c r="K4170" i="7" s="1"/>
  <c r="G5562" i="1"/>
  <c r="K3799" i="7" s="1"/>
  <c r="G5516" i="1"/>
  <c r="G5490" i="1"/>
  <c r="K3663" i="7" s="1"/>
  <c r="G5528" i="1"/>
  <c r="G5553" i="1"/>
  <c r="K4234" i="7" s="1"/>
  <c r="G5529" i="1"/>
  <c r="G5491" i="1"/>
  <c r="K4099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4" i="7" s="1"/>
  <c r="G5579" i="1"/>
  <c r="K4194" i="7" s="1"/>
  <c r="G5580" i="1"/>
  <c r="K4197" i="7" s="1"/>
  <c r="G5537" i="1"/>
  <c r="K4051" i="7" s="1"/>
  <c r="G5564" i="1"/>
  <c r="G5565" i="1"/>
  <c r="G5577" i="1"/>
  <c r="K4168" i="7" s="1"/>
  <c r="G5567" i="1"/>
  <c r="G5581" i="1"/>
  <c r="K4196" i="7" s="1"/>
  <c r="G5571" i="1"/>
  <c r="G5573" i="1"/>
  <c r="G5440" i="1"/>
  <c r="G5575" i="1"/>
  <c r="K4274" i="7" s="1"/>
  <c r="G5576" i="1"/>
  <c r="G5578" i="1"/>
  <c r="K4093" i="7" s="1"/>
  <c r="G5585" i="1"/>
  <c r="G5586" i="1"/>
  <c r="G5588" i="1"/>
  <c r="G5561" i="1"/>
  <c r="K4052" i="7" s="1"/>
  <c r="G5594" i="1"/>
  <c r="G5589" i="1"/>
  <c r="G5608" i="1"/>
  <c r="G5609" i="1"/>
  <c r="G5610" i="1"/>
  <c r="G5611" i="1"/>
  <c r="G5639" i="1"/>
  <c r="K4018" i="7" s="1"/>
  <c r="G5612" i="1"/>
  <c r="G5613" i="1"/>
  <c r="G5614" i="1"/>
  <c r="G5615" i="1"/>
  <c r="G5616" i="1"/>
  <c r="G5617" i="1"/>
  <c r="G5618" i="1"/>
  <c r="G5651" i="1"/>
  <c r="G5672" i="1"/>
  <c r="G5679" i="1"/>
  <c r="G5634" i="1"/>
  <c r="K4276" i="7" s="1"/>
  <c r="G5641" i="1"/>
  <c r="G5681" i="1"/>
  <c r="G5654" i="1"/>
  <c r="G5659" i="1"/>
  <c r="K4106" i="7" s="1"/>
  <c r="G5619" i="1"/>
  <c r="G5627" i="1"/>
  <c r="G5633" i="1"/>
  <c r="G5640" i="1"/>
  <c r="G5652" i="1"/>
  <c r="G5655" i="1"/>
  <c r="G5663" i="1"/>
  <c r="G5637" i="1"/>
  <c r="K3983" i="7" s="1"/>
  <c r="G5656" i="1"/>
  <c r="G5665" i="1"/>
  <c r="G5667" i="1"/>
  <c r="G5673" i="1"/>
  <c r="G5676" i="1"/>
  <c r="G5682" i="1"/>
  <c r="G5684" i="1"/>
  <c r="G5623" i="1"/>
  <c r="G5622" i="1"/>
  <c r="G5626" i="1"/>
  <c r="K4277" i="7" s="1"/>
  <c r="G5630" i="1"/>
  <c r="G5631" i="1"/>
  <c r="K4283" i="7" s="1"/>
  <c r="G5642" i="1"/>
  <c r="G5628" i="1"/>
  <c r="G5629" i="1"/>
  <c r="G5632" i="1"/>
  <c r="G5635" i="1"/>
  <c r="G5636" i="1"/>
  <c r="G5638" i="1"/>
  <c r="G5646" i="1"/>
  <c r="K4264" i="7" s="1"/>
  <c r="G5649" i="1"/>
  <c r="G5657" i="1"/>
  <c r="K4261" i="7" s="1"/>
  <c r="G5650" i="1"/>
  <c r="K4259" i="7" s="1"/>
  <c r="G5674" i="1"/>
  <c r="G5675" i="1"/>
  <c r="K4268" i="7" s="1"/>
  <c r="G5677" i="1"/>
  <c r="K4263" i="7" s="1"/>
  <c r="G5678" i="1"/>
  <c r="G5680" i="1"/>
  <c r="G5620" i="1"/>
  <c r="G5625" i="1"/>
  <c r="G5647" i="1"/>
  <c r="G5648" i="1"/>
  <c r="G5653" i="1"/>
  <c r="G5660" i="1"/>
  <c r="G5662" i="1"/>
  <c r="G5666" i="1"/>
  <c r="G5668" i="1"/>
  <c r="G5669" i="1"/>
  <c r="G5671" i="1"/>
  <c r="G5624" i="1"/>
  <c r="G5658" i="1"/>
  <c r="K4258" i="7" s="1"/>
  <c r="G5664" i="1"/>
  <c r="K4103" i="7" s="1"/>
  <c r="G5621" i="1"/>
  <c r="K4244" i="7" s="1"/>
  <c r="G5644" i="1"/>
  <c r="K4239" i="7" s="1"/>
  <c r="G5645" i="1"/>
  <c r="K4238" i="7" s="1"/>
  <c r="G5661" i="1"/>
  <c r="G5643" i="1"/>
  <c r="K4012" i="7" s="1"/>
  <c r="G5670" i="1"/>
  <c r="G5683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266" i="7" l="1"/>
  <c r="K4273" i="7"/>
  <c r="G3575" i="7"/>
  <c r="K4235" i="7"/>
  <c r="G4235" i="7"/>
  <c r="G4013" i="7"/>
  <c r="K4013" i="7"/>
  <c r="K3843" i="7"/>
  <c r="K4270" i="7"/>
  <c r="K4269" i="7"/>
  <c r="K4240" i="7"/>
  <c r="G3567" i="7"/>
  <c r="G4105" i="7"/>
  <c r="K3575" i="7"/>
  <c r="K3662" i="7"/>
  <c r="K4105" i="7"/>
  <c r="K4019" i="7"/>
  <c r="G4269" i="7"/>
  <c r="G4240" i="7"/>
  <c r="K4262" i="7"/>
  <c r="K4275" i="7"/>
  <c r="G3843" i="7"/>
  <c r="G4275" i="7"/>
  <c r="K4204" i="7"/>
  <c r="K3800" i="7"/>
  <c r="K4172" i="7"/>
  <c r="K3710" i="7"/>
  <c r="K4101" i="7"/>
  <c r="K4267" i="7"/>
  <c r="K1426" i="7"/>
  <c r="K3842" i="7"/>
  <c r="K3567" i="7"/>
  <c r="K3949" i="7"/>
  <c r="K4237" i="7"/>
  <c r="G4266" i="7"/>
  <c r="G4262" i="7"/>
  <c r="G4273" i="7"/>
  <c r="G4233" i="7"/>
  <c r="G4271" i="7"/>
  <c r="G3800" i="7"/>
  <c r="G4206" i="7"/>
  <c r="G3949" i="7"/>
  <c r="G4237" i="7"/>
  <c r="K4086" i="7"/>
  <c r="K4092" i="7"/>
  <c r="K4265" i="7"/>
  <c r="K4100" i="7"/>
  <c r="K4042" i="7"/>
  <c r="K3950" i="7"/>
  <c r="G3710" i="7"/>
  <c r="G4101" i="7"/>
  <c r="G4267" i="7"/>
  <c r="G1426" i="7"/>
  <c r="G3842" i="7"/>
  <c r="G3982" i="7"/>
  <c r="G4172" i="7"/>
  <c r="G3950" i="7"/>
  <c r="G4270" i="7"/>
  <c r="G4086" i="7"/>
  <c r="G4092" i="7"/>
  <c r="G4265" i="7"/>
  <c r="G4100" i="7"/>
  <c r="G4042" i="7"/>
  <c r="K4233" i="7"/>
  <c r="K4271" i="7"/>
  <c r="G3662" i="7"/>
  <c r="G4093" i="7"/>
  <c r="G4204" i="7"/>
  <c r="G3976" i="7"/>
  <c r="K3976" i="7"/>
  <c r="K4257" i="7"/>
  <c r="G4019" i="7"/>
  <c r="G4256" i="7"/>
  <c r="G4020" i="7"/>
  <c r="G4257" i="7"/>
  <c r="K4256" i="7"/>
  <c r="K4085" i="7"/>
  <c r="G4085" i="7"/>
  <c r="G3858" i="7"/>
  <c r="K3858" i="7"/>
  <c r="G3739" i="7"/>
  <c r="G4067" i="7"/>
  <c r="G4065" i="7"/>
  <c r="G4066" i="7"/>
  <c r="G4064" i="7"/>
  <c r="K3739" i="7"/>
  <c r="K3574" i="7"/>
  <c r="G3574" i="7"/>
  <c r="G3734" i="7"/>
  <c r="G3736" i="7"/>
  <c r="G4057" i="7"/>
  <c r="G3809" i="7"/>
  <c r="G3989" i="7"/>
  <c r="G3673" i="7"/>
  <c r="G4141" i="7"/>
  <c r="G3987" i="7"/>
  <c r="K4078" i="7"/>
  <c r="G4078" i="7"/>
  <c r="K4043" i="7"/>
  <c r="K4193" i="7"/>
  <c r="G4043" i="7"/>
  <c r="G4193" i="7"/>
  <c r="K4056" i="7"/>
  <c r="K3978" i="7"/>
  <c r="G3978" i="7"/>
  <c r="K4058" i="7"/>
  <c r="G1308" i="7"/>
  <c r="K1308" i="7"/>
  <c r="G4058" i="7"/>
  <c r="G3735" i="7"/>
  <c r="K3735" i="7"/>
  <c r="K4059" i="7"/>
  <c r="G4056" i="7"/>
  <c r="G4059" i="7"/>
  <c r="G4121" i="7"/>
  <c r="G3977" i="7"/>
  <c r="G4047" i="7"/>
  <c r="K4074" i="7"/>
  <c r="F5226" i="1"/>
  <c r="G4073" i="7" s="1"/>
  <c r="F5260" i="1"/>
  <c r="K4205" i="7"/>
  <c r="G3717" i="7"/>
  <c r="G3715" i="7"/>
  <c r="G4205" i="7"/>
  <c r="G4207" i="7"/>
  <c r="F5222" i="1"/>
  <c r="G4152" i="7"/>
  <c r="G4045" i="7"/>
  <c r="F5303" i="1"/>
  <c r="F5189" i="1"/>
  <c r="F5020" i="1"/>
  <c r="G4090" i="7"/>
  <c r="F5315" i="1"/>
  <c r="F5223" i="1"/>
  <c r="F5277" i="1"/>
  <c r="K4073" i="7"/>
  <c r="F5278" i="1"/>
  <c r="G3718" i="7" s="1"/>
  <c r="G3990" i="7"/>
  <c r="F5300" i="1"/>
  <c r="F5322" i="1"/>
  <c r="G3988" i="7"/>
  <c r="F5212" i="1"/>
  <c r="H4187" i="7"/>
  <c r="H4173" i="7"/>
  <c r="H4031" i="7"/>
  <c r="H4030" i="7"/>
  <c r="H4029" i="7"/>
  <c r="G4029" i="7"/>
  <c r="H4028" i="7"/>
  <c r="G4028" i="7"/>
  <c r="F5264" i="1"/>
  <c r="G4030" i="7" s="1"/>
  <c r="G5264" i="1"/>
  <c r="F5265" i="1"/>
  <c r="G5265" i="1"/>
  <c r="F5252" i="1"/>
  <c r="G4173" i="7" s="1"/>
  <c r="G5252" i="1"/>
  <c r="F5250" i="1"/>
  <c r="G4187" i="7" s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7" i="7"/>
  <c r="H4026" i="7"/>
  <c r="G4026" i="7"/>
  <c r="H4025" i="7"/>
  <c r="H4024" i="7"/>
  <c r="G4024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7" i="7"/>
  <c r="G4129" i="7"/>
  <c r="H4129" i="7"/>
  <c r="G4132" i="7"/>
  <c r="H4132" i="7"/>
  <c r="G4137" i="7"/>
  <c r="H4137" i="7"/>
  <c r="J5225" i="1"/>
  <c r="J5220" i="1"/>
  <c r="J5211" i="1"/>
  <c r="H3996" i="7"/>
  <c r="J5199" i="1"/>
  <c r="J5203" i="1"/>
  <c r="J5198" i="1"/>
  <c r="M5170" i="1"/>
  <c r="J5150" i="1"/>
  <c r="M5139" i="1"/>
  <c r="J5109" i="1"/>
  <c r="J4995" i="1"/>
  <c r="H4231" i="7"/>
  <c r="J5258" i="1"/>
  <c r="J5206" i="1"/>
  <c r="H4017" i="7"/>
  <c r="G4017" i="7"/>
  <c r="H4016" i="7"/>
  <c r="G4016" i="7"/>
  <c r="H4015" i="7"/>
  <c r="H4014" i="7"/>
  <c r="G4014" i="7"/>
  <c r="J5196" i="1"/>
  <c r="J5195" i="1"/>
  <c r="J5194" i="1"/>
  <c r="H3523" i="7"/>
  <c r="H3524" i="7"/>
  <c r="H3525" i="7"/>
  <c r="H3997" i="7"/>
  <c r="G3998" i="7"/>
  <c r="H3998" i="7"/>
  <c r="G3474" i="7"/>
  <c r="H3474" i="7"/>
  <c r="G3475" i="7"/>
  <c r="H3475" i="7"/>
  <c r="N5209" i="1"/>
  <c r="H4084" i="7"/>
  <c r="G4084" i="7"/>
  <c r="H4083" i="7"/>
  <c r="G4083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6" i="7"/>
  <c r="G3986" i="7"/>
  <c r="H3985" i="7"/>
  <c r="G3985" i="7"/>
  <c r="H3984" i="7"/>
  <c r="G3984" i="7"/>
  <c r="H3993" i="7"/>
  <c r="H3992" i="7"/>
  <c r="H3991" i="7"/>
  <c r="G4074" i="7" l="1"/>
  <c r="G3973" i="7"/>
  <c r="H4198" i="7"/>
  <c r="H4199" i="7"/>
  <c r="H3624" i="7"/>
  <c r="H3623" i="7"/>
  <c r="H3617" i="7"/>
  <c r="H3616" i="7"/>
  <c r="H3522" i="7"/>
  <c r="H3521" i="7"/>
  <c r="H3520" i="7"/>
  <c r="H3476" i="7"/>
  <c r="G3476" i="7"/>
  <c r="H3807" i="7"/>
  <c r="H3806" i="7"/>
  <c r="H3966" i="7"/>
  <c r="H3964" i="7"/>
  <c r="G3964" i="7"/>
  <c r="H3963" i="7"/>
  <c r="G3963" i="7"/>
  <c r="H3961" i="7"/>
  <c r="G3961" i="7"/>
  <c r="H3810" i="7"/>
  <c r="H4128" i="7"/>
  <c r="H4124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7" i="7"/>
  <c r="G3887" i="7"/>
  <c r="H3886" i="7"/>
  <c r="H3878" i="7"/>
  <c r="G3878" i="7"/>
  <c r="H3877" i="7"/>
  <c r="G3877" i="7"/>
  <c r="H3848" i="7"/>
  <c r="H3847" i="7"/>
  <c r="G3847" i="7"/>
  <c r="H3846" i="7"/>
  <c r="G3846" i="7"/>
  <c r="H3845" i="7"/>
  <c r="H3971" i="7"/>
  <c r="H3864" i="7"/>
  <c r="H3863" i="7"/>
  <c r="H3862" i="7"/>
  <c r="H3861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4" i="7" s="1"/>
  <c r="G5151" i="1"/>
  <c r="F5207" i="1"/>
  <c r="G3863" i="7" s="1"/>
  <c r="G5207" i="1"/>
  <c r="F5203" i="1"/>
  <c r="G5203" i="1"/>
  <c r="F5204" i="1"/>
  <c r="G3848" i="7" s="1"/>
  <c r="G5204" i="1"/>
  <c r="F5188" i="1"/>
  <c r="G3886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7" i="7"/>
  <c r="H3980" i="7"/>
  <c r="G3981" i="7"/>
  <c r="H3981" i="7"/>
  <c r="J5168" i="1"/>
  <c r="J5167" i="1"/>
  <c r="L5183" i="1"/>
  <c r="F5183" i="1" s="1"/>
  <c r="G3807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6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1" i="7"/>
  <c r="L4932" i="1"/>
  <c r="J4932" i="1"/>
  <c r="H3786" i="7"/>
  <c r="H3781" i="7"/>
  <c r="H3780" i="7"/>
  <c r="H3779" i="7"/>
  <c r="H4062" i="7"/>
  <c r="H4061" i="7"/>
  <c r="G4061" i="7"/>
  <c r="H4060" i="7"/>
  <c r="G406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3" i="7"/>
  <c r="H3942" i="7"/>
  <c r="H3941" i="7"/>
  <c r="H3940" i="7"/>
  <c r="H3939" i="7"/>
  <c r="H3938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3" i="7"/>
  <c r="H3902" i="7"/>
  <c r="H3901" i="7"/>
  <c r="H3900" i="7"/>
  <c r="G4128" i="7" l="1"/>
  <c r="G3810" i="7"/>
  <c r="F5078" i="1"/>
  <c r="G3940" i="7" s="1"/>
  <c r="F5181" i="1"/>
  <c r="G3806" i="7" s="1"/>
  <c r="H3979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7" i="7"/>
  <c r="H4000" i="7"/>
  <c r="H3921" i="7"/>
  <c r="H3920" i="7"/>
  <c r="H3919" i="7"/>
  <c r="G3919" i="7"/>
  <c r="H3918" i="7"/>
  <c r="H3589" i="7"/>
  <c r="H3588" i="7"/>
  <c r="H3785" i="7"/>
  <c r="H3784" i="7"/>
  <c r="H3783" i="7"/>
  <c r="H3782" i="7"/>
  <c r="F5112" i="1"/>
  <c r="G3784" i="7" s="1"/>
  <c r="G5112" i="1"/>
  <c r="F5116" i="1"/>
  <c r="G3782" i="7" s="1"/>
  <c r="G5116" i="1"/>
  <c r="F5184" i="1"/>
  <c r="G3589" i="7" s="1"/>
  <c r="G5184" i="1"/>
  <c r="F5255" i="1"/>
  <c r="G5255" i="1"/>
  <c r="F5108" i="1"/>
  <c r="G3921" i="7" s="1"/>
  <c r="F5220" i="1"/>
  <c r="G4000" i="7" s="1"/>
  <c r="G5220" i="1"/>
  <c r="F5268" i="1"/>
  <c r="G3767" i="7" s="1"/>
  <c r="G5268" i="1"/>
  <c r="H3916" i="7"/>
  <c r="H3915" i="7"/>
  <c r="H3914" i="7"/>
  <c r="H3913" i="7"/>
  <c r="F5122" i="1"/>
  <c r="G3913" i="7" s="1"/>
  <c r="F5213" i="1"/>
  <c r="G5213" i="1"/>
  <c r="F5246" i="1"/>
  <c r="G5246" i="1"/>
  <c r="F5143" i="1"/>
  <c r="G3958" i="7" s="1"/>
  <c r="G5143" i="1"/>
  <c r="H3960" i="7"/>
  <c r="H3959" i="7"/>
  <c r="H3958" i="7"/>
  <c r="H3957" i="7"/>
  <c r="G3957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6" i="7" s="1"/>
  <c r="J5023" i="1"/>
  <c r="J5135" i="1"/>
  <c r="J5018" i="1"/>
  <c r="M5041" i="1"/>
  <c r="J5008" i="1"/>
  <c r="L5045" i="1"/>
  <c r="J5045" i="1"/>
  <c r="G5074" i="1"/>
  <c r="G5111" i="1"/>
  <c r="H3726" i="7"/>
  <c r="H3727" i="7"/>
  <c r="H3733" i="7"/>
  <c r="H3774" i="7"/>
  <c r="H3905" i="7"/>
  <c r="H3908" i="7"/>
  <c r="H3907" i="7"/>
  <c r="H3906" i="7"/>
  <c r="L5110" i="1"/>
  <c r="L5106" i="1"/>
  <c r="L5057" i="1"/>
  <c r="L5093" i="1"/>
  <c r="L5101" i="1"/>
  <c r="L5066" i="1"/>
  <c r="L5100" i="1"/>
  <c r="L5023" i="1"/>
  <c r="F5023" i="1" s="1"/>
  <c r="G3888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6" i="7"/>
  <c r="H3897" i="7"/>
  <c r="H3898" i="7"/>
  <c r="H3899" i="7"/>
  <c r="H3895" i="7"/>
  <c r="H3894" i="7"/>
  <c r="H3893" i="7"/>
  <c r="H3892" i="7"/>
  <c r="H3891" i="7"/>
  <c r="H3890" i="7"/>
  <c r="H3889" i="7"/>
  <c r="H3888" i="7"/>
  <c r="F5114" i="1"/>
  <c r="G3893" i="7" s="1"/>
  <c r="G5114" i="1"/>
  <c r="F5086" i="1"/>
  <c r="G3896" i="7" s="1"/>
  <c r="F5087" i="1"/>
  <c r="G3897" i="7" s="1"/>
  <c r="H3999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10" i="7"/>
  <c r="J4931" i="1"/>
  <c r="J4963" i="1"/>
  <c r="H3873" i="7"/>
  <c r="H3874" i="7"/>
  <c r="G3924" i="7"/>
  <c r="H3924" i="7"/>
  <c r="H3925" i="7"/>
  <c r="H3926" i="7"/>
  <c r="H3927" i="7"/>
  <c r="H3879" i="7"/>
  <c r="H3880" i="7"/>
  <c r="H3881" i="7"/>
  <c r="H3882" i="7"/>
  <c r="H3883" i="7"/>
  <c r="H3885" i="7"/>
  <c r="H3884" i="7"/>
  <c r="F5160" i="1"/>
  <c r="G5160" i="1"/>
  <c r="F5093" i="1"/>
  <c r="G3882" i="7" s="1"/>
  <c r="G5093" i="1"/>
  <c r="F5131" i="1"/>
  <c r="G3926" i="7" s="1"/>
  <c r="G5131" i="1"/>
  <c r="F5146" i="1"/>
  <c r="G3943" i="7" s="1"/>
  <c r="F5147" i="1"/>
  <c r="G5147" i="1"/>
  <c r="F5088" i="1"/>
  <c r="G5088" i="1"/>
  <c r="F5104" i="1"/>
  <c r="G5104" i="1"/>
  <c r="F5129" i="1"/>
  <c r="G5129" i="1"/>
  <c r="G5086" i="1" l="1"/>
  <c r="G3942" i="7"/>
  <c r="G5122" i="1"/>
  <c r="G5108" i="1"/>
  <c r="F5111" i="1"/>
  <c r="G3905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2" i="7" l="1"/>
  <c r="H3871" i="7"/>
  <c r="G3867" i="7"/>
  <c r="H3867" i="7"/>
  <c r="H3868" i="7"/>
  <c r="H3869" i="7"/>
  <c r="H3870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6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70" i="7"/>
  <c r="H4071" i="7"/>
  <c r="H4072" i="7"/>
  <c r="H4075" i="7"/>
  <c r="H4069" i="7"/>
  <c r="H4068" i="7"/>
  <c r="H1341" i="7"/>
  <c r="H1342" i="7"/>
  <c r="H1343" i="7"/>
  <c r="H1352" i="7"/>
  <c r="H3853" i="7"/>
  <c r="H3854" i="7"/>
  <c r="H3855" i="7"/>
  <c r="H3856" i="7"/>
  <c r="H3849" i="7"/>
  <c r="H3850" i="7"/>
  <c r="H3851" i="7"/>
  <c r="H3852" i="7"/>
  <c r="G5043" i="1"/>
  <c r="F4963" i="1"/>
  <c r="G3849" i="7" s="1"/>
  <c r="G4963" i="1"/>
  <c r="F5018" i="1"/>
  <c r="G3852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4" i="7"/>
  <c r="H4147" i="7"/>
  <c r="G414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6" i="7"/>
  <c r="H4125" i="7"/>
  <c r="H4123" i="7"/>
  <c r="H4122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4" i="7"/>
  <c r="H3833" i="7"/>
  <c r="H3832" i="7"/>
  <c r="H3831" i="7"/>
  <c r="H3830" i="7"/>
  <c r="G3830" i="7"/>
  <c r="H3829" i="7"/>
  <c r="H3828" i="7"/>
  <c r="H3827" i="7"/>
  <c r="H3820" i="7"/>
  <c r="H3821" i="7"/>
  <c r="H3822" i="7"/>
  <c r="H3823" i="7"/>
  <c r="H3824" i="7"/>
  <c r="H3825" i="7"/>
  <c r="H3826" i="7"/>
  <c r="H3817" i="7"/>
  <c r="H3818" i="7"/>
  <c r="H3819" i="7"/>
  <c r="H3813" i="7"/>
  <c r="H3814" i="7"/>
  <c r="H3815" i="7"/>
  <c r="H3816" i="7"/>
  <c r="F4997" i="1"/>
  <c r="G3816" i="7" s="1"/>
  <c r="G4997" i="1"/>
  <c r="F5048" i="1"/>
  <c r="G3818" i="7" s="1"/>
  <c r="G5048" i="1"/>
  <c r="F5035" i="1"/>
  <c r="G3823" i="7" s="1"/>
  <c r="F5067" i="1"/>
  <c r="G3824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2" i="7" s="1"/>
  <c r="G5055" i="1"/>
  <c r="F5056" i="1"/>
  <c r="G3834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6" i="7"/>
  <c r="H3865" i="7"/>
  <c r="H3805" i="7"/>
  <c r="H3804" i="7"/>
  <c r="G3804" i="7"/>
  <c r="H3803" i="7"/>
  <c r="H3802" i="7"/>
  <c r="G3802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7" i="7"/>
  <c r="H3912" i="7"/>
  <c r="H3911" i="7"/>
  <c r="H3910" i="7"/>
  <c r="H4035" i="7"/>
  <c r="G4035" i="7"/>
  <c r="H4034" i="7"/>
  <c r="H4032" i="7"/>
  <c r="H4023" i="7"/>
  <c r="G4023" i="7"/>
  <c r="F5103" i="1"/>
  <c r="G3911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2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8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1" i="7"/>
  <c r="H3730" i="7"/>
  <c r="H3729" i="7"/>
  <c r="H3728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1" i="7"/>
  <c r="H3770" i="7"/>
  <c r="F4965" i="1"/>
  <c r="G4965" i="1"/>
  <c r="F5247" i="1"/>
  <c r="G5247" i="1"/>
  <c r="F4970" i="1"/>
  <c r="G3825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6" i="7" s="1"/>
  <c r="H3956" i="7"/>
  <c r="J4510" i="1"/>
  <c r="J4746" i="1"/>
  <c r="F4746" i="1" s="1"/>
  <c r="H3923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5" i="7"/>
  <c r="G4005" i="7"/>
  <c r="H4004" i="7"/>
  <c r="G4004" i="7"/>
  <c r="H4003" i="7"/>
  <c r="G4003" i="7"/>
  <c r="H4002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1" i="7"/>
  <c r="H4149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2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1" i="7"/>
  <c r="H3947" i="7"/>
  <c r="H3721" i="7"/>
  <c r="H3720" i="7"/>
  <c r="H3719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9" i="7" s="1"/>
  <c r="F4799" i="1"/>
  <c r="F3886" i="1"/>
  <c r="F3887" i="1"/>
  <c r="F4590" i="1"/>
  <c r="F4859" i="1"/>
  <c r="F4263" i="1"/>
  <c r="F4129" i="1"/>
  <c r="F4960" i="1"/>
  <c r="F5257" i="1"/>
  <c r="G4124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2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9" i="7" s="1"/>
  <c r="F4983" i="1"/>
  <c r="F5015" i="1"/>
  <c r="G3649" i="7" s="1"/>
  <c r="F5016" i="1"/>
  <c r="G3651" i="7" s="1"/>
  <c r="F5019" i="1"/>
  <c r="G3928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7" i="7" s="1"/>
  <c r="F5013" i="1"/>
  <c r="G3561" i="7" s="1"/>
  <c r="F4978" i="1"/>
  <c r="G3728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30" i="7" s="1"/>
  <c r="F4994" i="1"/>
  <c r="G2106" i="7" s="1"/>
  <c r="F5124" i="1"/>
  <c r="F5117" i="1"/>
  <c r="G3815" i="7" s="1"/>
  <c r="F4931" i="1"/>
  <c r="G1428" i="7" s="1"/>
  <c r="F4977" i="1"/>
  <c r="G4125" i="7" s="1"/>
  <c r="F5200" i="1"/>
  <c r="F5066" i="1"/>
  <c r="F5197" i="1"/>
  <c r="F5227" i="1"/>
  <c r="F5039" i="1"/>
  <c r="G4154" i="7" s="1"/>
  <c r="F5168" i="1"/>
  <c r="F5040" i="1"/>
  <c r="G2819" i="7" s="1"/>
  <c r="F5070" i="1"/>
  <c r="G2540" i="7" s="1"/>
  <c r="F5245" i="1"/>
  <c r="F5242" i="1"/>
  <c r="F4979" i="1"/>
  <c r="G3855" i="7" s="1"/>
  <c r="F5065" i="1"/>
  <c r="G4034" i="7" s="1"/>
  <c r="F4980" i="1"/>
  <c r="G4123" i="7" s="1"/>
  <c r="F5047" i="1"/>
  <c r="F5118" i="1"/>
  <c r="F5155" i="1"/>
  <c r="F5095" i="1"/>
  <c r="F5038" i="1"/>
  <c r="G3872" i="7" s="1"/>
  <c r="F5123" i="1"/>
  <c r="G3814" i="7" s="1"/>
  <c r="F5032" i="1"/>
  <c r="G3813" i="7" s="1"/>
  <c r="F5037" i="1"/>
  <c r="F4655" i="1"/>
  <c r="G264" i="7" s="1"/>
  <c r="F4852" i="1"/>
  <c r="G265" i="7" s="1"/>
  <c r="F5080" i="1"/>
  <c r="G3819" i="7" s="1"/>
  <c r="F5106" i="1"/>
  <c r="F5127" i="1"/>
  <c r="G3868" i="7" s="1"/>
  <c r="F5159" i="1"/>
  <c r="G3885" i="7" s="1"/>
  <c r="F5133" i="1"/>
  <c r="G3850" i="7" s="1"/>
  <c r="F4976" i="1"/>
  <c r="G1429" i="7" s="1"/>
  <c r="F4932" i="1"/>
  <c r="G4210" i="7" s="1"/>
  <c r="F5045" i="1"/>
  <c r="G3854" i="7" s="1"/>
  <c r="F5008" i="1"/>
  <c r="G4126" i="7" s="1"/>
  <c r="F5121" i="1"/>
  <c r="G3731" i="7" s="1"/>
  <c r="F5046" i="1"/>
  <c r="G3853" i="7" s="1"/>
  <c r="F5057" i="1"/>
  <c r="G2541" i="7" s="1"/>
  <c r="F5266" i="1"/>
  <c r="G3999" i="7" s="1"/>
  <c r="F5135" i="1"/>
  <c r="G3889" i="7" s="1"/>
  <c r="F5100" i="1"/>
  <c r="G3822" i="7" s="1"/>
  <c r="F5076" i="1"/>
  <c r="G364" i="7" s="1"/>
  <c r="F5075" i="1"/>
  <c r="G3871" i="7" s="1"/>
  <c r="F5099" i="1"/>
  <c r="G3833" i="7" s="1"/>
  <c r="F5102" i="1"/>
  <c r="G3831" i="7" s="1"/>
  <c r="F5101" i="1"/>
  <c r="G3821" i="7" s="1"/>
  <c r="F5125" i="1"/>
  <c r="G3817" i="7" s="1"/>
  <c r="F5126" i="1"/>
  <c r="G3827" i="7" s="1"/>
  <c r="F5165" i="1"/>
  <c r="G3590" i="7" s="1"/>
  <c r="F5136" i="1"/>
  <c r="G3607" i="7" s="1"/>
  <c r="F5090" i="1"/>
  <c r="F5091" i="1"/>
  <c r="F5182" i="1"/>
  <c r="G3912" i="7" s="1"/>
  <c r="F5096" i="1"/>
  <c r="G3727" i="7" s="1"/>
  <c r="F5041" i="1"/>
  <c r="G4122" i="7" s="1"/>
  <c r="F5134" i="1"/>
  <c r="G3851" i="7" s="1"/>
  <c r="F5148" i="1"/>
  <c r="G3891" i="7" s="1"/>
  <c r="F5084" i="1"/>
  <c r="G3890" i="7" s="1"/>
  <c r="F5150" i="1"/>
  <c r="F5154" i="1"/>
  <c r="F5119" i="1"/>
  <c r="G3881" i="7" s="1"/>
  <c r="F5132" i="1"/>
  <c r="G3726" i="7" s="1"/>
  <c r="F5137" i="1"/>
  <c r="G4069" i="7" s="1"/>
  <c r="F5173" i="1"/>
  <c r="G3341" i="7" s="1"/>
  <c r="F5130" i="1"/>
  <c r="F5007" i="1"/>
  <c r="G3914" i="7" s="1"/>
  <c r="F5085" i="1"/>
  <c r="G2234" i="7" s="1"/>
  <c r="F5079" i="1"/>
  <c r="G3874" i="7" s="1"/>
  <c r="F4984" i="1"/>
  <c r="G3899" i="7" s="1"/>
  <c r="F4999" i="1"/>
  <c r="G3898" i="7" s="1"/>
  <c r="F5140" i="1"/>
  <c r="G3892" i="7" s="1"/>
  <c r="F5128" i="1"/>
  <c r="G3884" i="7" s="1"/>
  <c r="F5144" i="1"/>
  <c r="G3604" i="7" s="1"/>
  <c r="F5198" i="1"/>
  <c r="F5176" i="1"/>
  <c r="G3908" i="7" s="1"/>
  <c r="F5005" i="1"/>
  <c r="G357" i="7" s="1"/>
  <c r="F5177" i="1"/>
  <c r="G3907" i="7" s="1"/>
  <c r="F5167" i="1"/>
  <c r="G1341" i="7" s="1"/>
  <c r="F5217" i="1"/>
  <c r="F5175" i="1"/>
  <c r="G3820" i="7" s="1"/>
  <c r="F5145" i="1"/>
  <c r="F5107" i="1"/>
  <c r="G3883" i="7" s="1"/>
  <c r="F5195" i="1"/>
  <c r="G3927" i="7" s="1"/>
  <c r="F5164" i="1"/>
  <c r="G3774" i="7" s="1"/>
  <c r="F5169" i="1"/>
  <c r="G4072" i="7" s="1"/>
  <c r="F5256" i="1"/>
  <c r="G3903" i="7" s="1"/>
  <c r="F5193" i="1"/>
  <c r="G3902" i="7" s="1"/>
  <c r="F5174" i="1"/>
  <c r="G3941" i="7" s="1"/>
  <c r="F5163" i="1"/>
  <c r="G3873" i="7" s="1"/>
  <c r="F5157" i="1"/>
  <c r="G3894" i="7" s="1"/>
  <c r="F5105" i="1"/>
  <c r="G3828" i="7" s="1"/>
  <c r="F5161" i="1"/>
  <c r="G4077" i="7" s="1"/>
  <c r="F5152" i="1"/>
  <c r="G3781" i="7" s="1"/>
  <c r="F5158" i="1"/>
  <c r="G4062" i="7" s="1"/>
  <c r="F4981" i="1"/>
  <c r="G4211" i="7" s="1"/>
  <c r="F5089" i="1"/>
  <c r="G3916" i="7" s="1"/>
  <c r="F5162" i="1"/>
  <c r="G3920" i="7" s="1"/>
  <c r="F5170" i="1"/>
  <c r="G3785" i="7" s="1"/>
  <c r="F5171" i="1"/>
  <c r="G3783" i="7" s="1"/>
  <c r="F5094" i="1"/>
  <c r="G3915" i="7" s="1"/>
  <c r="F5194" i="1"/>
  <c r="F5186" i="1"/>
  <c r="G4076" i="7" s="1"/>
  <c r="F5259" i="1"/>
  <c r="G3900" i="7" s="1"/>
  <c r="F5272" i="1"/>
  <c r="G3939" i="7" s="1"/>
  <c r="F5138" i="1"/>
  <c r="G3938" i="7" s="1"/>
  <c r="F5153" i="1"/>
  <c r="G3895" i="7" s="1"/>
  <c r="F5196" i="1"/>
  <c r="G3733" i="7" s="1"/>
  <c r="F5229" i="1"/>
  <c r="G4075" i="7" s="1"/>
  <c r="F5206" i="1"/>
  <c r="G3268" i="7" s="1"/>
  <c r="F5225" i="1"/>
  <c r="G3910" i="7" s="1"/>
  <c r="F5068" i="1"/>
  <c r="G3633" i="7" s="1"/>
  <c r="F5141" i="1"/>
  <c r="G1627" i="7" s="1"/>
  <c r="F5185" i="1"/>
  <c r="F5187" i="1"/>
  <c r="F5211" i="1"/>
  <c r="G4070" i="7" s="1"/>
  <c r="F5261" i="1"/>
  <c r="G3901" i="7" s="1"/>
  <c r="F5274" i="1"/>
  <c r="G3617" i="7" s="1"/>
  <c r="F5248" i="1"/>
  <c r="G3960" i="7" s="1"/>
  <c r="F4995" i="1"/>
  <c r="G4231" i="7" s="1"/>
  <c r="F5214" i="1"/>
  <c r="G4199" i="7" s="1"/>
  <c r="F5224" i="1"/>
  <c r="G3523" i="7" s="1"/>
  <c r="F5231" i="1"/>
  <c r="F5232" i="1"/>
  <c r="G3997" i="7" s="1"/>
  <c r="F5230" i="1"/>
  <c r="G3780" i="7" s="1"/>
  <c r="F5244" i="1"/>
  <c r="G3925" i="7" s="1"/>
  <c r="F5249" i="1"/>
  <c r="F5258" i="1"/>
  <c r="F5239" i="1"/>
  <c r="F5199" i="1"/>
  <c r="F5253" i="1"/>
  <c r="F5262" i="1"/>
  <c r="F5267" i="1"/>
  <c r="G4127" i="7" s="1"/>
  <c r="F5006" i="1"/>
  <c r="F5120" i="1"/>
  <c r="F5329" i="1"/>
  <c r="G3623" i="7" s="1"/>
  <c r="F5149" i="1"/>
  <c r="G3624" i="7" s="1"/>
  <c r="F5191" i="1"/>
  <c r="G4198" i="7" s="1"/>
  <c r="F5205" i="1"/>
  <c r="G3918" i="7" s="1"/>
  <c r="F5233" i="1"/>
  <c r="F5234" i="1"/>
  <c r="F5238" i="1"/>
  <c r="G3845" i="7" s="1"/>
  <c r="F5215" i="1"/>
  <c r="G4027" i="7" s="1"/>
  <c r="F5216" i="1"/>
  <c r="G4025" i="7" s="1"/>
  <c r="F5339" i="1"/>
  <c r="F5178" i="1"/>
  <c r="F5240" i="1"/>
  <c r="G3861" i="7" s="1"/>
  <c r="F5180" i="1"/>
  <c r="G1000" i="7" s="1"/>
  <c r="F5221" i="1"/>
  <c r="G3520" i="7" s="1"/>
  <c r="F5241" i="1"/>
  <c r="G3862" i="7" s="1"/>
  <c r="F5237" i="1"/>
  <c r="F5254" i="1"/>
  <c r="G4071" i="7" s="1"/>
  <c r="F5263" i="1"/>
  <c r="G4031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2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1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3" i="7"/>
  <c r="K4754" i="1"/>
  <c r="J4230" i="1"/>
  <c r="K4037" i="1"/>
  <c r="F4037" i="1" s="1"/>
  <c r="J4036" i="1"/>
  <c r="K4237" i="1"/>
  <c r="F4237" i="1" s="1"/>
  <c r="H3922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5" i="7"/>
  <c r="H3946" i="7"/>
  <c r="H3948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9" i="7"/>
  <c r="H3757" i="7"/>
  <c r="H3754" i="7"/>
  <c r="H3753" i="7"/>
  <c r="H3752" i="7"/>
  <c r="H3751" i="7"/>
  <c r="H3750" i="7"/>
  <c r="H3747" i="7"/>
  <c r="H3743" i="7"/>
  <c r="H3742" i="7"/>
  <c r="H3741" i="7"/>
  <c r="H3740" i="7"/>
  <c r="H3761" i="7"/>
  <c r="H3764" i="7"/>
  <c r="G3763" i="7"/>
  <c r="H3763" i="7"/>
  <c r="H3760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8" i="7"/>
  <c r="H3762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6" i="7"/>
  <c r="H41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6" i="7" l="1"/>
  <c r="G3966" i="7"/>
  <c r="G4081" i="7"/>
  <c r="G4015" i="7"/>
  <c r="G4987" i="1"/>
  <c r="F4477" i="1"/>
  <c r="G3992" i="7"/>
  <c r="G3991" i="7"/>
  <c r="G3866" i="7"/>
  <c r="G3993" i="7"/>
  <c r="G3524" i="7"/>
  <c r="G3525" i="7"/>
  <c r="G4068" i="7"/>
  <c r="G3786" i="7"/>
  <c r="G3779" i="7"/>
  <c r="G3979" i="7"/>
  <c r="G3980" i="7"/>
  <c r="G3865" i="7"/>
  <c r="G3829" i="7"/>
  <c r="F4540" i="1"/>
  <c r="F4095" i="1"/>
  <c r="F4016" i="1"/>
  <c r="F4476" i="1"/>
  <c r="F4287" i="1"/>
  <c r="G3700" i="7" s="1"/>
  <c r="F4358" i="1"/>
  <c r="G3869" i="7"/>
  <c r="G3959" i="7"/>
  <c r="G3870" i="7"/>
  <c r="F4804" i="1"/>
  <c r="F4484" i="1"/>
  <c r="F4038" i="1"/>
  <c r="F4238" i="1"/>
  <c r="G2528" i="7" s="1"/>
  <c r="F3892" i="1"/>
  <c r="G751" i="7" s="1"/>
  <c r="E25" i="23"/>
  <c r="F4805" i="1"/>
  <c r="G3947" i="7" s="1"/>
  <c r="F4460" i="1"/>
  <c r="G3826" i="7"/>
  <c r="F5082" i="1"/>
  <c r="F4015" i="1"/>
  <c r="G3879" i="7"/>
  <c r="G362" i="7"/>
  <c r="C25" i="23"/>
  <c r="F4107" i="1"/>
  <c r="F4541" i="1"/>
  <c r="G4959" i="1"/>
  <c r="F4850" i="1"/>
  <c r="F4750" i="1"/>
  <c r="F4753" i="1"/>
  <c r="G5035" i="1"/>
  <c r="F4094" i="1"/>
  <c r="F3891" i="1"/>
  <c r="G3923" i="7"/>
  <c r="G3345" i="7"/>
  <c r="F5063" i="1"/>
  <c r="B34" i="21"/>
  <c r="B26" i="21"/>
  <c r="F4510" i="1"/>
  <c r="C23" i="23"/>
  <c r="F3884" i="1"/>
  <c r="F4013" i="1"/>
  <c r="F5061" i="1"/>
  <c r="G3653" i="7"/>
  <c r="G3805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1" i="7"/>
  <c r="F4128" i="1"/>
  <c r="G3622" i="7" s="1"/>
  <c r="F4339" i="1"/>
  <c r="B36" i="21"/>
  <c r="B32" i="21"/>
  <c r="B25" i="21"/>
  <c r="B41" i="21"/>
  <c r="B38" i="21"/>
  <c r="G3770" i="7"/>
  <c r="F4851" i="1"/>
  <c r="G3951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1" i="7"/>
  <c r="B46" i="21"/>
  <c r="F4585" i="1"/>
  <c r="F4452" i="1"/>
  <c r="F4802" i="1"/>
  <c r="G4033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3" i="7" s="1"/>
  <c r="F4180" i="1"/>
  <c r="G3527" i="7" s="1"/>
  <c r="F4885" i="1"/>
  <c r="F4846" i="1"/>
  <c r="F4169" i="1"/>
  <c r="G3720" i="7" s="1"/>
  <c r="F4490" i="1"/>
  <c r="F4086" i="1"/>
  <c r="F4336" i="1"/>
  <c r="F4337" i="1"/>
  <c r="F3883" i="1"/>
  <c r="G3711" i="7" s="1"/>
  <c r="F3885" i="1"/>
  <c r="F4612" i="1"/>
  <c r="F4848" i="1"/>
  <c r="G4037" i="7" s="1"/>
  <c r="G3792" i="1"/>
  <c r="F4539" i="1"/>
  <c r="G3719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2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2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1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3" i="7"/>
  <c r="H4037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6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50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8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9" i="7"/>
  <c r="H4208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3" i="7"/>
  <c r="H4202" i="7"/>
  <c r="H4201" i="7"/>
  <c r="H4200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3" i="7"/>
  <c r="G3880" i="7"/>
  <c r="G3732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7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9" i="7"/>
  <c r="H3930" i="7"/>
  <c r="H3931" i="7"/>
  <c r="H3932" i="7"/>
  <c r="H3933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4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2" i="7"/>
  <c r="H4155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40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6" i="7"/>
  <c r="H4036" i="7"/>
  <c r="H4038" i="7"/>
  <c r="H4039" i="7"/>
  <c r="J4309" i="1"/>
  <c r="J4478" i="1"/>
  <c r="F4478" i="1" s="1"/>
  <c r="J4837" i="1"/>
  <c r="F4837" i="1" s="1"/>
  <c r="H4216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1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9" i="7"/>
  <c r="F4230" i="7"/>
  <c r="F4229" i="7"/>
  <c r="F4228" i="7"/>
  <c r="F4227" i="7"/>
  <c r="G2467" i="7"/>
  <c r="G381" i="7"/>
  <c r="G743" i="7"/>
  <c r="G2627" i="7"/>
  <c r="G2626" i="7"/>
  <c r="G2526" i="7"/>
  <c r="G4038" i="7"/>
  <c r="G1474" i="7"/>
  <c r="G1476" i="7"/>
  <c r="G984" i="7"/>
  <c r="G3483" i="7"/>
  <c r="G1177" i="7"/>
  <c r="G1178" i="7"/>
  <c r="G3647" i="7"/>
  <c r="G3484" i="7"/>
  <c r="G3481" i="7"/>
  <c r="G1838" i="7"/>
  <c r="G4174" i="7"/>
  <c r="G2628" i="7"/>
  <c r="G2629" i="7"/>
  <c r="G1194" i="7"/>
  <c r="G1195" i="7"/>
  <c r="G3609" i="7"/>
  <c r="G3577" i="7"/>
  <c r="G825" i="7"/>
  <c r="G3737" i="7"/>
  <c r="G1473" i="7"/>
  <c r="G3656" i="7"/>
  <c r="G1841" i="7"/>
  <c r="G1840" i="7"/>
  <c r="G2466" i="7"/>
  <c r="G1123" i="7"/>
  <c r="G1196" i="7"/>
  <c r="G4202" i="7"/>
  <c r="G3587" i="7"/>
  <c r="G1737" i="7"/>
  <c r="G3657" i="7"/>
  <c r="G4208" i="7"/>
  <c r="G2821" i="7"/>
  <c r="G3929" i="7"/>
  <c r="G3932" i="7"/>
  <c r="G3576" i="7"/>
  <c r="G3384" i="7"/>
  <c r="G4200" i="7"/>
  <c r="G3638" i="7"/>
  <c r="G4148" i="7"/>
  <c r="G3585" i="7"/>
  <c r="G3661" i="7"/>
  <c r="G3658" i="7"/>
  <c r="G4040" i="7"/>
  <c r="G3486" i="7"/>
  <c r="G2966" i="7"/>
  <c r="G3054" i="7"/>
  <c r="G4150" i="7"/>
  <c r="G688" i="7"/>
  <c r="G1752" i="7"/>
  <c r="G2820" i="7"/>
  <c r="G3756" i="7"/>
  <c r="G1738" i="7"/>
  <c r="G3413" i="7"/>
  <c r="G3640" i="7"/>
  <c r="G3645" i="7"/>
  <c r="G53" i="7"/>
  <c r="G2422" i="7"/>
  <c r="G4167" i="7"/>
  <c r="G3746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6" i="7"/>
  <c r="G3679" i="7"/>
  <c r="G3760" i="7"/>
  <c r="G3945" i="7"/>
  <c r="G3594" i="7"/>
  <c r="G3694" i="7"/>
  <c r="G3743" i="7"/>
  <c r="G3750" i="7"/>
  <c r="G3742" i="7"/>
  <c r="G3747" i="7"/>
  <c r="G3632" i="7"/>
  <c r="G3631" i="7"/>
  <c r="G3618" i="7"/>
  <c r="G3759" i="7"/>
  <c r="G3757" i="7"/>
  <c r="G464" i="7"/>
  <c r="G3948" i="7"/>
  <c r="G3597" i="7"/>
  <c r="G3391" i="7"/>
  <c r="G3751" i="7"/>
  <c r="G3740" i="7"/>
  <c r="G3741" i="7"/>
  <c r="G3648" i="7"/>
  <c r="G3764" i="7"/>
  <c r="G3754" i="7"/>
  <c r="G3753" i="7"/>
  <c r="G3922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8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7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1" i="7" s="1"/>
  <c r="G4883" i="1"/>
  <c r="G4884" i="1"/>
  <c r="G4444" i="1"/>
  <c r="G4405" i="1"/>
  <c r="G4209" i="1"/>
  <c r="G4208" i="1"/>
  <c r="K3929" i="7" s="1"/>
  <c r="G4211" i="1"/>
  <c r="K3932" i="7" s="1"/>
  <c r="G3919" i="1"/>
  <c r="K3576" i="7" s="1"/>
  <c r="G3828" i="1"/>
  <c r="G3948" i="1"/>
  <c r="G3949" i="1"/>
  <c r="G4740" i="1"/>
  <c r="K3384" i="7" s="1"/>
  <c r="G4885" i="1"/>
  <c r="G4844" i="1"/>
  <c r="G4879" i="1"/>
  <c r="K4200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50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60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6" i="7"/>
  <c r="K4040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4" i="7"/>
  <c r="K2254" i="7"/>
  <c r="K1194" i="7"/>
  <c r="K1196" i="7"/>
  <c r="K3930" i="7"/>
  <c r="K3577" i="7"/>
  <c r="K3585" i="7"/>
  <c r="K824" i="7"/>
  <c r="K825" i="7"/>
  <c r="K826" i="7"/>
  <c r="K851" i="7"/>
  <c r="K53" i="7"/>
  <c r="K2529" i="7"/>
  <c r="K4202" i="7"/>
  <c r="K4203" i="7"/>
  <c r="K2423" i="7"/>
  <c r="K1736" i="7"/>
  <c r="K1737" i="7"/>
  <c r="K1738" i="7"/>
  <c r="K1752" i="7"/>
  <c r="K3055" i="7"/>
  <c r="K3115" i="7"/>
  <c r="K1735" i="7"/>
  <c r="K2815" i="7"/>
  <c r="K2816" i="7"/>
  <c r="K4208" i="7"/>
  <c r="K4209" i="7"/>
  <c r="K2821" i="7"/>
  <c r="K3638" i="7"/>
  <c r="K3661" i="7"/>
  <c r="K4148" i="7"/>
  <c r="K1295" i="7"/>
  <c r="K1305" i="7"/>
  <c r="K1307" i="7"/>
  <c r="K911" i="7"/>
  <c r="K912" i="7"/>
  <c r="K913" i="7"/>
  <c r="K914" i="7"/>
  <c r="K687" i="7"/>
  <c r="K688" i="7"/>
  <c r="K745" i="7"/>
  <c r="K3756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7" i="7"/>
  <c r="K4033" i="7"/>
  <c r="K3614" i="7"/>
  <c r="K3615" i="7"/>
  <c r="K3570" i="7"/>
  <c r="K3572" i="7"/>
  <c r="K4167" i="7"/>
  <c r="K3746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2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1" i="7"/>
  <c r="K3764" i="7"/>
  <c r="K3763" i="7"/>
  <c r="K3740" i="7"/>
  <c r="K3741" i="7"/>
  <c r="K3742" i="7"/>
  <c r="K3743" i="7"/>
  <c r="K3747" i="7"/>
  <c r="K3750" i="7"/>
  <c r="K3751" i="7"/>
  <c r="K3752" i="7"/>
  <c r="K3753" i="7"/>
  <c r="K3754" i="7"/>
  <c r="K3757" i="7"/>
  <c r="K3759" i="7"/>
  <c r="K3945" i="7"/>
  <c r="K3946" i="7"/>
  <c r="K3948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2" i="7"/>
  <c r="K4153" i="7"/>
  <c r="K3719" i="7"/>
  <c r="K3720" i="7"/>
  <c r="K3721" i="7"/>
  <c r="K3947" i="7"/>
  <c r="K3951" i="7"/>
  <c r="K3635" i="7"/>
  <c r="K4146" i="7"/>
  <c r="K3600" i="7"/>
  <c r="K3653" i="7"/>
  <c r="K3654" i="7"/>
  <c r="K3652" i="7"/>
  <c r="K3655" i="7"/>
  <c r="K3732" i="7"/>
  <c r="K1344" i="7"/>
  <c r="K1349" i="7"/>
  <c r="K1350" i="7"/>
  <c r="K1351" i="7"/>
  <c r="K3561" i="7"/>
  <c r="K3562" i="7"/>
  <c r="K3563" i="7"/>
  <c r="K3566" i="7"/>
  <c r="K4151" i="7"/>
  <c r="K751" i="7"/>
  <c r="K752" i="7"/>
  <c r="K815" i="7"/>
  <c r="K852" i="7"/>
  <c r="K4002" i="7"/>
  <c r="K4003" i="7"/>
  <c r="K4004" i="7"/>
  <c r="K4005" i="7"/>
  <c r="K3601" i="7"/>
  <c r="K3699" i="7"/>
  <c r="K3700" i="7"/>
  <c r="K3701" i="7"/>
  <c r="K3704" i="7"/>
  <c r="K2465" i="7"/>
  <c r="K2528" i="7"/>
  <c r="K2538" i="7"/>
  <c r="K2539" i="7"/>
  <c r="K3923" i="7"/>
  <c r="K395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8" i="7"/>
  <c r="K3729" i="7"/>
  <c r="K3730" i="7"/>
  <c r="K3731" i="7"/>
  <c r="K3928" i="7"/>
  <c r="K3606" i="7"/>
  <c r="K3216" i="7"/>
  <c r="K3268" i="7"/>
  <c r="K3341" i="7"/>
  <c r="K3342" i="7"/>
  <c r="K2231" i="7"/>
  <c r="K2232" i="7"/>
  <c r="K2641" i="7"/>
  <c r="K2819" i="7"/>
  <c r="K3117" i="7"/>
  <c r="K3213" i="7"/>
  <c r="K4023" i="7"/>
  <c r="K4032" i="7"/>
  <c r="K4034" i="7"/>
  <c r="K4035" i="7"/>
  <c r="K3910" i="7"/>
  <c r="K3911" i="7"/>
  <c r="K3912" i="7"/>
  <c r="K3917" i="7"/>
  <c r="K264" i="7"/>
  <c r="K265" i="7"/>
  <c r="K266" i="7"/>
  <c r="K303" i="7"/>
  <c r="K3634" i="7"/>
  <c r="K466" i="7"/>
  <c r="K686" i="7"/>
  <c r="K3802" i="7"/>
  <c r="K3803" i="7"/>
  <c r="K3804" i="7"/>
  <c r="K3805" i="7"/>
  <c r="K3865" i="7"/>
  <c r="K3866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604" i="7"/>
  <c r="K3605" i="7"/>
  <c r="K3607" i="7"/>
  <c r="K3608" i="7"/>
  <c r="K1428" i="7"/>
  <c r="K1429" i="7"/>
  <c r="K1495" i="7"/>
  <c r="K1496" i="7"/>
  <c r="K4122" i="7"/>
  <c r="K4123" i="7"/>
  <c r="K4125" i="7"/>
  <c r="K4126" i="7"/>
  <c r="K4147" i="7"/>
  <c r="K4154" i="7"/>
  <c r="K3849" i="7"/>
  <c r="K3850" i="7"/>
  <c r="K3851" i="7"/>
  <c r="K3852" i="7"/>
  <c r="K3853" i="7"/>
  <c r="K3854" i="7"/>
  <c r="K3855" i="7"/>
  <c r="K3856" i="7"/>
  <c r="K1341" i="7"/>
  <c r="K1342" i="7"/>
  <c r="K1343" i="7"/>
  <c r="K1352" i="7"/>
  <c r="K4068" i="7"/>
  <c r="K4069" i="7"/>
  <c r="K4070" i="7"/>
  <c r="K4071" i="7"/>
  <c r="K4072" i="7"/>
  <c r="K4075" i="7"/>
  <c r="K3867" i="7"/>
  <c r="K3868" i="7"/>
  <c r="K3869" i="7"/>
  <c r="K3870" i="7"/>
  <c r="K3871" i="7"/>
  <c r="K3872" i="7"/>
  <c r="K3873" i="7"/>
  <c r="K3874" i="7"/>
  <c r="K3924" i="7"/>
  <c r="K3925" i="7"/>
  <c r="K3926" i="7"/>
  <c r="K3927" i="7"/>
  <c r="K3879" i="7"/>
  <c r="K3880" i="7"/>
  <c r="K3881" i="7"/>
  <c r="K3882" i="7"/>
  <c r="K3883" i="7"/>
  <c r="K3884" i="7"/>
  <c r="K3885" i="7"/>
  <c r="K4210" i="7"/>
  <c r="K3999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590" i="7"/>
  <c r="K3726" i="7"/>
  <c r="K3727" i="7"/>
  <c r="K3733" i="7"/>
  <c r="K3774" i="7"/>
  <c r="K3905" i="7"/>
  <c r="K3906" i="7"/>
  <c r="K3907" i="7"/>
  <c r="K3908" i="7"/>
  <c r="K3957" i="7"/>
  <c r="K3958" i="7"/>
  <c r="K3959" i="7"/>
  <c r="K3960" i="7"/>
  <c r="K3913" i="7"/>
  <c r="K3914" i="7"/>
  <c r="K3915" i="7"/>
  <c r="K3916" i="7"/>
  <c r="K3782" i="7"/>
  <c r="K3783" i="7"/>
  <c r="K3784" i="7"/>
  <c r="K3785" i="7"/>
  <c r="K3588" i="7"/>
  <c r="K3589" i="7"/>
  <c r="K3918" i="7"/>
  <c r="K3919" i="7"/>
  <c r="K3920" i="7"/>
  <c r="K3921" i="7"/>
  <c r="K4000" i="7"/>
  <c r="K3767" i="7"/>
  <c r="K1627" i="7"/>
  <c r="K2109" i="7"/>
  <c r="K2233" i="7"/>
  <c r="K2234" i="7"/>
  <c r="K3979" i="7"/>
  <c r="K3900" i="7"/>
  <c r="K3901" i="7"/>
  <c r="K3902" i="7"/>
  <c r="K3903" i="7"/>
  <c r="K3938" i="7"/>
  <c r="K3939" i="7"/>
  <c r="K3940" i="7"/>
  <c r="K3941" i="7"/>
  <c r="K3942" i="7"/>
  <c r="K3943" i="7"/>
  <c r="K4060" i="7"/>
  <c r="K4061" i="7"/>
  <c r="K4062" i="7"/>
  <c r="K3779" i="7"/>
  <c r="K3780" i="7"/>
  <c r="K3781" i="7"/>
  <c r="K3786" i="7"/>
  <c r="K4211" i="7"/>
  <c r="K4076" i="7"/>
  <c r="K4077" i="7"/>
  <c r="K3980" i="7"/>
  <c r="K3981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1" i="7"/>
  <c r="K3862" i="7"/>
  <c r="K3863" i="7"/>
  <c r="K3864" i="7"/>
  <c r="K3845" i="7"/>
  <c r="K3846" i="7"/>
  <c r="K3847" i="7"/>
  <c r="K3848" i="7"/>
  <c r="K3877" i="7"/>
  <c r="K3878" i="7"/>
  <c r="K3886" i="7"/>
  <c r="K3887" i="7"/>
  <c r="K4124" i="7"/>
  <c r="K4128" i="7"/>
  <c r="K3810" i="7"/>
  <c r="K3961" i="7"/>
  <c r="K3963" i="7"/>
  <c r="K3964" i="7"/>
  <c r="K3966" i="7"/>
  <c r="K3806" i="7"/>
  <c r="K3807" i="7"/>
  <c r="K3476" i="7"/>
  <c r="K3520" i="7"/>
  <c r="K3521" i="7"/>
  <c r="K3522" i="7"/>
  <c r="K3616" i="7"/>
  <c r="K3617" i="7"/>
  <c r="K3623" i="7"/>
  <c r="K3624" i="7"/>
  <c r="K4199" i="7"/>
  <c r="K4198" i="7"/>
  <c r="K3991" i="7"/>
  <c r="K3992" i="7"/>
  <c r="K3993" i="7"/>
  <c r="K3984" i="7"/>
  <c r="K3985" i="7"/>
  <c r="K3986" i="7"/>
  <c r="K4083" i="7"/>
  <c r="K4084" i="7"/>
  <c r="K3523" i="7"/>
  <c r="K3524" i="7"/>
  <c r="K3525" i="7"/>
  <c r="K3997" i="7"/>
  <c r="K3998" i="7"/>
  <c r="K3474" i="7"/>
  <c r="K3475" i="7"/>
  <c r="K4014" i="7"/>
  <c r="K4015" i="7"/>
  <c r="K4016" i="7"/>
  <c r="K4017" i="7"/>
  <c r="K4231" i="7"/>
  <c r="K3996" i="7"/>
  <c r="K4127" i="7"/>
  <c r="K4129" i="7"/>
  <c r="K4132" i="7"/>
  <c r="K4137" i="7"/>
  <c r="K4024" i="7"/>
  <c r="K4025" i="7"/>
  <c r="K4026" i="7"/>
  <c r="K4027" i="7"/>
  <c r="K4028" i="7"/>
  <c r="K4029" i="7"/>
  <c r="K4030" i="7"/>
  <c r="K4031" i="7"/>
  <c r="K4173" i="7"/>
  <c r="K4187" i="7"/>
  <c r="K3569" i="7"/>
  <c r="K3972" i="7"/>
  <c r="K3973" i="7"/>
  <c r="K3974" i="7"/>
  <c r="K3975" i="7"/>
  <c r="K3987" i="7"/>
  <c r="K3988" i="7"/>
  <c r="K3989" i="7"/>
  <c r="K3990" i="7"/>
  <c r="K3715" i="7"/>
  <c r="K3716" i="7"/>
  <c r="K3717" i="7"/>
  <c r="K3718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5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6" i="7"/>
  <c r="O3873" i="1"/>
  <c r="M3873" i="1"/>
  <c r="O4731" i="1"/>
  <c r="G4731" i="1" s="1"/>
  <c r="L4893" i="1"/>
  <c r="L4892" i="1"/>
  <c r="J3838" i="1"/>
  <c r="F3838" i="1" s="1"/>
  <c r="H405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7" i="7"/>
  <c r="G3837" i="7"/>
  <c r="H3836" i="7"/>
  <c r="H3835" i="7"/>
  <c r="H3812" i="7"/>
  <c r="G38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1" i="7"/>
  <c r="G3841" i="7"/>
  <c r="H3840" i="7"/>
  <c r="G3840" i="7"/>
  <c r="H3839" i="7"/>
  <c r="H3838" i="7"/>
  <c r="G3838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6" i="7"/>
  <c r="H4225" i="7"/>
  <c r="H4224" i="7"/>
  <c r="G4224" i="7"/>
  <c r="H4223" i="7"/>
  <c r="H4222" i="7"/>
  <c r="H4230" i="7"/>
  <c r="H4228" i="7"/>
  <c r="H4227" i="7"/>
  <c r="G4227" i="7"/>
  <c r="H4220" i="7"/>
  <c r="H4219" i="7"/>
  <c r="H4218" i="7"/>
  <c r="H4217" i="7"/>
  <c r="H4212" i="7"/>
  <c r="H4213" i="7"/>
  <c r="H4214" i="7"/>
  <c r="H4215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2" i="7"/>
  <c r="H4111" i="7"/>
  <c r="H4110" i="7"/>
  <c r="H4109" i="7"/>
  <c r="G4109" i="7"/>
  <c r="H3970" i="7"/>
  <c r="H3969" i="7"/>
  <c r="H3968" i="7"/>
  <c r="H3967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80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3" i="7" s="1"/>
  <c r="F4840" i="1"/>
  <c r="F3781" i="1"/>
  <c r="F4092" i="1"/>
  <c r="F3993" i="1"/>
  <c r="G1081" i="7" s="1"/>
  <c r="F4309" i="1"/>
  <c r="G4221" i="7" s="1"/>
  <c r="F4242" i="1"/>
  <c r="F4733" i="1"/>
  <c r="G2918" i="7" s="1"/>
  <c r="F4738" i="1"/>
  <c r="F4916" i="1"/>
  <c r="F4597" i="1"/>
  <c r="F4073" i="1"/>
  <c r="F4956" i="1"/>
  <c r="G425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2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3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1" i="7"/>
  <c r="G2934" i="7"/>
  <c r="G3712" i="7"/>
  <c r="K3660" i="7"/>
  <c r="K4039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9" i="7"/>
  <c r="G10" i="7"/>
  <c r="G3659" i="7"/>
  <c r="G4076" i="1"/>
  <c r="G3515" i="7"/>
  <c r="G3930" i="7"/>
  <c r="K3583" i="7"/>
  <c r="G1254" i="7"/>
  <c r="G3383" i="7"/>
  <c r="G4039" i="7"/>
  <c r="G1839" i="7"/>
  <c r="G1584" i="7"/>
  <c r="G4203" i="7"/>
  <c r="G4201" i="7"/>
  <c r="G980" i="7"/>
  <c r="G3982" i="1"/>
  <c r="K4216" i="7"/>
  <c r="K1839" i="7"/>
  <c r="G2254" i="7"/>
  <c r="K980" i="7"/>
  <c r="G4216" i="7"/>
  <c r="G3582" i="7"/>
  <c r="G3583" i="7"/>
  <c r="G3517" i="7"/>
  <c r="G3836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8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2" i="7"/>
  <c r="F4183" i="7"/>
  <c r="F4185" i="7"/>
  <c r="F4184" i="7"/>
  <c r="F4181" i="7"/>
  <c r="H4184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20" i="7"/>
  <c r="H4117" i="7"/>
  <c r="H4118" i="7"/>
  <c r="H4119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5" i="7"/>
  <c r="H4183" i="7"/>
  <c r="H4182" i="7"/>
  <c r="H4181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252" i="7" s="1"/>
  <c r="F4589" i="1"/>
  <c r="F4598" i="1"/>
  <c r="F3938" i="1"/>
  <c r="F4915" i="1"/>
  <c r="F4438" i="1"/>
  <c r="F4954" i="1"/>
  <c r="G4254" i="7" s="1"/>
  <c r="F4827" i="1"/>
  <c r="F4555" i="1"/>
  <c r="F3940" i="1"/>
  <c r="F4072" i="1"/>
  <c r="F4217" i="1"/>
  <c r="F4243" i="1"/>
  <c r="F4553" i="1"/>
  <c r="G4620" i="1"/>
  <c r="G3978" i="1"/>
  <c r="H3755" i="7"/>
  <c r="H3152" i="7"/>
  <c r="H2281" i="7"/>
  <c r="H2282" i="7"/>
  <c r="G4824" i="1"/>
  <c r="G4827" i="1"/>
  <c r="G4831" i="1"/>
  <c r="H1829" i="7"/>
  <c r="H3795" i="7"/>
  <c r="L4407" i="1"/>
  <c r="L4726" i="1"/>
  <c r="F4726" i="1" s="1"/>
  <c r="F4254" i="7"/>
  <c r="F4253" i="7"/>
  <c r="F4255" i="7"/>
  <c r="H4178" i="7"/>
  <c r="F4178" i="7"/>
  <c r="H4179" i="7"/>
  <c r="F4179" i="7"/>
  <c r="H4177" i="7"/>
  <c r="F4177" i="7"/>
  <c r="H4176" i="7"/>
  <c r="F4176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2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2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9" i="7"/>
  <c r="H3904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5" i="7"/>
  <c r="H3744" i="7"/>
  <c r="H3749" i="7"/>
  <c r="H3748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9" i="7"/>
  <c r="K4112" i="7"/>
  <c r="K4227" i="7"/>
  <c r="K4228" i="7"/>
  <c r="K4223" i="7"/>
  <c r="K4224" i="7"/>
  <c r="K3838" i="7"/>
  <c r="K3840" i="7"/>
  <c r="K3841" i="7"/>
  <c r="K2918" i="7"/>
  <c r="K2919" i="7"/>
  <c r="K2709" i="7"/>
  <c r="K2710" i="7"/>
  <c r="K1533" i="7"/>
  <c r="K1536" i="7"/>
  <c r="K1684" i="7"/>
  <c r="K1685" i="7"/>
  <c r="K3812" i="7"/>
  <c r="K3836" i="7"/>
  <c r="K3837" i="7"/>
  <c r="K4221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6" i="7"/>
  <c r="H4165" i="7"/>
  <c r="H4164" i="7"/>
  <c r="G4164" i="7"/>
  <c r="H41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4" i="7"/>
  <c r="G1174" i="7"/>
  <c r="G993" i="7"/>
  <c r="G994" i="7"/>
  <c r="G2381" i="7"/>
  <c r="G1469" i="7"/>
  <c r="G2622" i="7"/>
  <c r="G3904" i="7"/>
  <c r="G3909" i="7"/>
  <c r="G1587" i="7"/>
  <c r="G1193" i="7"/>
  <c r="G2509" i="7"/>
  <c r="G41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6" i="7"/>
  <c r="G4177" i="7"/>
  <c r="G1829" i="7"/>
  <c r="G1753" i="7"/>
  <c r="G2847" i="7"/>
  <c r="G2965" i="7"/>
  <c r="G4184" i="7"/>
  <c r="G209" i="7"/>
  <c r="G4182" i="7"/>
  <c r="G2644" i="7"/>
  <c r="G4117" i="7"/>
  <c r="G1391" i="7"/>
  <c r="G1895" i="7"/>
  <c r="G3401" i="7"/>
  <c r="G1596" i="7"/>
  <c r="G1507" i="7"/>
  <c r="G1315" i="7"/>
  <c r="G1025" i="7"/>
  <c r="G2645" i="7"/>
  <c r="G197" i="7"/>
  <c r="G1394" i="7"/>
  <c r="G3394" i="7"/>
  <c r="G4181" i="7"/>
  <c r="G4183" i="7"/>
  <c r="G1894" i="7"/>
  <c r="G3395" i="7"/>
  <c r="G2959" i="7"/>
  <c r="G3405" i="7"/>
  <c r="G4179" i="7"/>
  <c r="G1968" i="7"/>
  <c r="G1659" i="7"/>
  <c r="G689" i="7"/>
  <c r="G2898" i="7"/>
  <c r="G2899" i="7"/>
  <c r="G4185" i="7"/>
  <c r="G2672" i="7"/>
  <c r="G1510" i="7"/>
  <c r="G4120" i="7"/>
  <c r="G1969" i="7"/>
  <c r="G368" i="7"/>
  <c r="G366" i="7"/>
  <c r="G1023" i="7"/>
  <c r="G1024" i="7"/>
  <c r="G1314" i="7"/>
  <c r="G1116" i="7"/>
  <c r="G4180" i="7"/>
  <c r="G1325" i="7"/>
  <c r="G2403" i="7"/>
  <c r="G2671" i="7"/>
  <c r="G196" i="7"/>
  <c r="G1393" i="7"/>
  <c r="G1661" i="7"/>
  <c r="G2928" i="7"/>
  <c r="G2957" i="7"/>
  <c r="G1327" i="7"/>
  <c r="G694" i="7"/>
  <c r="G4178" i="7"/>
  <c r="G2900" i="7"/>
  <c r="G2901" i="7"/>
  <c r="G1051" i="7"/>
  <c r="G1833" i="7"/>
  <c r="G1509" i="7"/>
  <c r="G4118" i="7"/>
  <c r="G1508" i="7"/>
  <c r="G1326" i="7"/>
  <c r="G1971" i="7"/>
  <c r="G376" i="7"/>
  <c r="G374" i="7"/>
  <c r="G1253" i="7"/>
  <c r="G4110" i="7"/>
  <c r="G4119" i="7"/>
  <c r="G4222" i="7"/>
  <c r="G1662" i="7"/>
  <c r="G4212" i="7"/>
  <c r="G4214" i="7"/>
  <c r="G4218" i="7"/>
  <c r="G4219" i="7"/>
  <c r="G1328" i="7"/>
  <c r="G1050" i="7"/>
  <c r="G3796" i="7"/>
  <c r="G3610" i="7"/>
  <c r="G4055" i="7"/>
  <c r="G4213" i="7"/>
  <c r="G4215" i="7"/>
  <c r="G1425" i="7"/>
  <c r="G1079" i="7"/>
  <c r="G3933" i="7"/>
  <c r="G1430" i="7"/>
  <c r="G595" i="7"/>
  <c r="G3970" i="7"/>
  <c r="G4229" i="7"/>
  <c r="G2235" i="7"/>
  <c r="G1534" i="7"/>
  <c r="G1535" i="7"/>
  <c r="G3487" i="7"/>
  <c r="G3839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4" i="7" s="1"/>
  <c r="G4233" i="1"/>
  <c r="K3909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2" i="7" s="1"/>
  <c r="G4907" i="1"/>
  <c r="K4176" i="7" s="1"/>
  <c r="G4909" i="1"/>
  <c r="K4177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4" i="7" s="1"/>
  <c r="G4072" i="1"/>
  <c r="K209" i="7" s="1"/>
  <c r="G4915" i="1"/>
  <c r="K4182" i="7" s="1"/>
  <c r="G4619" i="1"/>
  <c r="K2644" i="7" s="1"/>
  <c r="G4703" i="1"/>
  <c r="K4117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4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1" i="7" s="1"/>
  <c r="G4916" i="1"/>
  <c r="K4183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9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5" i="7" s="1"/>
  <c r="G4073" i="1"/>
  <c r="G4613" i="1"/>
  <c r="K2672" i="7" s="1"/>
  <c r="G4157" i="1"/>
  <c r="K1510" i="7" s="1"/>
  <c r="G4704" i="1"/>
  <c r="K4120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5" i="7" s="1"/>
  <c r="G4032" i="1"/>
  <c r="K1116" i="7" s="1"/>
  <c r="G4908" i="1"/>
  <c r="K4180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8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8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10" i="7" s="1"/>
  <c r="G4600" i="1"/>
  <c r="G4394" i="1"/>
  <c r="G4393" i="1"/>
  <c r="G4706" i="1"/>
  <c r="K4119" i="7" s="1"/>
  <c r="G4919" i="1"/>
  <c r="K4222" i="7" s="1"/>
  <c r="G4917" i="1"/>
  <c r="G4250" i="1"/>
  <c r="K1662" i="7" s="1"/>
  <c r="G3874" i="1"/>
  <c r="G4893" i="1"/>
  <c r="K4212" i="7" s="1"/>
  <c r="G4892" i="1"/>
  <c r="K4214" i="7" s="1"/>
  <c r="G4602" i="1"/>
  <c r="K4218" i="7"/>
  <c r="G4903" i="1"/>
  <c r="K4219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6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3" i="7" s="1"/>
  <c r="G4895" i="1"/>
  <c r="K4215" i="7" s="1"/>
  <c r="G4122" i="1"/>
  <c r="K1425" i="7" s="1"/>
  <c r="G4034" i="1"/>
  <c r="G3984" i="1"/>
  <c r="K1079" i="7" s="1"/>
  <c r="K1049" i="7"/>
  <c r="K1052" i="7"/>
  <c r="G3902" i="1"/>
  <c r="G5058" i="1"/>
  <c r="K4149" i="7" s="1"/>
  <c r="G4799" i="1"/>
  <c r="G4590" i="1"/>
  <c r="G4839" i="1"/>
  <c r="G4795" i="1"/>
  <c r="G4207" i="1"/>
  <c r="K3933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70" i="7" s="1"/>
  <c r="G3877" i="1"/>
  <c r="G3879" i="1"/>
  <c r="G4603" i="1"/>
  <c r="K3970" i="7" s="1"/>
  <c r="G4927" i="1"/>
  <c r="K4229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9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1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1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5" i="7"/>
  <c r="K3758" i="7"/>
  <c r="G3755" i="7"/>
  <c r="G3758" i="7"/>
  <c r="K1379" i="7"/>
  <c r="K3630" i="7"/>
  <c r="G1379" i="7"/>
  <c r="G3630" i="7"/>
  <c r="G4155" i="7"/>
  <c r="G3586" i="7"/>
  <c r="K4155" i="7"/>
  <c r="K3586" i="7"/>
  <c r="K4162" i="7"/>
  <c r="K3931" i="7"/>
  <c r="G4162" i="7"/>
  <c r="G3931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1" i="7"/>
  <c r="G3835" i="7"/>
  <c r="K1683" i="7"/>
  <c r="K4230" i="7"/>
  <c r="K2282" i="7"/>
  <c r="K3835" i="7"/>
  <c r="K593" i="7"/>
  <c r="G4220" i="7"/>
  <c r="G210" i="7"/>
  <c r="G695" i="7"/>
  <c r="G3398" i="7"/>
  <c r="G2282" i="7"/>
  <c r="K4220" i="7"/>
  <c r="K210" i="7"/>
  <c r="K3969" i="7"/>
  <c r="G4217" i="7"/>
  <c r="G1252" i="7"/>
  <c r="K4217" i="7"/>
  <c r="K4111" i="7"/>
  <c r="K1252" i="7"/>
  <c r="K4226" i="7"/>
  <c r="K1756" i="7"/>
  <c r="G1683" i="7"/>
  <c r="G4225" i="7"/>
  <c r="G3969" i="7"/>
  <c r="G593" i="7"/>
  <c r="K4225" i="7"/>
  <c r="K695" i="7"/>
  <c r="K3398" i="7"/>
  <c r="G4230" i="7"/>
  <c r="G4226" i="7"/>
  <c r="G1756" i="7"/>
  <c r="G3795" i="7"/>
  <c r="K3795" i="7"/>
  <c r="K1115" i="7"/>
  <c r="G1115" i="7"/>
  <c r="K2224" i="7"/>
  <c r="K3968" i="7"/>
  <c r="K3967" i="7"/>
  <c r="G3968" i="7"/>
  <c r="G3967" i="7"/>
  <c r="G2225" i="7"/>
  <c r="G2226" i="7"/>
  <c r="K2225" i="7"/>
  <c r="K2226" i="7"/>
  <c r="G1970" i="7"/>
  <c r="K1970" i="7"/>
  <c r="G1392" i="7"/>
  <c r="G2224" i="7"/>
  <c r="K3403" i="7"/>
  <c r="G3152" i="7"/>
  <c r="K4253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4" i="7"/>
  <c r="K41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1" i="7"/>
  <c r="H4156" i="7"/>
  <c r="G4157" i="7"/>
  <c r="H4157" i="7"/>
  <c r="G4158" i="7"/>
  <c r="H415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2" i="7"/>
  <c r="G3723" i="7"/>
  <c r="H3723" i="7"/>
  <c r="G3724" i="7"/>
  <c r="H3724" i="7"/>
  <c r="G3725" i="7"/>
  <c r="H3725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90" i="7"/>
  <c r="G4190" i="7"/>
  <c r="H4189" i="7"/>
  <c r="G4189" i="7"/>
  <c r="H4188" i="7"/>
  <c r="G4188" i="7"/>
  <c r="H4191" i="7"/>
  <c r="G419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6" i="7"/>
  <c r="G3936" i="7"/>
  <c r="H3934" i="7"/>
  <c r="G3934" i="7"/>
  <c r="H3409" i="7"/>
  <c r="H3407" i="7"/>
  <c r="H3408" i="7"/>
  <c r="H3406" i="7"/>
  <c r="H3935" i="7"/>
  <c r="G3935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9" i="7"/>
  <c r="G3773" i="7"/>
  <c r="H3773" i="7"/>
  <c r="G3768" i="7"/>
  <c r="H3768" i="7"/>
  <c r="H3772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10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3" i="7"/>
  <c r="H4053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G3794" i="7"/>
  <c r="H3794" i="7"/>
  <c r="K379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7" i="7"/>
  <c r="H4008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9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3" i="7"/>
  <c r="K2440" i="7"/>
  <c r="K2981" i="7"/>
  <c r="K2896" i="7"/>
  <c r="K2897" i="7"/>
  <c r="K2904" i="7"/>
  <c r="K1289" i="7"/>
  <c r="K2536" i="7"/>
  <c r="K3428" i="7"/>
  <c r="K3773" i="7"/>
  <c r="K3768" i="7"/>
  <c r="K3592" i="7"/>
  <c r="K3591" i="7"/>
  <c r="K3593" i="7"/>
  <c r="K3935" i="7"/>
  <c r="K3934" i="7"/>
  <c r="K3936" i="7"/>
  <c r="K370" i="7"/>
  <c r="K371" i="7"/>
  <c r="K1925" i="7"/>
  <c r="K4191" i="7"/>
  <c r="K4188" i="7"/>
  <c r="K4189" i="7"/>
  <c r="K4190" i="7"/>
  <c r="K1449" i="7"/>
  <c r="K1450" i="7"/>
  <c r="K203" i="7"/>
  <c r="K3696" i="7"/>
  <c r="K3723" i="7"/>
  <c r="K3724" i="7"/>
  <c r="K3725" i="7"/>
  <c r="K4157" i="7"/>
  <c r="K415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8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9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10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2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2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5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8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2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5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2" i="7" l="1"/>
  <c r="K3971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4" i="7"/>
  <c r="K4055" i="7"/>
  <c r="G405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2" i="7"/>
  <c r="K539" i="7"/>
  <c r="K3962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6" i="7"/>
  <c r="G3749" i="7"/>
  <c r="G4156" i="7"/>
  <c r="G3744" i="7"/>
  <c r="K1249" i="7"/>
  <c r="G4163" i="7"/>
  <c r="G3748" i="7"/>
  <c r="G1249" i="7"/>
  <c r="K4166" i="7"/>
  <c r="K3749" i="7"/>
  <c r="K4156" i="7"/>
  <c r="K3744" i="7"/>
  <c r="K4163" i="7"/>
  <c r="K3748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1" i="7"/>
  <c r="G338" i="7"/>
  <c r="K41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9" i="7"/>
  <c r="K4009" i="7"/>
  <c r="K23" i="7"/>
  <c r="K1109" i="7"/>
  <c r="K1490" i="7"/>
  <c r="K2439" i="7"/>
  <c r="K2486" i="7"/>
  <c r="K2923" i="7"/>
  <c r="K25" i="7"/>
  <c r="K3541" i="7"/>
  <c r="K2992" i="7"/>
  <c r="K4010" i="7"/>
  <c r="K2378" i="7"/>
  <c r="K2922" i="7"/>
  <c r="K24" i="7"/>
  <c r="K2496" i="7"/>
  <c r="K3128" i="7"/>
  <c r="K816" i="7"/>
  <c r="K2211" i="7"/>
  <c r="K3410" i="7"/>
  <c r="K26" i="7"/>
  <c r="K425" i="7"/>
  <c r="K643" i="7"/>
  <c r="G3769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7" i="7"/>
  <c r="K2264" i="7"/>
  <c r="G2445" i="7"/>
  <c r="G343" i="7"/>
  <c r="G2494" i="7"/>
  <c r="G1337" i="7"/>
  <c r="G1731" i="7"/>
  <c r="G4007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F3182" i="1" s="1"/>
  <c r="J3165" i="1"/>
  <c r="L3235" i="1"/>
  <c r="J3235" i="1"/>
  <c r="F3291" i="1" l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F1401" i="1" s="1"/>
  <c r="M1398" i="1"/>
  <c r="J1397" i="1"/>
  <c r="J1393" i="1"/>
  <c r="L1389" i="1"/>
  <c r="J1389" i="1"/>
  <c r="L1382" i="1"/>
  <c r="F1382" i="1" s="1"/>
  <c r="L1393" i="1"/>
  <c r="F1426" i="1" l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K2340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1F9ADC51-F460-4017-8C45-DAAC482DCF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1FF085D9-7EFE-416F-8E5E-1562795C482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E8326696-417E-457E-A618-5848A8FB424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21ED0933-F2CD-47EF-8162-AF75CA902D8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141658C5-9718-47A8-BBCF-7A942686B8F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1DF4536B-C8F2-46CE-8A81-51482D1C08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39DF98B8-A64F-445A-9498-3DB21D727F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2A85044C-90F9-4EC6-832D-C07605630B2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8759E221-63ED-49BC-BA16-4481DFCAAB93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887A7B07-A234-4BA8-B01C-6A566733187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8988C77-DC84-484E-94CD-1CF182AAD04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4DF949C9-DF7B-46AD-A51E-91C73C7BF59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537C59F7-2968-497A-8B68-B425682120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10939E3-D0B3-43ED-A631-A642480443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9D63D1C8-F118-48DF-ACE7-8A4FC713B4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757EE94A-38BE-4A95-8BA8-9A1F5649300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1F348614-A98D-48D3-85FC-8C35E3AD4B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8276DE45-8E7E-41A2-A460-E76BCDACD9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452AAB00-AB77-4547-94A8-ECFD2705B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385CDCA4-09D7-4689-95A1-52BAC596F1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225A5E8C-994A-4A38-98D1-14F10B0495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4FD8578F-5F43-41DE-B984-1266E1851E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9952BE66-671A-4798-88CF-BAC2267377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8AE65560-2B09-4398-BE0E-8FFEDD251F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57AD2240-4369-43BC-A92F-57E3C99D02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20709F0F-E1E4-43C1-A548-4523DA5F48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38B8035A-42FD-4E71-9681-0432464988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B5533454-263D-47F9-A801-93232D8FF4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170A1ADE-1C96-412B-B6A5-BFC33E96D7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3F480C2F-FF8C-47D7-B72E-6313FC3647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BE1526DE-9178-4F26-91B0-02BD22BE2B8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A526A92B-1794-4178-900C-67CE6E5E2D9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A4E72772-F833-4357-8F94-A9F7334E47E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B8BC94B2-9BBB-4E86-A661-A187B653918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9D551DDE-655D-4685-937F-4AF42158BEB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7736AA3D-540A-4C6E-8AAD-EF9D5A137FB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5F112099-E595-4AC7-A863-CB4CC12D54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1A0785DE-99CD-45B0-BD57-3B24C2DAF2C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BF6E0656-0F7C-4B02-8B40-AC1097E62284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E6DFE0A7-CA5E-48CF-B542-A9B84005C2A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191F12EA-B25F-4EA9-A266-BF39E23E5C1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D4823448-C478-41DD-9226-30554BE606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1F4A7F82-5EF1-4087-9DFF-4D16C9E165B8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B83CE2AD-5501-49F8-B7C6-90634551A9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5E896608-159D-4ABB-94F4-C999FC418941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BD18E62A-60EC-480E-A22A-12261041878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1BFF9A8E-D89B-4B34-9020-665EC2D7AFA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C7C8572F-153E-4184-B945-767F684D09A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91B24B98-6242-4050-808D-F42E419B424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4EC4E9B5-FB47-4AC6-B070-9F15FA2837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F30085CB-2AF1-4239-B17F-B887D5D609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CEC85BB-191B-413F-B46B-7BEFBD18A9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F8869547-63FE-4EFF-9B20-22ADE2FF244E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80C3CEC1-89BD-4405-8034-D24CECECEAA3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9C80F24B-1F6A-4094-BD33-20B5E8043E6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3309A319-B3FF-4C63-AFB2-0421C17B08E9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12528B46-B176-4A98-9C5B-D60CE922276D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AB2CD0D3-B826-4DE4-8B4D-09A8A71B4CC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1B61CC3B-3EA4-42D5-9C60-FBE0DB9EE70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8F010275-AC9E-4336-A70E-6F58C64C51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EC151BCC-0B1E-4156-9DBA-EAF6247619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342A03C3-1264-4D47-B92F-B50139E237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25BC031E-1038-42C6-999D-2DE195B435C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DF52BB2-0179-43B1-877B-37D94458B3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F54E6B-6A30-4562-B1AE-CADF4272CCF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6FE4400A-E32B-43EC-8B73-78DBE46DFC2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2376CFE9-246C-4A3B-9184-98D512EB9B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108BFE3A-35A5-4457-8449-D7140FB316E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35CD48E3-447C-43C9-B8D7-0803F9A4AF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50F70AC2-84CE-4964-8225-CC082CFBD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AFA1B2C0-4DBE-4205-879C-A65B34046C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1E88E753-817F-47F7-B600-B60D8DE749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DFAE799A-8B73-4428-9964-6CBEBB3A03CB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3A09B88D-3F15-48E1-9911-28D9619C2B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7CD89433-6ED2-44E3-A063-B42FC87F8D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2BD11607-01E4-468C-8B35-19A4AE35EA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20A3EA70-5481-4E40-AC33-A471B0BB95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8A8C5FC6-CCF0-4621-8578-2C2F87AFB7AF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E99BB11E-648C-4C45-B31E-A379C32C9F2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95288C3E-06F4-4C57-B923-2BF27C7588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9782F891-465D-4BCA-8291-74B5E5F29A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B33D92DF-5A50-4EDC-A8D7-8969C4C730E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5F17842-CDDD-4057-B56A-377BA6B4C6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6CE0BAED-F523-4CAE-9D99-6EB3D9C590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35B2563E-69A2-424A-999B-AAC722FE54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D59086E7-6213-4171-9BFE-CC6BE62B8D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70D6C001-B698-40AC-878C-C2F7D4E571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1C81AA4A-1E05-47A6-8954-BF4AF1FB08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F7C2C1DC-9AC6-4E64-8C09-7770884040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A3849DA5-08DE-4779-81DC-90A320B68B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51D952F7-2FF6-4CE1-AB4D-67D862C4A1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88FF11F3-3E5E-47A0-8359-2AAA6579E6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C5B9A475-D8F7-47D7-806A-3A9F9EB6EC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8FCAA262-23EE-42B2-9C95-07927A08E5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EB086218-1BC5-41AC-AC24-20A4923304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E0BD2422-B0C9-4605-9C80-A76A633270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24A2D2BC-CDFC-4A56-B7E5-E671C29B9B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8DDC5DCF-71FF-4D05-841E-FB60ADAA5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11408A7D-2425-49DE-AC1C-2B5E7D1A29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<sst xmlns="http://schemas.openxmlformats.org/spreadsheetml/2006/main" count="38816" uniqueCount="2757">
  <si>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</si>
  <si>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</si>
  <si>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</si>
  <si>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</si>
  <si>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</si>
  <si>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</si>
  <si>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</si>
  <si>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</si>
  <si>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</si>
  <si>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</si>
  <si>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</si>
  <si>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</si>
  <si>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</si>
  <si>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</si>
  <si>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</si>
  <si>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</si>
  <si>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</si>
  <si>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</si>
  <si>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</si>
  <si>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</si>
  <si>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</si>
  <si>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</si>
  <si>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</si>
  <si>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</si>
  <si>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</si>
  <si>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</si>
  <si>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</si>
  <si>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</si>
  <si>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</si>
  <si>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</si>
  <si>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</si>
  <si>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</si>
  <si>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</si>
  <si>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</si>
  <si>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</si>
  <si>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</si>
  <si>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</si>
  <si>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</si>
  <si>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</si>
  <si>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</si>
  <si>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</si>
  <si>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</si>
  <si>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</si>
  <si>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</si>
  <si>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</si>
  <si>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</si>
  <si>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</si>
  <si>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</si>
  <si>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</si>
  <si>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</si>
  <si>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</si>
  <si>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</si>
  <si>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</si>
  <si>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</si>
  <si>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</si>
  <si>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</si>
  <si>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</si>
  <si>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</si>
  <si>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</si>
  <si>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</si>
  <si>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</si>
  <si>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</si>
  <si>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</si>
  <si>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</si>
  <si>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</si>
  <si>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</si>
  <si>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</si>
  <si>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</si>
  <si>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</si>
  <si>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</si>
  <si>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</si>
  <si>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</si>
  <si>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</si>
  <si>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</si>
  <si>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</si>
  <si>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</si>
  <si>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</si>
  <si>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</si>
  <si>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</si>
  <si>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</si>
  <si>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</si>
  <si>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</si>
  <si>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</si>
  <si>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</si>
  <si>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</si>
  <si>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</si>
  <si>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</si>
  <si>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</si>
  <si>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</si>
  <si>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</si>
  <si>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</si>
  <si>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</si>
  <si>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</si>
  <si>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</si>
  <si>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</si>
  <si>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</si>
  <si>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</si>
  <si>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</si>
  <si>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</si>
  <si>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</si>
  <si>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</si>
  <si>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</si>
  <si>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</si>
  <si>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</si>
  <si>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</si>
  <si>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</si>
  <si>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</si>
  <si>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</si>
  <si>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</si>
  <si>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</si>
  <si>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</si>
  <si>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</si>
  <si>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</si>
  <si>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</si>
  <si>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</si>
  <si>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</si>
  <si>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</si>
  <si>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</si>
  <si>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</si>
  <si>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</si>
  <si>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</si>
  <si>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</si>
  <si>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</si>
  <si>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</si>
  <si>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</si>
  <si>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</si>
  <si>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</si>
  <si>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</si>
  <si>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</si>
  <si>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</si>
  <si>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</si>
  <si>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</si>
  <si>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</si>
  <si>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</si>
  <si>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</si>
  <si>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</si>
  <si>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</si>
  <si>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</si>
  <si>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</si>
  <si>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</si>
  <si>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</si>
  <si>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</si>
  <si>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</si>
  <si>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</si>
  <si>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</si>
  <si>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</si>
  <si>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</si>
  <si>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</si>
  <si>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</si>
  <si>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</si>
  <si>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</si>
  <si>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</si>
  <si>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</si>
  <si>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</si>
  <si>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</si>
  <si>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</si>
  <si>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</si>
  <si>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</si>
  <si>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</si>
  <si>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</si>
  <si>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</si>
  <si>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</si>
  <si>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</si>
  <si>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</si>
  <si>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</si>
  <si>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</si>
  <si>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</si>
  <si>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</si>
  <si>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</si>
  <si>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</si>
  <si>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</si>
  <si>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</si>
  <si>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</si>
  <si>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</si>
  <si>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</si>
  <si>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</si>
  <si>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</si>
  <si>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</si>
  <si>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</si>
  <si>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</si>
  <si>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</si>
  <si>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</si>
  <si>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</si>
  <si>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</si>
  <si>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</si>
  <si>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</si>
  <si>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</si>
  <si>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</si>
  <si>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</si>
  <si>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</si>
  <si>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</si>
  <si>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</si>
  <si>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</si>
  <si>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</si>
  <si>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</si>
  <si>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</si>
  <si>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</si>
  <si>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</si>
  <si>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</si>
  <si>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</si>
  <si>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</si>
  <si>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</si>
  <si>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</si>
  <si>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</si>
  <si>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</si>
  <si>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</si>
  <si>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</si>
  <si>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</si>
  <si>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</si>
  <si>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</si>
  <si>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</si>
  <si>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</si>
  <si>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</si>
  <si>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</si>
  <si>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</si>
  <si>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</si>
  <si>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</si>
  <si>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</si>
  <si>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</si>
  <si>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</si>
  <si>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</si>
  <si>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</si>
  <si>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</si>
  <si>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</si>
  <si>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</si>
  <si>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</si>
  <si>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</si>
  <si>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</si>
  <si>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</si>
  <si>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</si>
  <si>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</si>
  <si>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</si>
  <si>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</si>
  <si>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</si>
  <si>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</si>
  <si>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</si>
  <si>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</si>
  <si>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</si>
  <si>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</si>
  <si>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</si>
  <si>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</si>
  <si>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</si>
  <si>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</si>
  <si>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</si>
  <si>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</si>
  <si>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</si>
  <si>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</si>
  <si>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</si>
  <si>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</si>
  <si>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</si>
  <si>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</si>
  <si>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</si>
  <si>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</si>
  <si>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</si>
  <si>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</si>
  <si>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</si>
  <si>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</si>
  <si>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</si>
  <si>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</si>
  <si>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</si>
  <si>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</si>
  <si>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</si>
  <si>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</si>
  <si>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</si>
  <si>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</si>
  <si>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</si>
  <si>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</si>
  <si>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</si>
  <si>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</si>
  <si>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</si>
  <si>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</si>
  <si>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</si>
  <si>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</si>
  <si>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</si>
  <si>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</si>
  <si>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</si>
  <si>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</si>
  <si>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</si>
  <si>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</si>
  <si>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</si>
  <si>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</si>
  <si>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</si>
  <si>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</si>
  <si>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</si>
  <si>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</si>
  <si>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</si>
  <si>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</si>
  <si>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</si>
  <si>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</si>
  <si>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</si>
  <si>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</si>
  <si>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</si>
  <si>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</si>
  <si>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</si>
  <si>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</si>
  <si>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</si>
  <si>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</si>
  <si>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</si>
  <si>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</si>
  <si>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</si>
  <si>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</si>
  <si>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</si>
  <si>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</si>
  <si>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</si>
  <si>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</si>
  <si>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</si>
  <si>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</si>
  <si>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</si>
  <si>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</si>
  <si>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</si>
  <si>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</si>
  <si>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</si>
  <si>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</si>
  <si>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</si>
  <si>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</si>
  <si>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</si>
  <si>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</si>
  <si>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</si>
  <si>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</si>
  <si>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</si>
  <si>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</si>
  <si>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</si>
  <si>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</si>
  <si>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</si>
  <si>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</si>
  <si>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</si>
  <si>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</si>
  <si>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</si>
  <si>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</si>
  <si>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</si>
  <si>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</si>
  <si>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</si>
  <si>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</si>
  <si>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</si>
  <si>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</si>
  <si>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</si>
  <si>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</si>
  <si>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</si>
  <si>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</si>
  <si>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</si>
  <si>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</si>
  <si>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</si>
  <si>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</si>
  <si>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</si>
  <si>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</si>
  <si>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</si>
  <si>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</si>
  <si>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</si>
  <si>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</si>
  <si>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</si>
  <si>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</si>
  <si>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</si>
  <si>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</si>
  <si>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</si>
  <si>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</si>
  <si>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</si>
  <si>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</si>
  <si>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</si>
  <si>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</si>
  <si>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</si>
  <si>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</si>
  <si>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</si>
  <si>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</si>
  <si>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</si>
  <si>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</si>
  <si>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</si>
  <si>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</si>
  <si>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</si>
  <si>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</si>
  <si>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</si>
  <si>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</si>
  <si>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</si>
  <si>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</si>
  <si>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</si>
  <si>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</si>
  <si>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</si>
  <si>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</si>
  <si>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</si>
  <si>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</si>
  <si>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</si>
  <si>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</si>
  <si>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</si>
  <si>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</si>
  <si>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</si>
  <si>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</si>
  <si>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</si>
  <si>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</si>
  <si>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</si>
  <si>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</si>
  <si>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</si>
  <si>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</si>
  <si>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</si>
  <si>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</si>
  <si>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</si>
  <si>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</si>
  <si>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</si>
  <si>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</si>
  <si>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</si>
  <si>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</si>
  <si>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</si>
  <si>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</si>
  <si>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</si>
  <si>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</si>
  <si>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</si>
  <si>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</si>
  <si>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</si>
  <si>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</si>
  <si>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</si>
  <si>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</si>
  <si>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</si>
  <si>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</si>
  <si>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</si>
  <si>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</si>
  <si>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</si>
  <si>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</si>
  <si>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</si>
  <si>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</si>
  <si>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</si>
  <si>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</si>
  <si>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</si>
  <si>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</si>
  <si>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</si>
  <si>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</si>
  <si>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</si>
  <si>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</si>
  <si>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</si>
  <si>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</si>
  <si>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</si>
  <si>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</si>
  <si>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</si>
  <si>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</si>
  <si>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</si>
  <si>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</si>
  <si>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</si>
  <si>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</si>
  <si>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</si>
  <si>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</si>
  <si>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</si>
  <si>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</si>
  <si>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</si>
  <si>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</si>
  <si>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</si>
  <si>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</si>
  <si>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</si>
  <si>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</si>
  <si>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</si>
  <si>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</si>
  <si>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</si>
  <si>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</si>
  <si>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</si>
  <si>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</si>
  <si>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</si>
  <si>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</si>
  <si>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</si>
  <si>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</si>
  <si>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</si>
  <si>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</si>
  <si>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</si>
  <si>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</si>
  <si>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</si>
  <si>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</si>
  <si>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</si>
  <si>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</si>
  <si>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</si>
  <si>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</si>
  <si>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</si>
  <si>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</si>
  <si>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</si>
  <si>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</si>
  <si>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</si>
  <si>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</si>
  <si>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</si>
  <si>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</si>
  <si>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</si>
  <si>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</si>
  <si>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</si>
  <si>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</si>
  <si>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</si>
  <si>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</si>
  <si>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</si>
  <si>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</si>
  <si>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</si>
  <si>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</si>
  <si>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</si>
  <si>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</si>
  <si>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</si>
  <si>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</si>
  <si>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</si>
  <si>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</si>
  <si>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</si>
  <si>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</si>
  <si>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</si>
  <si>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</si>
  <si>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</si>
  <si>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</si>
  <si>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</si>
  <si>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</si>
  <si>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</si>
  <si>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</si>
  <si>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</si>
  <si>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</si>
  <si>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</si>
  <si>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</si>
  <si>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</si>
  <si>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</si>
  <si>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</si>
  <si>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</si>
  <si>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</si>
  <si>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</si>
  <si>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</si>
  <si>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</si>
  <si>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</si>
  <si>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</si>
  <si>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</si>
  <si>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</si>
  <si>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</si>
  <si>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</si>
  <si>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</si>
  <si>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</si>
  <si>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</si>
  <si>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</si>
  <si>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</si>
  <si>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</si>
  <si>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</si>
  <si>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</si>
  <si>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</si>
  <si>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</si>
  <si>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</si>
  <si>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</si>
  <si>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</si>
  <si>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</si>
  <si>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</si>
  <si>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</si>
  <si>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</si>
  <si>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</si>
  <si>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</si>
  <si>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</si>
  <si>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</si>
  <si>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</si>
  <si>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</si>
  <si>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</si>
  <si>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</si>
  <si>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</si>
  <si>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</si>
  <si>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</si>
  <si>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</si>
  <si>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</si>
  <si>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</si>
  <si>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</si>
  <si>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</si>
  <si>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</si>
  <si>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</si>
  <si>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</si>
  <si>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</si>
  <si>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</si>
  <si>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</si>
  <si>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</si>
  <si>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</si>
  <si>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</si>
  <si>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</si>
  <si>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</si>
  <si>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</si>
  <si>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</si>
  <si>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</si>
  <si>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</si>
  <si>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</si>
  <si>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</si>
  <si>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</si>
  <si>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</si>
  <si>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</si>
  <si>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</si>
  <si>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</si>
  <si>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</si>
  <si>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</si>
  <si>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</si>
  <si>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</si>
  <si>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</si>
  <si>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</si>
  <si>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</si>
  <si>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</si>
  <si>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</si>
  <si>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</si>
  <si>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</si>
  <si>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</si>
  <si>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</si>
  <si>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</si>
  <si>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</si>
  <si>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</si>
  <si>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</si>
  <si>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</si>
  <si>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</si>
  <si>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</si>
  <si>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</si>
  <si>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</si>
  <si>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</si>
  <si>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</si>
  <si>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</si>
  <si>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</si>
  <si>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</si>
  <si>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</si>
  <si>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</si>
  <si>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</si>
  <si>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</si>
  <si>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</si>
  <si>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</si>
  <si>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</si>
  <si>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</si>
  <si>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</si>
  <si>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</si>
  <si>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</si>
  <si>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</si>
  <si>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</si>
  <si>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</si>
  <si>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</si>
  <si>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</si>
  <si>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</si>
  <si>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</si>
  <si>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</si>
  <si>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</si>
  <si>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</si>
  <si>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</si>
  <si>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</si>
  <si>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</si>
  <si>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</si>
  <si>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</si>
  <si>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</si>
  <si>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</si>
  <si>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</si>
  <si>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</si>
  <si>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</si>
  <si>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</si>
  <si>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</si>
  <si>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</si>
  <si>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</si>
  <si>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</si>
  <si>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</si>
  <si>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</si>
  <si>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</si>
  <si>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</si>
  <si>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</si>
  <si>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</si>
  <si>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</si>
  <si>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</si>
  <si>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</si>
  <si>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</si>
  <si>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</si>
  <si>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</si>
  <si>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</si>
  <si>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</si>
  <si>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</si>
  <si>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</si>
  <si>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</si>
  <si>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</si>
  <si>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</si>
  <si>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</si>
  <si>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</si>
  <si>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</si>
  <si>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</si>
  <si>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</si>
  <si>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</si>
  <si>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</si>
  <si>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</si>
  <si>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</si>
  <si>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</si>
  <si>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</si>
  <si>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</si>
  <si>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</si>
  <si>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</si>
  <si>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</si>
  <si>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</si>
  <si>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</si>
  <si>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</si>
  <si>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</si>
  <si>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</si>
  <si>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</si>
  <si>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</si>
  <si>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</si>
  <si>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</si>
  <si>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</si>
  <si>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</si>
  <si>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</si>
  <si>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</si>
  <si>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</si>
  <si>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</si>
  <si>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</si>
  <si>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</si>
  <si>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</si>
  <si>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</si>
  <si>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</si>
  <si>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</si>
  <si>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</si>
  <si>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</si>
  <si>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</si>
  <si>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</si>
  <si>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</si>
  <si>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</si>
  <si>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</si>
  <si>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</si>
  <si>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</si>
  <si>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</si>
  <si>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</si>
  <si>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</si>
  <si>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</si>
  <si>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</si>
  <si>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</si>
  <si>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</si>
  <si>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</si>
  <si>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</si>
  <si>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</si>
  <si>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</si>
  <si>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</si>
  <si>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</si>
  <si>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</si>
  <si>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</si>
  <si>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</si>
  <si>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</si>
  <si>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</si>
  <si>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</si>
  <si>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</si>
  <si>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</si>
  <si>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</si>
  <si>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</si>
  <si>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</si>
  <si>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</si>
  <si>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</si>
  <si>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</si>
  <si>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</si>
  <si>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</si>
  <si>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</si>
  <si>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</si>
  <si>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</si>
  <si>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</si>
  <si>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</si>
  <si>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</si>
  <si>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</si>
  <si>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</si>
  <si>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</si>
  <si>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</si>
  <si>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</si>
  <si>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</si>
  <si>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</si>
  <si>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</si>
  <si>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</si>
  <si>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</si>
  <si>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</si>
  <si>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</si>
  <si>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</si>
  <si>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</si>
  <si>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</si>
  <si>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</si>
  <si>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</si>
  <si>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</si>
  <si>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</si>
  <si>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</si>
  <si>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</si>
  <si>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</si>
  <si>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</si>
  <si>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</si>
  <si>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</si>
  <si>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</si>
  <si>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</si>
  <si>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</si>
  <si>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</si>
  <si>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</si>
  <si>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</si>
  <si>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</si>
  <si>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</si>
  <si>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</si>
  <si>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</si>
  <si>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</si>
  <si>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</si>
  <si>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</si>
  <si>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</si>
  <si>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</si>
  <si>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</si>
  <si>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</si>
  <si>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</si>
  <si>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</si>
  <si>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</si>
  <si>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</si>
  <si>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</si>
  <si>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</si>
  <si>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</si>
  <si>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</si>
  <si>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</si>
  <si>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</si>
  <si>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</si>
  <si>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</si>
  <si>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</si>
  <si>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</si>
  <si>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</si>
  <si>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</si>
  <si>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</si>
  <si>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</si>
  <si>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</si>
  <si>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</si>
  <si>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</si>
  <si>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</si>
  <si>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</si>
  <si>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</si>
  <si>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</si>
  <si>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</si>
  <si>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</si>
  <si>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</si>
  <si>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</si>
  <si>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</si>
  <si>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</si>
  <si>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</si>
  <si>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</si>
  <si>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</si>
  <si>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</si>
  <si>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</si>
  <si>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</si>
  <si>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</si>
  <si>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</si>
  <si>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</si>
  <si>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</si>
  <si>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</si>
  <si>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</si>
  <si>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</si>
  <si>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</si>
  <si>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</si>
  <si>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</si>
  <si>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</si>
  <si>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</si>
  <si>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</si>
  <si>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</si>
  <si>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</si>
  <si>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</si>
  <si>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</si>
  <si>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</si>
  <si>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</si>
  <si>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</si>
  <si>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</si>
  <si>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</si>
  <si>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</si>
  <si>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</si>
  <si>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</si>
  <si>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</si>
  <si>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</si>
  <si>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</si>
  <si>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</si>
  <si>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</si>
  <si>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</si>
  <si>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</si>
  <si>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</si>
  <si>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</si>
  <si>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</si>
  <si>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</si>
  <si>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</si>
  <si>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</si>
  <si>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</si>
  <si>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</si>
  <si>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</si>
  <si>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</si>
  <si>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</si>
  <si>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</si>
  <si>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</si>
  <si>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</si>
  <si>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</si>
  <si>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</si>
  <si>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</si>
  <si>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</si>
  <si>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</si>
  <si>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</si>
  <si>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</si>
  <si>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</si>
  <si>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</si>
  <si>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</si>
  <si>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</si>
  <si>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</si>
  <si>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</si>
  <si>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</si>
  <si>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</si>
  <si>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</si>
  <si>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</si>
  <si>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</si>
  <si>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</si>
  <si>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</si>
  <si>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</si>
  <si>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</si>
  <si>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</si>
  <si>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</si>
  <si>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</si>
  <si>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</si>
  <si>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</si>
  <si>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</si>
  <si>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</si>
  <si>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</si>
  <si>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</si>
  <si>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</si>
  <si>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</si>
  <si>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</si>
  <si>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</si>
  <si>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</si>
  <si>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</si>
  <si>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</si>
  <si>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</si>
  <si>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</si>
  <si>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</si>
  <si>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</si>
  <si>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</si>
  <si>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</si>
  <si>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</si>
  <si>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</si>
  <si>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</si>
  <si>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</si>
  <si>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</si>
  <si>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</si>
  <si>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</si>
  <si>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</si>
  <si>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</si>
  <si>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</si>
  <si>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</si>
  <si>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</si>
  <si>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</si>
  <si>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</si>
  <si>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</si>
  <si>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</si>
  <si>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</si>
  <si>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</si>
  <si>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</si>
  <si>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</si>
  <si>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</si>
  <si>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</si>
  <si>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</si>
  <si>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</si>
  <si>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</si>
  <si>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</si>
  <si>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</si>
  <si>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</si>
  <si>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</si>
  <si>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</si>
  <si>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</si>
  <si>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</si>
  <si>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</si>
  <si>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</si>
  <si>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</si>
  <si>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</si>
  <si>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</si>
  <si>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</si>
  <si>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</si>
  <si>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</si>
  <si>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</si>
  <si>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</si>
  <si>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</si>
  <si>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</si>
  <si>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</si>
  <si>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</si>
  <si>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</si>
  <si>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</si>
  <si>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</si>
  <si>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</si>
  <si>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</si>
  <si>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</si>
  <si>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</si>
  <si>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</si>
  <si>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</si>
  <si>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</si>
  <si>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</si>
  <si>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</si>
  <si>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</si>
  <si>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</si>
  <si>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</si>
  <si>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</si>
  <si>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</si>
  <si>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</si>
  <si>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</si>
  <si>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</si>
  <si>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</si>
  <si>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</si>
  <si>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</si>
  <si>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</si>
  <si>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</si>
  <si>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</si>
  <si>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</si>
  <si>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</si>
  <si>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</si>
  <si>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</si>
  <si>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</si>
  <si>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</si>
  <si>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</si>
  <si>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</si>
  <si>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</si>
  <si>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</si>
  <si>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</si>
  <si>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</si>
  <si>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</si>
  <si>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</si>
  <si>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</si>
  <si>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</si>
  <si>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</si>
  <si>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</si>
  <si>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</si>
  <si>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</si>
  <si>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</si>
  <si>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</si>
  <si>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</si>
  <si>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</si>
  <si>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</si>
  <si>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</si>
  <si>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</si>
  <si>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</si>
  <si>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</si>
  <si>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</si>
  <si>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</si>
  <si>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</si>
  <si>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</si>
  <si>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</si>
  <si>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</si>
  <si>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</si>
  <si>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</si>
  <si>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</si>
  <si>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</si>
  <si>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</si>
  <si>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</si>
  <si>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</si>
  <si>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</si>
  <si>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</si>
  <si>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</si>
  <si>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</si>
  <si>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</si>
  <si>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</si>
  <si>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</si>
  <si>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</si>
  <si>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</si>
  <si>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</si>
  <si>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</si>
  <si>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</si>
  <si>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</si>
  <si>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</si>
  <si>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</si>
  <si>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</si>
  <si>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</si>
  <si>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</si>
  <si>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</si>
  <si>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</si>
  <si>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</si>
  <si>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</si>
  <si>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</si>
  <si>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</si>
  <si>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</si>
  <si>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</si>
  <si>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</si>
  <si>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</si>
  <si>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</si>
  <si>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</si>
  <si>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</si>
  <si>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</si>
  <si>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</si>
  <si>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</si>
  <si>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</si>
  <si>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</si>
  <si>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</si>
  <si>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</si>
  <si>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</si>
  <si>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</si>
  <si>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</si>
  <si>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</si>
  <si>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</si>
  <si>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</si>
  <si>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</si>
  <si>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</si>
  <si>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</si>
  <si>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</si>
  <si>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</si>
  <si>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</si>
  <si>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</si>
  <si>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</si>
  <si>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</si>
  <si>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</si>
  <si>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</si>
  <si>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</si>
  <si>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</si>
  <si>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</si>
  <si>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</si>
  <si>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</si>
  <si>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</si>
  <si>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</si>
  <si>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</si>
  <si>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</si>
  <si>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</si>
  <si>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</si>
  <si>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</si>
  <si>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</si>
  <si>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</si>
  <si>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</si>
  <si>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</si>
  <si>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</si>
  <si>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</si>
  <si>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</si>
  <si>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</si>
  <si>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</si>
  <si>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</si>
  <si>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</si>
  <si>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</si>
  <si>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</si>
  <si>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</si>
  <si>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</si>
  <si>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</si>
  <si>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</si>
  <si>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</si>
  <si>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</si>
  <si>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</si>
  <si>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</si>
  <si>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</si>
  <si>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</si>
  <si>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</si>
  <si>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</si>
  <si>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</si>
  <si>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</si>
  <si>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</si>
  <si>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</si>
  <si>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</si>
  <si>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</si>
  <si>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</si>
  <si>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</si>
  <si>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</si>
  <si>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</si>
  <si>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</si>
  <si>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</si>
  <si>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</si>
  <si>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</si>
  <si>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</si>
  <si>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</si>
  <si>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</si>
  <si>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</si>
  <si>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</si>
  <si>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</si>
  <si>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</si>
  <si>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</si>
  <si>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</si>
  <si>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</si>
  <si>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</si>
  <si>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</si>
  <si>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</si>
  <si>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</si>
  <si>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</si>
  <si>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</si>
  <si>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</si>
  <si>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</si>
  <si>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</si>
  <si>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</si>
  <si>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</si>
  <si>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</si>
  <si>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</si>
  <si>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</si>
  <si>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</si>
  <si>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</si>
  <si>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</si>
  <si>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</si>
  <si>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</si>
  <si>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</si>
  <si>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</si>
  <si>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</si>
  <si>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</si>
  <si>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</si>
  <si>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</si>
  <si>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</si>
  <si>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</si>
  <si>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</si>
  <si>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</si>
  <si>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</si>
  <si>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</si>
  <si>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</si>
  <si>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</si>
  <si>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</si>
  <si>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</si>
  <si>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</si>
  <si>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</si>
  <si>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</si>
  <si>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</si>
  <si>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</si>
  <si>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</si>
  <si>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</si>
  <si>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</si>
  <si>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</si>
  <si>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</si>
  <si>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</si>
  <si>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</si>
  <si>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</si>
  <si>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</si>
  <si>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</si>
  <si>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</si>
  <si>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</si>
  <si>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</si>
  <si>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</si>
  <si>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</si>
  <si>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</si>
  <si>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</si>
  <si>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</si>
  <si>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</si>
  <si>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</si>
  <si>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</si>
  <si>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</si>
  <si>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</si>
  <si>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</si>
  <si>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</si>
  <si>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</si>
  <si>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</si>
  <si>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</si>
  <si>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</si>
  <si>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</si>
  <si>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</si>
  <si>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</si>
  <si>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</si>
  <si>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</si>
  <si>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</si>
  <si>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</si>
  <si>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</si>
  <si>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</si>
  <si>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</si>
  <si>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</si>
  <si>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</si>
  <si>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</si>
  <si>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</si>
  <si>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</si>
  <si>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</si>
  <si>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</si>
  <si>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</si>
  <si>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</si>
  <si>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</si>
  <si>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</si>
  <si>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</si>
  <si>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</si>
  <si>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</si>
  <si>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</si>
  <si>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</si>
  <si>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</si>
  <si>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</si>
  <si>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</si>
  <si>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</si>
  <si>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</si>
  <si>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</si>
  <si>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</si>
  <si>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</si>
  <si>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</si>
  <si>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</si>
  <si>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</si>
  <si>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</si>
  <si>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</si>
  <si>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</si>
  <si>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</si>
  <si>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</si>
  <si>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</si>
  <si>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</si>
  <si>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</si>
  <si>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</si>
  <si>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</si>
  <si>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</si>
  <si>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</si>
  <si>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</si>
  <si>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</si>
  <si>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</si>
  <si>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</si>
  <si>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</si>
  <si>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</si>
  <si>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</si>
  <si>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</si>
  <si>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</si>
  <si>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</si>
  <si>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</si>
  <si>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</si>
  <si>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</si>
  <si>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</si>
  <si>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</si>
  <si>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</si>
  <si>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</si>
  <si>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</si>
  <si>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</si>
  <si>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</si>
  <si>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</si>
  <si>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</si>
  <si>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</si>
  <si>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</si>
  <si>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</si>
  <si>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</si>
  <si>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</si>
  <si>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</si>
  <si>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</si>
  <si>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</si>
  <si>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</si>
  <si>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</si>
  <si>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</si>
  <si>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</si>
  <si>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</si>
  <si>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</si>
  <si>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</si>
  <si>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</si>
  <si>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</si>
  <si>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</si>
  <si>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</si>
  <si>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</si>
  <si>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</si>
  <si>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</si>
  <si>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</si>
  <si>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</si>
  <si>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</si>
  <si>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</si>
  <si>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</si>
  <si>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</si>
  <si>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</si>
  <si>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</si>
  <si>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</si>
  <si>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</si>
  <si>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</si>
  <si>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</si>
  <si>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</si>
  <si>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</si>
  <si>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</si>
  <si>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</si>
  <si>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</si>
  <si>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</si>
  <si>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</si>
  <si>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</si>
  <si>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</si>
  <si>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</si>
  <si>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</si>
  <si>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</si>
  <si>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</si>
  <si>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</si>
  <si>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</si>
  <si>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</si>
  <si>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</si>
  <si>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</si>
  <si>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</si>
  <si>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</si>
  <si>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</si>
  <si>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</si>
  <si>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</si>
  <si>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</si>
  <si>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</si>
  <si>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</si>
  <si>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</si>
  <si>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</si>
  <si>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</si>
  <si>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</si>
  <si>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</si>
  <si>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</si>
  <si>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</si>
  <si>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</si>
  <si>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</si>
  <si>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</si>
  <si>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</si>
  <si>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</si>
  <si>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</si>
  <si>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</si>
  <si>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</si>
  <si>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</si>
  <si>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</si>
  <si>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</si>
  <si>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</si>
  <si>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</si>
  <si>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</si>
  <si>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</si>
  <si>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</si>
  <si>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</si>
  <si>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</si>
  <si>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</si>
  <si>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</si>
  <si>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</si>
  <si>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</si>
  <si>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</si>
  <si>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</si>
  <si>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</si>
  <si>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</si>
  <si>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</si>
  <si>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</si>
  <si>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</si>
  <si>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</si>
  <si>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</si>
  <si>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</si>
  <si>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</si>
  <si>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</si>
  <si>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</si>
  <si>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</si>
  <si>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</si>
  <si>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</si>
  <si>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</si>
  <si>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</si>
  <si>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</si>
  <si>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</si>
  <si>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</si>
  <si>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</si>
  <si>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</si>
  <si>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</si>
  <si>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</si>
  <si>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</si>
  <si>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</si>
  <si>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</si>
  <si>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</si>
  <si>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</si>
  <si>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</si>
  <si>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</si>
  <si>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</si>
  <si>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</si>
  <si>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</si>
  <si>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</si>
  <si>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</si>
  <si>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</si>
  <si>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</si>
  <si>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</si>
  <si>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</si>
  <si>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</si>
  <si>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</si>
  <si>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</si>
  <si>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</si>
  <si>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</si>
  <si>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</si>
  <si>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</si>
  <si>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</si>
  <si>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</si>
  <si>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</si>
  <si>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</si>
  <si>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</si>
  <si>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</si>
  <si>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</si>
  <si>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</si>
  <si>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</si>
  <si>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</si>
  <si>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</si>
  <si>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</si>
  <si>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</si>
  <si>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</si>
  <si>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</si>
  <si>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</si>
  <si>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</si>
  <si>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</si>
  <si>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</si>
  <si>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</si>
  <si>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</si>
  <si>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</si>
  <si>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</si>
  <si>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</si>
  <si>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</si>
  <si>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</si>
  <si>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</si>
  <si>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</si>
  <si>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</si>
  <si>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</si>
  <si>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</si>
  <si>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</si>
  <si>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</si>
  <si>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</si>
  <si>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</si>
  <si>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</si>
  <si>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</si>
  <si>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</si>
  <si>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</si>
  <si>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</si>
  <si>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</si>
  <si>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</si>
  <si>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</si>
  <si>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</si>
  <si>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</si>
  <si>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</si>
  <si>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</si>
  <si>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</si>
  <si>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</si>
  <si>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</si>
  <si>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</si>
  <si>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</si>
  <si>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</si>
  <si>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</si>
  <si>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</si>
  <si>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</si>
  <si>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</si>
  <si>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</si>
  <si>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</si>
  <si>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</si>
  <si>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</si>
  <si>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</si>
  <si>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</si>
  <si>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</si>
  <si>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</si>
  <si>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</si>
  <si>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</si>
  <si>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</si>
  <si>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</si>
  <si>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</si>
  <si>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</si>
  <si>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</si>
  <si>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</si>
  <si>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</si>
  <si>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</si>
  <si>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</si>
  <si>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</si>
  <si>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</si>
  <si>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</si>
  <si>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</si>
  <si>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</si>
  <si>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</si>
  <si>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</si>
  <si>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</si>
  <si>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</si>
  <si>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</si>
  <si>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</si>
  <si>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</si>
  <si>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</si>
  <si>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</si>
  <si>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</si>
  <si>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</si>
  <si>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</si>
  <si>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</si>
  <si>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</si>
  <si>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</si>
  <si>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</si>
  <si>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</si>
  <si>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</si>
  <si>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</si>
  <si>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</si>
  <si>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</si>
  <si>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</si>
  <si>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</si>
  <si>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</si>
  <si>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</si>
  <si>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</si>
  <si>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</si>
  <si>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</si>
  <si>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</si>
  <si>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</si>
  <si>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</si>
  <si>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</si>
  <si>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</si>
  <si>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</si>
  <si>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</si>
  <si>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</si>
  <si>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</si>
  <si>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</si>
  <si>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</si>
  <si>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</si>
  <si>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</si>
  <si>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</si>
  <si>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</si>
  <si>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</si>
  <si>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</si>
  <si>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</si>
  <si>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</si>
  <si>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</si>
  <si>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</si>
  <si>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</si>
  <si>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</si>
  <si>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</si>
  <si>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</si>
  <si>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</si>
  <si>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</si>
  <si>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</si>
  <si>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</si>
  <si>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</si>
  <si>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</si>
  <si>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</si>
  <si>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</si>
  <si>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</si>
  <si>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</si>
  <si>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</si>
  <si>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</si>
  <si>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</si>
  <si>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</si>
  <si>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</si>
  <si>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</si>
  <si>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</si>
  <si>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</si>
  <si>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</si>
  <si>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</si>
  <si>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</si>
  <si>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</si>
  <si>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</si>
  <si>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</si>
  <si>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</si>
  <si>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</si>
  <si>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</si>
  <si>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</si>
  <si>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</si>
  <si>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</si>
  <si>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</si>
  <si>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</si>
  <si>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</si>
  <si>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</si>
  <si>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</si>
  <si>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</si>
  <si>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</si>
  <si>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</si>
  <si>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</si>
  <si>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</si>
  <si>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</si>
  <si>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</si>
  <si>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</si>
  <si>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</si>
  <si>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</si>
  <si>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</si>
  <si>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</si>
  <si>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</si>
  <si>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</si>
  <si>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</si>
  <si>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</si>
  <si>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</si>
  <si>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</si>
  <si>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</si>
  <si>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</si>
  <si>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</si>
  <si>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</si>
  <si>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</si>
  <si>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</si>
  <si>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</si>
  <si>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</si>
  <si>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</si>
  <si>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</si>
  <si>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</si>
  <si>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</si>
  <si>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</si>
  <si>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</si>
  <si>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</si>
  <si>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</si>
  <si>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</si>
  <si>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</si>
  <si>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</si>
  <si>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</si>
  <si>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</si>
  <si>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</si>
  <si>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</si>
  <si>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</si>
  <si>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</si>
  <si>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</si>
  <si>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</si>
  <si>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</si>
  <si>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</si>
  <si>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</si>
  <si>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</si>
  <si>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</si>
  <si>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</si>
  <si>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</si>
  <si>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</si>
  <si>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</si>
  <si>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</si>
  <si>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</si>
  <si>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</si>
  <si>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</si>
  <si>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</si>
  <si>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</si>
  <si>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</si>
  <si>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</si>
  <si>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</si>
  <si>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</si>
  <si>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</si>
  <si>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</si>
  <si>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</si>
  <si>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</si>
  <si>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</si>
  <si>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</si>
  <si>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</si>
  <si>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</si>
  <si>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</si>
  <si>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</si>
  <si>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</si>
  <si>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</si>
  <si>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</si>
  <si>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</si>
  <si>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</si>
  <si>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</si>
  <si>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</si>
  <si>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</si>
  <si>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</si>
  <si>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</si>
  <si>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</si>
  <si>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</si>
  <si>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</si>
  <si>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</si>
  <si>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</si>
  <si>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</si>
  <si>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</si>
  <si>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</si>
  <si>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</si>
  <si>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</si>
  <si>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</si>
  <si>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</si>
  <si>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</si>
  <si>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</si>
  <si>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</si>
  <si>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</si>
  <si>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</si>
  <si>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</si>
  <si>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</si>
  <si>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</si>
  <si>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</si>
  <si>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</si>
  <si>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</si>
  <si>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</si>
  <si>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</si>
  <si>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</si>
  <si>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</si>
  <si>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</si>
  <si>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</si>
  <si>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</si>
  <si>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</si>
  <si>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</si>
  <si>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</si>
  <si>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</si>
  <si>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</si>
  <si>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</si>
  <si>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</si>
  <si>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</si>
  <si>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</si>
  <si>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</si>
  <si>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</si>
  <si>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</si>
  <si>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</si>
  <si>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</si>
  <si>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</si>
  <si>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</si>
  <si>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</si>
  <si>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</si>
  <si>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</si>
  <si>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</si>
  <si>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</si>
  <si>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</si>
  <si>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</si>
  <si>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</si>
  <si>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</si>
  <si>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</si>
  <si>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</si>
  <si>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</si>
  <si>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</si>
  <si>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</si>
  <si>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</si>
  <si>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</si>
  <si>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</si>
  <si>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</si>
  <si>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</si>
  <si>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</si>
  <si>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</si>
  <si>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</si>
  <si>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</si>
  <si>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</si>
  <si>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</si>
  <si>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</si>
  <si>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</si>
  <si>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</si>
  <si>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</si>
  <si>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</si>
  <si>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</si>
  <si>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</si>
  <si>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</si>
  <si>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</si>
  <si>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</si>
  <si>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</si>
  <si>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</si>
  <si>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</si>
  <si>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</si>
  <si>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</si>
  <si>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</si>
  <si>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</si>
  <si>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</si>
  <si>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</si>
  <si>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</si>
  <si>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</si>
  <si>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</si>
  <si>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</si>
  <si>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</si>
  <si>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</si>
  <si>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</si>
  <si>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</si>
  <si>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</si>
  <si>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</si>
  <si>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</si>
  <si>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</si>
  <si>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</si>
  <si>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</si>
  <si>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</si>
  <si>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</si>
  <si>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</si>
  <si>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</si>
  <si>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</si>
  <si>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</si>
  <si>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</si>
  <si>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</si>
  <si>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</si>
  <si>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</si>
  <si>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</si>
  <si>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</si>
  <si>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</si>
  <si>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</si>
  <si>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</si>
  <si>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</si>
  <si>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</si>
  <si>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</si>
  <si>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</si>
  <si>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</si>
  <si>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</si>
  <si>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</si>
  <si>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</si>
  <si>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</si>
  <si>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</si>
  <si>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</si>
  <si>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</si>
  <si>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</si>
  <si>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</si>
  <si>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</si>
  <si>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</si>
  <si>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</si>
  <si>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</si>
  <si>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</si>
  <si>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</si>
  <si>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</si>
  <si>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</si>
  <si>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</si>
  <si>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</si>
  <si>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</si>
  <si>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</si>
  <si>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</si>
  <si>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</si>
  <si>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</si>
  <si>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</si>
  <si>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</si>
  <si>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</si>
  <si>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</si>
  <si>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</si>
  <si>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</si>
  <si>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</si>
  <si>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</si>
  <si>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</si>
  <si>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</si>
  <si>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</si>
  <si>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</si>
  <si>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</si>
  <si>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</si>
  <si>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</si>
  <si>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</si>
  <si>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</si>
  <si>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</si>
  <si>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</si>
  <si>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</si>
  <si>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</si>
  <si>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</si>
  <si>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</si>
  <si>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</si>
  <si>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</si>
  <si>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</si>
  <si>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</si>
  <si>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</si>
  <si>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</si>
  <si>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</si>
  <si>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</si>
  <si>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</si>
  <si>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</si>
  <si>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</si>
  <si>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</si>
  <si>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</si>
  <si>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</si>
  <si>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</si>
  <si>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</si>
  <si>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</si>
  <si>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</si>
  <si>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</si>
  <si>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</si>
  <si>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</si>
  <si>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</si>
  <si>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</si>
  <si>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</si>
  <si>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</si>
  <si>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</si>
  <si>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</si>
  <si>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</si>
  <si>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</si>
  <si>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</si>
  <si>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</si>
  <si>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</si>
  <si>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</si>
  <si>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</si>
  <si>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</si>
  <si>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</si>
  <si>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</si>
  <si>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</si>
  <si>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</si>
  <si>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</si>
  <si>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</si>
  <si>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</si>
  <si>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</si>
  <si>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</si>
  <si>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</si>
  <si>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</si>
  <si>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</si>
  <si>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</si>
  <si>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</si>
  <si>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</si>
  <si>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</si>
  <si>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</si>
  <si>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</si>
  <si>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</si>
  <si>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</si>
  <si>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</si>
  <si>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</si>
  <si>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</si>
  <si>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</si>
  <si>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</si>
  <si>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</si>
  <si>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</si>
  <si>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</si>
  <si>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</si>
  <si>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</si>
  <si>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</si>
  <si>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</si>
  <si>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</si>
  <si>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</si>
  <si>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</si>
  <si>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</si>
  <si>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</si>
  <si>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</si>
  <si>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</si>
  <si>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</si>
  <si>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</si>
  <si>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</si>
  <si>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</si>
  <si>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</si>
  <si>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</si>
  <si>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</si>
  <si>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</si>
  <si>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</si>
  <si>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</si>
  <si>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</si>
  <si>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</si>
  <si>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</si>
  <si>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</si>
  <si>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</si>
  <si>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</si>
  <si>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</si>
  <si>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</si>
  <si>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</si>
  <si>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</si>
  <si>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</si>
  <si>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</si>
  <si>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</si>
  <si>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</si>
  <si>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</si>
  <si>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</si>
  <si>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</si>
  <si>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</si>
  <si>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</si>
  <si>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</si>
  <si>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</si>
  <si>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</si>
  <si>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</si>
  <si>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</si>
  <si>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</si>
  <si>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</si>
  <si>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</si>
  <si>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</si>
  <si>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</si>
  <si>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</si>
  <si>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</si>
  <si>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</si>
  <si>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</si>
  <si>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</si>
  <si>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</si>
  <si>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</si>
  <si>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</si>
  <si>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</si>
  <si>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</si>
  <si>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</si>
  <si>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</si>
  <si>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</si>
  <si>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</si>
  <si>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</si>
  <si>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</si>
  <si>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</si>
  <si>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</si>
  <si>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</si>
  <si>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</si>
  <si>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</si>
  <si>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</si>
  <si>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</si>
  <si>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</si>
  <si>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</si>
  <si>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</si>
  <si>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</si>
  <si>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</si>
  <si>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</si>
  <si>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</si>
  <si>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</si>
  <si>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</si>
  <si>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</si>
  <si>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</si>
  <si>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</si>
  <si>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</si>
  <si>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</si>
  <si>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</si>
  <si>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</si>
  <si>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</si>
  <si>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</si>
  <si>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</si>
  <si>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</si>
  <si>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</si>
  <si>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</si>
  <si>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</si>
  <si>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</si>
  <si>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</si>
  <si>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</si>
  <si>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</si>
  <si>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</si>
  <si>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</si>
  <si>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</si>
  <si>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</si>
  <si>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</si>
  <si>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</si>
  <si>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</si>
  <si>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</si>
  <si>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</si>
  <si>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</si>
  <si>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</si>
  <si>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</si>
  <si>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</si>
  <si>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</si>
  <si>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</si>
  <si>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</si>
  <si>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</si>
  <si>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</si>
  <si>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</si>
  <si>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</si>
  <si>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</si>
  <si>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</si>
  <si>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</si>
  <si>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</si>
  <si>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</si>
  <si>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</si>
  <si>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</si>
  <si>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</si>
  <si>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</si>
  <si>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</si>
  <si>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</si>
  <si>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</si>
  <si>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</si>
  <si>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</si>
  <si>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</si>
  <si>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</si>
  <si>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</si>
  <si>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</si>
  <si>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</si>
  <si>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</si>
  <si>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</si>
  <si>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</si>
  <si>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</si>
  <si>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</si>
  <si>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</si>
  <si>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</si>
  <si>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</si>
  <si>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</si>
  <si>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</si>
  <si>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</si>
  <si>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</si>
  <si>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</si>
  <si>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</si>
  <si>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</si>
  <si>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</si>
  <si>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</si>
  <si>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</si>
  <si>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</si>
  <si>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</si>
  <si>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</si>
  <si>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</si>
  <si>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</si>
  <si>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</si>
  <si>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</si>
  <si>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</si>
  <si>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</si>
  <si>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</si>
  <si>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</si>
  <si>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</si>
  <si>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</si>
  <si>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</si>
  <si>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</si>
  <si>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</si>
  <si>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</si>
  <si>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</si>
  <si>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</si>
  <si>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</si>
  <si>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</si>
  <si>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</si>
  <si>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</si>
  <si>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</si>
  <si>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</si>
  <si>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</si>
  <si>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</si>
  <si>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</si>
  <si>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</si>
  <si>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</si>
  <si>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</si>
  <si>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</si>
  <si>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</si>
  <si>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</si>
  <si>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</si>
  <si>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</si>
  <si>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</si>
  <si>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</si>
  <si>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</si>
  <si>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</si>
  <si>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</si>
  <si>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</si>
  <si>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</si>
  <si>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</si>
  <si>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</si>
  <si>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</si>
  <si>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</si>
  <si>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</si>
  <si>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</si>
  <si>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</si>
  <si>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</si>
  <si>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</si>
  <si>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</si>
  <si>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</si>
  <si>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</si>
  <si>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</si>
  <si>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</si>
  <si>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</si>
  <si>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</si>
  <si>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</si>
  <si>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</si>
  <si>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</si>
  <si>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</si>
  <si>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</si>
  <si>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</si>
  <si>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</si>
  <si>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</si>
  <si>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</si>
  <si>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</si>
  <si>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</si>
  <si>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</si>
  <si>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</si>
  <si>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</si>
  <si>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</si>
  <si>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</si>
  <si>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</si>
  <si>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</si>
  <si>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</si>
  <si>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</si>
  <si>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</si>
  <si>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</si>
  <si>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</si>
  <si>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</si>
  <si>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</si>
  <si>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</si>
  <si>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</si>
  <si>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</si>
  <si>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</si>
  <si>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</si>
  <si>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</si>
  <si>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</si>
  <si>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</si>
  <si>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</si>
  <si>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</si>
  <si>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</si>
  <si>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</si>
  <si>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</si>
  <si>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</si>
  <si>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</si>
  <si>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</si>
  <si>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</si>
  <si>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</si>
  <si>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</si>
  <si>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</si>
  <si>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</si>
  <si>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</si>
  <si>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</si>
  <si>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</si>
  <si>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</si>
  <si>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</si>
  <si>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</si>
  <si>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</si>
  <si>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</si>
  <si>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</si>
  <si>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</si>
  <si>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</si>
  <si>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</si>
  <si>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</si>
  <si>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</si>
  <si>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</si>
  <si>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</si>
  <si>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</si>
  <si>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</si>
  <si>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</si>
  <si>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</si>
  <si>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</si>
  <si>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</si>
  <si>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</si>
  <si>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</si>
  <si>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</si>
  <si>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</si>
  <si>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</si>
  <si>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</si>
  <si>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</si>
  <si>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</si>
  <si>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</si>
  <si>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</si>
  <si>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</si>
  <si>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</si>
  <si>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</si>
  <si>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</si>
  <si>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</si>
  <si>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</si>
  <si>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</si>
  <si>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</si>
  <si>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</si>
  <si>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</si>
  <si>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</si>
  <si>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</si>
  <si>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</si>
  <si>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</si>
  <si>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</si>
  <si>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</si>
  <si>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</si>
  <si>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</si>
  <si>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</si>
  <si>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</si>
  <si>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</si>
  <si>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</si>
  <si>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</si>
  <si>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</si>
  <si>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</si>
  <si>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</si>
  <si>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</si>
  <si>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</si>
  <si>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</si>
  <si>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</si>
  <si>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</si>
  <si>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</si>
  <si>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</si>
  <si>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</si>
  <si>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</si>
  <si>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</si>
  <si>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</si>
  <si>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</si>
  <si>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</si>
  <si>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</si>
  <si>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</si>
  <si>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</si>
  <si>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</si>
  <si>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</si>
  <si>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</si>
  <si>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</si>
  <si>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</si>
  <si>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</si>
  <si>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</si>
  <si>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</si>
  <si>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</si>
  <si>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</si>
  <si>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</si>
  <si>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</si>
  <si>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</si>
  <si>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</si>
  <si>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</si>
  <si>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</si>
  <si>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</si>
  <si>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</si>
  <si>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</si>
  <si>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</si>
  <si>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</si>
  <si>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</si>
  <si>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</si>
  <si>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</si>
  <si>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</si>
  <si>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</si>
  <si>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</si>
  <si>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</si>
  <si>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</si>
  <si>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</si>
  <si>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</si>
  <si>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</si>
  <si>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</si>
  <si>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</si>
  <si>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</si>
  <si>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</si>
  <si>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</si>
  <si>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</si>
  <si>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</si>
  <si>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</si>
  <si>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</si>
  <si>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</si>
  <si>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</si>
  <si>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</si>
  <si>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</si>
  <si>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</si>
  <si>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</si>
  <si>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</si>
  <si>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</si>
  <si>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</si>
  <si>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</si>
  <si>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</si>
  <si>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</si>
  <si>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</si>
  <si>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</si>
  <si>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</si>
  <si>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</si>
  <si>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</si>
  <si>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</si>
  <si>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</si>
  <si>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</si>
  <si>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</si>
  <si>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</si>
  <si>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</si>
  <si>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</si>
  <si>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</si>
  <si>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</si>
  <si>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</si>
  <si>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</si>
  <si>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</si>
  <si>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</si>
  <si>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</si>
  <si>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</si>
  <si>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</si>
  <si>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</si>
  <si>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</si>
  <si>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</si>
  <si>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</si>
  <si>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</si>
  <si>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</si>
  <si>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</si>
  <si>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</si>
  <si>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</si>
  <si>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</si>
  <si>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</si>
  <si>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</si>
  <si>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</si>
  <si>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</si>
  <si>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</si>
  <si>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</si>
  <si>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</si>
  <si>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</si>
  <si>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</si>
  <si>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</si>
  <si>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</si>
  <si>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</si>
  <si>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</si>
  <si>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</si>
  <si>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</si>
  <si>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</si>
  <si>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</si>
  <si>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</si>
  <si>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</si>
  <si>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</si>
  <si>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</si>
  <si>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</si>
  <si>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</si>
  <si>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</si>
  <si>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</si>
  <si>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</si>
  <si>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</si>
  <si>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</si>
  <si>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</si>
  <si>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</si>
  <si>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</si>
  <si>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</si>
  <si>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</si>
  <si>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</si>
  <si>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</si>
  <si>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</si>
  <si>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</si>
  <si>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</si>
  <si>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</si>
  <si>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</si>
  <si>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</si>
  <si>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</si>
  <si>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</si>
  <si>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</si>
  <si>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</si>
  <si>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</si>
  <si>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</si>
  <si>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</si>
  <si>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</si>
  <si>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</si>
  <si>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</si>
  <si>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</si>
  <si>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</si>
  <si>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</si>
  <si>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</si>
  <si>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</si>
  <si>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</si>
  <si>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</si>
  <si>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</si>
  <si>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</si>
  <si>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</si>
  <si>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</si>
  <si>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</si>
  <si>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</si>
  <si>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</si>
  <si>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</si>
  <si>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</si>
  <si>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</si>
  <si>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</si>
  <si>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</si>
  <si>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</si>
  <si>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</si>
  <si>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</si>
  <si>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</si>
  <si>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</si>
  <si>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</si>
  <si>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</si>
  <si>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</si>
  <si>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</si>
  <si>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</si>
  <si>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</si>
  <si>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</si>
  <si>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</si>
  <si>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</si>
  <si>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</si>
  <si>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</si>
  <si>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</si>
  <si>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</si>
  <si>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</si>
  <si>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</si>
  <si>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</si>
  <si>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</si>
  <si>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</si>
  <si>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</si>
  <si>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</si>
  <si>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</si>
  <si>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</si>
  <si>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</si>
  <si>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</si>
  <si>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</si>
  <si>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</si>
  <si>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</si>
  <si>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</si>
  <si>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</si>
  <si>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</si>
  <si>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</si>
  <si>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</si>
  <si>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</si>
  <si>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</si>
  <si>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</si>
  <si>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</si>
  <si>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</si>
  <si>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</si>
  <si>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</si>
  <si>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</si>
  <si>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</si>
  <si>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</si>
  <si>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</si>
  <si>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</si>
  <si>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</si>
  <si>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</si>
  <si>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</si>
  <si>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</si>
  <si>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</si>
  <si>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</si>
  <si>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</si>
  <si>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</si>
  <si>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</si>
  <si>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</si>
  <si>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</si>
  <si>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</si>
  <si>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</si>
  <si>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</si>
  <si>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</si>
  <si>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</si>
  <si>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</si>
  <si>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</si>
  <si>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</si>
  <si>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</si>
  <si>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</si>
  <si>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</si>
  <si>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</si>
  <si>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</si>
  <si>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</si>
  <si>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</si>
  <si>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</si>
  <si>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</si>
  <si>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</si>
  <si>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</si>
  <si>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</si>
  <si>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</si>
  <si>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</si>
  <si>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</si>
  <si>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</si>
  <si>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</si>
  <si>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</si>
  <si>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</si>
  <si>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</si>
  <si>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</si>
  <si>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</si>
  <si>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</si>
  <si>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</si>
  <si>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</si>
  <si>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</si>
  <si>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</si>
  <si>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</si>
  <si>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</si>
  <si>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</si>
  <si>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</si>
  <si>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</si>
  <si>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</si>
  <si>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</si>
  <si>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</si>
  <si>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</si>
  <si>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</si>
  <si>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</si>
  <si>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</si>
  <si>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</si>
  <si>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</si>
  <si>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</si>
  <si>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</si>
  <si>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</si>
  <si>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</si>
  <si>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</si>
  <si>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</si>
  <si>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</si>
  <si>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</si>
  <si>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</si>
  <si>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</si>
  <si>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</si>
  <si>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</si>
  <si>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</si>
  <si>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</si>
  <si>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</si>
  <si>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</si>
  <si>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</si>
  <si>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</si>
  <si>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</si>
  <si>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</si>
  <si>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</si>
  <si>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</si>
  <si>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</si>
  <si>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</si>
  <si>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</si>
  <si>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</si>
  <si>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</si>
  <si>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</si>
  <si>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</si>
  <si>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</si>
  <si>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</si>
  <si>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</si>
  <si>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</si>
  <si>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</si>
  <si>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</si>
  <si>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</si>
  <si>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</si>
  <si>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</si>
  <si>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</si>
  <si>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</si>
  <si>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</si>
  <si>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</si>
  <si>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</si>
  <si>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</si>
  <si>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</si>
  <si>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</si>
  <si>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</si>
  <si>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</si>
  <si>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</si>
  <si>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</si>
  <si>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</si>
  <si>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</si>
  <si>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</si>
  <si>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</si>
  <si>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</si>
  <si>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</si>
  <si>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</si>
  <si>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</si>
  <si>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</si>
  <si>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</si>
  <si>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</si>
  <si>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</si>
  <si>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</si>
  <si>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</si>
  <si>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</si>
  <si>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</si>
  <si>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</si>
  <si>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</si>
  <si>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</si>
  <si>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</si>
  <si>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</si>
  <si>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</si>
  <si>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</si>
  <si>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</si>
  <si>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</si>
  <si>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</si>
  <si>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</si>
  <si>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</si>
  <si>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</si>
  <si>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</si>
  <si>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</si>
  <si>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</si>
  <si>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</si>
  <si>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</si>
  <si>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</si>
  <si>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</si>
  <si>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</si>
  <si>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</si>
  <si>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</si>
  <si>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</si>
  <si>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</si>
  <si>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</si>
  <si>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</si>
  <si>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</si>
  <si>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</si>
  <si>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</si>
  <si>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</si>
  <si>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</si>
  <si>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</si>
  <si>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</si>
  <si>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</si>
  <si>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</si>
  <si>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</si>
  <si>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</si>
  <si>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</si>
  <si>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</si>
  <si>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</si>
  <si>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</si>
  <si>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</si>
  <si>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</si>
  <si>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</si>
  <si>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</si>
  <si>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</si>
  <si>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</si>
  <si>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</si>
  <si>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</si>
  <si>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</si>
  <si>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</si>
  <si>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</si>
  <si>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</si>
  <si>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</si>
  <si>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</si>
  <si>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</si>
  <si>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</si>
  <si>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</si>
  <si>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</si>
  <si>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</si>
  <si>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</si>
  <si>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</si>
  <si>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</si>
  <si>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</si>
  <si>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</si>
  <si>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</si>
  <si>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</si>
  <si>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</si>
  <si>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</si>
  <si>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</si>
  <si>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</si>
  <si>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</si>
  <si>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</si>
  <si>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</si>
  <si>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</si>
  <si>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</si>
  <si>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</si>
  <si>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</si>
  <si>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</si>
  <si>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</si>
  <si>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</si>
  <si>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</si>
  <si>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</si>
  <si>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</si>
  <si>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</si>
  <si>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</si>
  <si>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</si>
  <si>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</si>
  <si>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</si>
  <si>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</si>
  <si>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</si>
  <si>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</si>
  <si>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</si>
  <si>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</si>
  <si>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</si>
  <si>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</si>
  <si>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</si>
  <si>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</si>
  <si>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</si>
  <si>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</si>
  <si>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</si>
  <si>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</si>
  <si>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</si>
  <si>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</si>
  <si>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</si>
  <si>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</si>
  <si>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</si>
  <si>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</si>
  <si>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</si>
  <si>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</si>
  <si>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</si>
  <si>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</si>
  <si>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</si>
  <si>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</si>
  <si>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</si>
  <si>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</si>
  <si>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</si>
  <si>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</si>
  <si>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</si>
  <si>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</si>
  <si>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</si>
  <si>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</si>
  <si>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</si>
  <si>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</si>
  <si>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</si>
  <si>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</si>
  <si>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</si>
  <si>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</si>
  <si>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</si>
  <si>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</si>
  <si>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</si>
  <si>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</si>
  <si>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</si>
  <si>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</si>
  <si>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</si>
  <si>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</si>
  <si>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</si>
  <si>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</si>
  <si>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</si>
  <si>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</si>
  <si>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</si>
  <si>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</si>
  <si>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</si>
  <si>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</si>
  <si>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</si>
  <si>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</si>
  <si>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</si>
  <si>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</si>
  <si>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</si>
  <si>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</si>
  <si>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</si>
  <si>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</si>
  <si>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</si>
  <si>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</si>
  <si>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</si>
  <si>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</si>
  <si>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</si>
  <si>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</si>
  <si>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</si>
  <si>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</si>
  <si>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</si>
  <si>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</si>
  <si>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</si>
  <si>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</si>
  <si>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</si>
  <si>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</si>
  <si>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NP-ĐBTH240622N2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</si>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</sst>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0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1" fillId="0" borderId="2" xfId="2" applyNumberFormat="1" applyFont="1" applyBorder="1" applyAlignment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1" fillId="0" borderId="29" xfId="2" applyNumberFormat="1" applyFont="1" applyBorder="1" applyAlignment="1"/>
    <xf numFmtId="168" fontId="1" fillId="0" borderId="8" xfId="2" applyNumberFormat="1" applyFont="1" applyBorder="1" applyAlignment="1"/>
    <xf numFmtId="0" fontId="1" fillId="0" borderId="30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 xr:uid="{EA519BF7-2A5F-4A5E-9819-25B0F2FB4F55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76438AE4-F675-4645-BF30-6551F68F0634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C0C5A-C884-4B3F-9358-F7ED79F052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F3DF08-3453-4110-8946-09CD1155608B}" name="Table1" displayName="Table1" ref="A3:O4633" totalsRowShown="0" headerRowDxfId="157" headerRowBorderDxfId="156" tableBorderDxfId="155" totalsRowBorderDxfId="154" headerRowCellStyle="Normal 2">
  <autoFilter ref="A3:O4633" xr:uid="{B5F7AB0A-D798-4B50-A6B4-A3FCAA939DA6}">
    <filterColumn colId="7">
      <customFilters>
        <customFilter operator="notEqual" val=" "/>
      </customFilters>
    </filterColumn>
    <filterColumn colId="14">
      <filters blank="1"/>
    </filterColumn>
  </autoFilter>
  <sortState xmlns:xlrd2="http://schemas.microsoft.com/office/spreadsheetml/2017/richdata2" ref="A1294:O4633">
    <sortCondition ref="B3:B4633"/>
  </sortState>
  <tableColumns count="15">
    <tableColumn id="1" xr3:uid="{9DA8306D-B0D3-412B-85FA-5EDC77EC2DE7}" name="Mã đơn hàng" dataDxfId="153" dataCellStyle="Normal 2"/>
    <tableColumn id="2" xr3:uid="{137053A6-7C5B-4D43-B651-5312746B7B4F}" name="Mã hàng" dataDxfId="152" dataCellStyle="Normal 2"/>
    <tableColumn id="3" xr3:uid="{9A85FA3C-FECB-439F-8DED-8EB7997B62AB}" name="Ngày đặt" dataDxfId="151" dataCellStyle="Normal 2"/>
    <tableColumn id="4" xr3:uid="{A916A141-2634-4678-B2AB-90282A322019}" name="Ngày Dệt Xong" dataDxfId="150" dataCellStyle="Normal 2"/>
    <tableColumn id="5" xr3:uid="{1F57846E-ECD5-464E-9C4B-2C199FE80E53}" name="Màu" dataDxfId="149" dataCellStyle="Normal 2"/>
    <tableColumn id="6" xr3:uid="{E33C1380-888A-4C07-8900-5EB8A02B3486}" name="SL Đặt" dataDxfId="148" dataCellStyle="Normal 2"/>
    <tableColumn id="7" xr3:uid="{9A372B89-A5FD-4A20-A7B0-BC3789F40C7E}" name="SL Dệt" dataDxfId="147" dataCellStyle="Normal 2"/>
    <tableColumn id="8" xr3:uid="{9D5A112F-036C-4773-BFF0-6BE65287F909}" name="Máy Chạy" dataDxfId="146" dataCellStyle="Normal 2"/>
    <tableColumn id="9" xr3:uid="{3A820662-4BD5-4719-806E-41A6203EB316}" name="Tình trạng" dataDxfId="145" dataCellStyle="Normal 2"/>
    <tableColumn id="10" xr3:uid="{C2B483C6-6CCC-4B8B-AD89-A9E0390277FA}" name="Time" dataDxfId="144" dataCellStyle="Normal 2"/>
    <tableColumn id="11" xr3:uid="{2CA785F7-1154-48D6-BF4A-56100079AB0C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4567525B-E183-4F6F-96D3-1E85B9384695}" name="TG Dệt" dataDxfId="142" dataCellStyle="Normal 2"/>
    <tableColumn id="13" xr3:uid="{8561950E-0A2D-4C93-9547-04754A4DE76B}" name="TG Còn lại" dataDxfId="141" dataCellStyle="Normal 2"/>
    <tableColumn id="14" xr3:uid="{28D8C20F-F8FC-454F-85EA-D12266BF0494}" name="Thay mẫu" dataDxfId="140" dataCellStyle="Normal 2"/>
    <tableColumn id="15" xr3:uid="{3D468B0A-2D88-4638-A3EC-E41E1C701A41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B91059-B3C3-410C-B3EE-DBE7FC973FE3}" name="Table3" displayName="Table3" ref="A1:Q5708" totalsRowShown="0" headerRowDxfId="131" tableBorderDxfId="130">
  <autoFilter ref="A1:Q5708" xr:uid="{BACCA24A-207D-4271-ACBF-3CBB3CA2BE17}">
    <filterColumn colId="8">
      <filters blank="1"/>
    </filterColumn>
  </autoFilter>
  <sortState xmlns:xlrd2="http://schemas.microsoft.com/office/spreadsheetml/2017/richdata2" ref="A5619:Q5708">
    <sortCondition ref="A1:A5708"/>
  </sortState>
  <tableColumns count="17">
    <tableColumn id="1" xr3:uid="{546DE639-28BC-4DF5-B82B-C97B3484EC93}" name="Máy" dataDxfId="129"/>
    <tableColumn id="2" xr3:uid="{DC116F9E-1B50-4D00-8056-C088AC308B14}" name="Mã Hàng " dataDxfId="128"/>
    <tableColumn id="3" xr3:uid="{DD7E387A-A30E-4ED6-A1F3-BC0830D046BB}" name="Màu " dataDxfId="127"/>
    <tableColumn id="4" xr3:uid="{104AD381-51FE-44F1-8F15-C0B439DA48F4}" name="Thời gian" dataDxfId="126"/>
    <tableColumn id="5" xr3:uid="{D0CA8E48-83FA-49C7-A984-4131F6A5BA15}" name="Ngày đặt " dataDxfId="125"/>
    <tableColumn id="6" xr3:uid="{F24E71CD-4717-4C75-A3D4-BE15D4D44CA4}" name="Tổng SL Dệt" dataDxfId="124">
      <calculatedColumnFormula>SUM(J2:L2)</calculatedColumnFormula>
    </tableColumn>
    <tableColumn id="19" xr3:uid="{7F3EB0AB-9F17-4E1E-A62D-783AB2B943FF}" name="Tổng Kim hư" dataDxfId="123">
      <calculatedColumnFormula>SUM(Table3[[#This Row],[Kim Dệt Ngày]:[Kim Khác Đêm]])</calculatedColumnFormula>
    </tableColumn>
    <tableColumn id="7" xr3:uid="{562BC06D-77DD-4BB9-8FDE-5139CDDDDD53}" name="Ngày chạy" dataDxfId="122"/>
    <tableColumn id="8" xr3:uid="{C2C9A0D1-CC7F-4DC6-87E4-08B9C3B68F28}" name="Ngưng ngày" dataDxfId="121"/>
    <tableColumn id="9" xr3:uid="{5723F077-3844-4000-8B82-6CCED0BB59AE}" name="Ngày " dataDxfId="120"/>
    <tableColumn id="10" xr3:uid="{2960084C-4226-497B-8031-0DA3DCB9CBAB}" name="Tăng ca" dataDxfId="119"/>
    <tableColumn id="11" xr3:uid="{08D106B7-2F7A-4407-BDD0-83DA10644BF1}" name="Đêm" dataDxfId="118"/>
    <tableColumn id="12" xr3:uid="{84E9729D-ECAB-4B0C-B143-545F8C92FD54}" name="Kim Dệt Ngày" dataDxfId="117"/>
    <tableColumn id="13" xr3:uid="{6B2A2157-1CD8-4844-998B-6A1E2D5FBD5F}" name="Kim Khác Ngày" dataDxfId="116"/>
    <tableColumn id="14" xr3:uid="{35E0F854-0E25-45C6-AD7C-806130B06C1E}" name="Kim Dệt Đêm" dataDxfId="115"/>
    <tableColumn id="15" xr3:uid="{BD22415F-8F00-4A41-BCF0-14FF038A5BD6}" name="Kim Khác Đêm" dataDxfId="114"/>
    <tableColumn id="16" xr3:uid="{B96FE139-E995-47BE-A5DA-C3DA93A50134}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522FE27-1003-4BCD-B511-ABC248E84FDB}" name="Table316" displayName="Table316" ref="N1:V207" totalsRowShown="0" headerRowDxfId="112" headerRowBorderDxfId="111" tableBorderDxfId="110" totalsRowBorderDxfId="109">
  <autoFilter ref="N1:V207" xr:uid="{4BC87DEA-6DE7-4CE4-8166-C161EA8F3988}"/>
  <tableColumns count="9">
    <tableColumn id="1" xr3:uid="{0624DC61-05F7-47E9-9AE0-20D3A5935033}" name="Mã hàng" dataDxfId="108"/>
    <tableColumn id="2" xr3:uid="{B6E8CBEF-C1A6-4EAA-A126-7839D257046C}" name="Ngang su" dataDxfId="107"/>
    <tableColumn id="3" xr3:uid="{23317A53-CEF8-404A-9D60-C501624095C0}" name="Cao su" dataDxfId="106"/>
    <tableColumn id="4" xr3:uid="{5327CFAD-6C50-42B9-82E8-BC587D848F9B}" name="Ống" dataDxfId="105"/>
    <tableColumn id="8" xr3:uid="{F1799E69-FD59-44C6-83FA-F3AE5321E75C}" name="Giãn ống" dataDxfId="104"/>
    <tableColumn id="5" xr3:uid="{1D0DCAA9-4E6B-468B-A7A9-9488998D6FD2}" name="Bàn" dataDxfId="103"/>
    <tableColumn id="6" xr3:uid="{3BADDC49-5323-4E95-9373-65F0BB06ED23}" name="Giãn Bàn" dataDxfId="102"/>
    <tableColumn id="9" xr3:uid="{D3DF7A41-77E9-4996-8EE1-D2EB874B21C4}" name="Cân nặng" dataDxfId="101"/>
    <tableColumn id="7" xr3:uid="{E6319007-8CC6-455F-8B51-0B034F453AFF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DBE298-4BCE-4C2C-A9B6-CD45CD51E6D0}" name="Table85" displayName="Table85" ref="Z16:AC21" totalsRowShown="0" headerRowDxfId="99" dataDxfId="97" headerRowBorderDxfId="98" tableBorderDxfId="96" totalsRowBorderDxfId="95">
  <autoFilter ref="Z16:AC21" xr:uid="{B5F91A57-88A6-4EFB-909A-64CFE69E6C83}"/>
  <sortState xmlns:xlrd2="http://schemas.microsoft.com/office/spreadsheetml/2017/richdata2" ref="Z17:AC21">
    <sortCondition descending="1" ref="Z16:Z21"/>
  </sortState>
  <tableColumns count="4">
    <tableColumn id="1" xr3:uid="{0800A4F4-2E9E-4AB7-AC3F-A7071313965A}" name="Máy" dataDxfId="94"/>
    <tableColumn id="3" xr3:uid="{F1843478-F5DC-4AEC-BC31-EA57A58DD9E0}" name="Kim" dataDxfId="93"/>
    <tableColumn id="5" xr3:uid="{B757F4AB-DB7F-44D7-BB08-13EAFE5A379D}" name="Mã hàng" dataDxfId="92"/>
    <tableColumn id="2" xr3:uid="{F4D7EFA7-5ACA-443D-9ACE-93EF7F7DA515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BF6F61-3BE0-4127-AD2B-67CC4713BD6A}" name="Table15106" displayName="Table15106" ref="F6:I18" totalsRowShown="0" headerRowDxfId="90" dataDxfId="88" headerRowBorderDxfId="89" tableBorderDxfId="87" totalsRowBorderDxfId="86">
  <autoFilter ref="F6:I18" xr:uid="{EFAC8252-F33E-4C78-9A59-1632846B28A6}"/>
  <sortState xmlns:xlrd2="http://schemas.microsoft.com/office/spreadsheetml/2017/richdata2" ref="F7:I18">
    <sortCondition descending="1" ref="F6:F18"/>
  </sortState>
  <tableColumns count="4">
    <tableColumn id="1" xr3:uid="{2DBB1E79-C079-4DEE-8B4F-542058A38C60}" name="Kim" dataDxfId="85"/>
    <tableColumn id="3" xr3:uid="{6EC15B18-FBE1-4780-8A00-6677181BEB5A}" name="Máy" dataDxfId="84"/>
    <tableColumn id="5" xr3:uid="{3BF41ED2-7211-4DD6-A2D6-61A16F116BE8}" name="Mã hàng" dataDxfId="83"/>
    <tableColumn id="2" xr3:uid="{9A54C2FA-3608-4A02-AE41-29D33CF9BF4D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3B7155-58CC-496F-91AF-2081E4923E66}" name="Table5117" displayName="Table5117" ref="K6:N20" totalsRowShown="0" headerRowDxfId="81" dataDxfId="79" headerRowBorderDxfId="80" tableBorderDxfId="78" totalsRowBorderDxfId="77">
  <autoFilter ref="K6:N20" xr:uid="{B997456E-310B-45AA-82EF-45858EA5133E}"/>
  <tableColumns count="4">
    <tableColumn id="1" xr3:uid="{347F51E6-C851-4785-9A60-D1E047568EA3}" name="Màu" dataDxfId="76"/>
    <tableColumn id="5" xr3:uid="{BDF059AA-5E1A-4BB2-A7DE-1C853CA8D8D8}" name="Mã hàng" dataDxfId="75"/>
    <tableColumn id="4" xr3:uid="{0AF84C1E-A851-425E-A4C2-A950DCC10D9B}" name="Máy" dataDxfId="74"/>
    <tableColumn id="3" xr3:uid="{12027A54-D7F5-42B2-A74D-E664A5E84CA1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D51955A-7C54-4EE6-A243-C7DF901A7556}" name="Table6128" displayName="Table6128" ref="P6:S21" totalsRowShown="0" headerRowDxfId="72" dataDxfId="70" headerRowBorderDxfId="71" tableBorderDxfId="69" totalsRowBorderDxfId="68">
  <autoFilter ref="P6:S21" xr:uid="{442E8961-BB78-4B5C-8D94-8B453431A04C}"/>
  <sortState xmlns:xlrd2="http://schemas.microsoft.com/office/spreadsheetml/2017/richdata2" ref="P7:S21">
    <sortCondition descending="1" ref="P6:P21"/>
  </sortState>
  <tableColumns count="4">
    <tableColumn id="1" xr3:uid="{295017CA-6299-4EB1-A346-8EB5AD641717}" name="Kim" dataDxfId="67"/>
    <tableColumn id="4" xr3:uid="{9C95F780-E521-4E1D-AA2A-6B9DA0B98E56}" name="Máy" dataDxfId="66"/>
    <tableColumn id="5" xr3:uid="{41ABB230-EC4A-4C1D-B159-C00499E0DFE4}" name="Mã hàng" dataDxfId="65"/>
    <tableColumn id="2" xr3:uid="{4DB4169B-73C6-4DB8-B07F-5C7D7EAF3CEB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683798-609F-4B58-80BC-C5938EE768DA}" name="Table7720" displayName="Table7720" ref="U4:X21" totalsRowShown="0" headerRowDxfId="63" dataDxfId="62">
  <autoFilter ref="U4:X21" xr:uid="{83E96C8E-A22A-4C04-81B7-702EF3702EE2}"/>
  <sortState xmlns:xlrd2="http://schemas.microsoft.com/office/spreadsheetml/2017/richdata2" ref="U5:X19">
    <sortCondition descending="1" ref="U4:U19"/>
  </sortState>
  <tableColumns count="4">
    <tableColumn id="1" xr3:uid="{068FE2D7-C510-4E9A-B607-5041B09A0A74}" name="Kim" dataDxfId="61"/>
    <tableColumn id="4" xr3:uid="{E4539767-DC9A-45F9-AF2A-ABB3E8A96581}" name="Máy" dataDxfId="60"/>
    <tableColumn id="5" xr3:uid="{10AB35D0-BCAD-449B-9A42-F44CE8A0BD75}" name="Mã hàng"/>
    <tableColumn id="2" xr3:uid="{3817FB6D-0545-4094-81D8-CF7B5109E295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1EF8D8-5141-4A49-A384-7538377CADB2}" name="Table1321" displayName="Table1321" ref="AG3:AJ34" totalsRowShown="0" headerRowDxfId="58" headerRowBorderDxfId="57" tableBorderDxfId="56" totalsRowBorderDxfId="55">
  <autoFilter ref="AG3:AJ34" xr:uid="{DDB841EB-1928-4CA4-8C85-ABAF9042A0DE}"/>
  <sortState xmlns:xlrd2="http://schemas.microsoft.com/office/spreadsheetml/2017/richdata2" ref="AG4:AJ34">
    <sortCondition ref="AH3:AH34"/>
  </sortState>
  <tableColumns count="4">
    <tableColumn id="1" xr3:uid="{BE2C10AA-EF60-411D-95DA-80E50EEA733D}" name="Kim" dataDxfId="54"/>
    <tableColumn id="2" xr3:uid="{610D2D83-B547-479F-9590-69658EB166B4}" name="Máy" dataDxfId="53"/>
    <tableColumn id="3" xr3:uid="{69058A9D-FEFC-4E91-9913-38B078163937}" name="Mã hàng" dataDxfId="52"/>
    <tableColumn id="5" xr3:uid="{8E3F77A8-78C1-4618-949A-68EF23AF9331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3708493-4075-4091-A3ED-E710ECB0A987}" name="Table1422" displayName="Table1422" ref="AL3:AO21" totalsRowShown="0" headerRowDxfId="50" headerRowBorderDxfId="49" tableBorderDxfId="48" totalsRowBorderDxfId="47">
  <autoFilter ref="AL3:AO21" xr:uid="{8A079B57-349C-4C42-B332-A4C8524098EE}"/>
  <tableColumns count="4">
    <tableColumn id="1" xr3:uid="{7C9A1624-E44E-49BA-8637-5E9F8EFCB693}" name="Kim" dataDxfId="46"/>
    <tableColumn id="2" xr3:uid="{83606EEA-C8CB-4E13-AF52-74F48CFA48D3}" name="Máy" dataDxfId="45"/>
    <tableColumn id="3" xr3:uid="{7BC8B049-3161-4FA7-8826-145160ED6829}" name="Mã hàng" dataDxfId="44"/>
    <tableColumn id="6" xr3:uid="{1258243B-EE17-40CE-88D0-AF27590C980E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D5BA845-A218-4B21-9224-740376C565AD}" name="Table1523" displayName="Table1523" ref="AQ3:AT6" totalsRowShown="0" headerRowDxfId="42" headerRowBorderDxfId="41" tableBorderDxfId="40" totalsRowBorderDxfId="39">
  <autoFilter ref="AQ3:AT6" xr:uid="{3BE4B036-6A51-4A96-95E7-608711396BA8}"/>
  <tableColumns count="4">
    <tableColumn id="1" xr3:uid="{819AE078-CB0B-4067-921F-7B0370B78758}" name="Kim" dataDxfId="38"/>
    <tableColumn id="2" xr3:uid="{F0CA00D8-80D5-4D8F-AB1A-1851A3F2DE62}" name="Máy" dataDxfId="37"/>
    <tableColumn id="3" xr3:uid="{782C3773-6497-47F5-AA97-BD73FBA5D9E4}" name="Mã hàng" dataDxfId="36"/>
    <tableColumn id="5" xr3:uid="{0F1BA1BF-EC15-43F3-967F-E4B20AF8A74F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D37D7A-1FC9-4E2D-8BE2-242B6C2EE5ED}" name="Table1624" displayName="Table1624" ref="AQ8:AT12" totalsRowShown="0" headerRowDxfId="34" headerRowBorderDxfId="33" tableBorderDxfId="32" totalsRowBorderDxfId="31">
  <autoFilter ref="AQ8:AT12" xr:uid="{D3E6180D-3F12-4CDF-8BCA-B1E52D7AC211}"/>
  <tableColumns count="4">
    <tableColumn id="1" xr3:uid="{CEEBC468-896F-413D-8EA7-AF91FC41F85D}" name="Kim" dataDxfId="30"/>
    <tableColumn id="2" xr3:uid="{F57415A9-EC5F-4CD0-AAF3-AD2B27F837AB}" name="Máy" dataDxfId="29"/>
    <tableColumn id="3" xr3:uid="{BCB8DFCF-48DB-4C3C-BDAA-8C18058138E4}" name="Mã hàng" dataDxfId="28"/>
    <tableColumn id="4" xr3:uid="{18EED17A-22C1-4237-B31E-E9D0558C027B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3C5BBC-378A-48F0-AC57-0654841CA28F}" name="Table1725" displayName="Table1725" ref="AQ14:AT16" totalsRowShown="0" headerRowDxfId="26" headerRowBorderDxfId="25" tableBorderDxfId="24" totalsRowBorderDxfId="23">
  <autoFilter ref="AQ14:AT16" xr:uid="{A3954514-0BC6-40B9-A1CA-9A4F0C70DE2A}"/>
  <tableColumns count="4">
    <tableColumn id="1" xr3:uid="{D55EAD5F-BD9A-43B5-9C02-2BE55CAF6A02}" name="Kim" dataDxfId="22"/>
    <tableColumn id="2" xr3:uid="{4E49B55B-594F-4E82-AEF2-1324AED46C2D}" name="Máy" dataDxfId="21"/>
    <tableColumn id="3" xr3:uid="{50643CD6-C474-4D9C-ACF7-BBA6C36445DB}" name="Mã hàng" dataDxfId="20"/>
    <tableColumn id="4" xr3:uid="{853E44C2-453B-4290-98BE-FBD7FFB5BE2B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7B1999-B202-4375-8FAC-F9587E71B30E}" name="Table1826" displayName="Table1826" ref="AQ18:AT20" totalsRowShown="0" headerRowDxfId="18" headerRowBorderDxfId="17" tableBorderDxfId="16" totalsRowBorderDxfId="15">
  <autoFilter ref="AQ18:AT20" xr:uid="{064F21E6-3A69-460E-9139-14B68C93FE15}"/>
  <tableColumns count="4">
    <tableColumn id="1" xr3:uid="{79F2B862-299B-46CB-9A4D-B6EF0701A507}" name="Kim" dataDxfId="14"/>
    <tableColumn id="2" xr3:uid="{F694666E-57C0-4D6F-B016-82C34563A263}" name="Máy" dataDxfId="13"/>
    <tableColumn id="3" xr3:uid="{040499BB-273B-46C3-BF2C-71DA47D441D2}" name="Mã hàng" dataDxfId="12"/>
    <tableColumn id="4" xr3:uid="{A734F1DF-80B7-41F8-BA78-4DD34E3B0C19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26CC3EE-D994-4CC6-88E5-DEEB81A17058}" name="Table132128" displayName="Table132128" ref="AG40:AJ104" totalsRowShown="0" headerRowDxfId="10" headerRowBorderDxfId="9" tableBorderDxfId="8" totalsRowBorderDxfId="7">
  <autoFilter ref="AG40:AJ104" xr:uid="{B0BF04A3-1F99-427E-86E0-0E5D29C6637A}"/>
  <sortState xmlns:xlrd2="http://schemas.microsoft.com/office/spreadsheetml/2017/richdata2" ref="AG41:AJ104">
    <sortCondition ref="AG40:AG104"/>
  </sortState>
  <tableColumns count="4">
    <tableColumn id="1" xr3:uid="{84F5A657-8D03-43CF-B8DA-B43D39B094D7}" name="Kim" dataDxfId="6"/>
    <tableColumn id="2" xr3:uid="{A115BFFB-A1E8-4516-A2DB-F3943CEAE10E}" name="Máy" dataDxfId="5"/>
    <tableColumn id="3" xr3:uid="{B2761C53-4A3C-443D-A30B-6A16848D921A}" name="Mã hàng" dataDxfId="4"/>
    <tableColumn id="5" xr3:uid="{D8D7D089-5632-4F0E-B67B-D575CB93DFB8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52905C-0534-4EB1-A65B-8C5748A508C1}" name="Table17" displayName="Table17" ref="G74:L130" totalsRowShown="0" headerRowDxfId="2">
  <autoFilter ref="G74:L130" xr:uid="{12BCD4CB-D878-4E58-9E39-613B594567D2}"/>
  <tableColumns count="6">
    <tableColumn id="1" xr3:uid="{7A446BB3-6A76-4829-AA84-5121DFFDC180}" name="Máy" dataDxfId="1"/>
    <tableColumn id="2" xr3:uid="{865CFEEF-26BA-45EF-AE9D-04824F522B92}" name="Hiệu Motor Servo" dataDxfId="0"/>
    <tableColumn id="3" xr3:uid="{4999739E-ADC9-49F7-88B1-C91CADA0791A}" name="Số hiệu"/>
    <tableColumn id="4" xr3:uid="{6C4FE633-1294-47D3-9F80-D35040FC0EBB}" name="Loại"/>
    <tableColumn id="5" xr3:uid="{41DEC861-675A-4557-906A-DBD5FCD886AF}" name="Column1"/>
    <tableColumn id="6" xr3:uid="{925CC75C-8FFB-4509-924C-B873A510B4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9F88-32C7-4936-911F-7F3BCA411CE6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50E1-5474-46C6-9C18-296E8D87DE83}">
  <sheetPr>
    <pageSetUpPr fitToPage="1"/>
  </sheetPr>
  <dimension ref="A1:O4633"/>
  <sheetViews>
    <sheetView topLeftCell="A4172" zoomScaleNormal="100" workbookViewId="0">
      <selection activeCell="A3" sqref="A3:O4283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93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56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2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2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2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2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2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2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2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2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2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2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2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2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2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2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2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2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2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2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2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2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2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2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2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2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2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2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2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2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2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2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2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2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2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2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2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2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2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2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2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2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2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2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2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2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2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2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2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2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2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2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2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2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2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2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2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2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2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2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2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2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2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2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2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2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2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2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2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2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2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2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2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2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2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2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2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2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2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2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2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2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2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2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2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2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2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2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2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2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2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2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2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2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2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2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2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2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2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2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2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2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2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2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2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2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2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2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2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2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2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2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2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2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2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2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2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2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2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2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2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2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2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2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2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2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2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2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2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2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2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2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2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2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2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2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2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2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2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2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2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2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2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2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2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2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2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2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2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2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2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2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2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2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2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2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2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2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2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2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2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2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2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2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2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2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2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2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2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2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2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2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2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2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2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2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2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2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2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2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2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2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2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2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2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2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2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2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2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2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2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2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2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2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2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2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2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2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2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2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2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2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2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2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2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2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2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2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2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2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2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2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2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2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2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2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2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2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2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2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2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2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2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2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2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2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2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2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2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2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2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2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2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2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2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2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2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2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2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2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2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2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2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2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2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2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2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2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2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2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2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2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2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2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2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2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2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2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2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2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2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2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2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2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2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2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2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2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2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2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2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2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2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2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2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2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2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2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2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2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2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2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2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2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2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2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2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2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2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2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2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2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2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2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2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2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2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2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2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2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2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2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2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2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2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2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2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2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2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2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2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2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2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2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2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2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2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2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2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2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2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2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2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2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2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2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2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2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2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2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2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2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2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2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2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2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2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2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2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2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2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2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2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2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2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2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2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2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2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2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2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2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2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2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2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2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2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2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2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2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2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2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2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2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2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2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2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2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2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2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2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2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2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2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2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2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2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2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2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2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2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2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2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2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2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2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2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2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2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2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2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2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2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2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2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2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2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2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2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2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2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2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2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2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2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2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2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2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2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2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2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2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2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2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2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2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2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2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2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2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2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2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2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2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2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2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2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2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2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2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2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2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2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2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2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2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2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2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2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2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2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2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2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2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2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2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2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2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2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2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2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2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2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2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2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2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2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2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2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2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2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2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2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2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2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2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2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2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2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2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2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2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2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2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2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2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2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2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2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2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2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2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2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2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2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2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2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2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2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2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2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2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2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2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2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2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2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2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2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2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2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2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2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2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2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2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2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2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2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2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2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2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2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2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2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2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2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2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2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2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2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2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2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2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2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2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2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2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2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2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2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2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2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2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2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2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2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2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2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2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2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2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2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2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2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2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2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2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2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2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2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2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2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2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2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2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2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2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2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2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2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2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2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2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2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2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2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2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2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2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2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2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2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2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2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2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2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2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2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2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2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2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2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2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2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2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2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2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2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2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2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2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2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2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2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2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2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2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2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2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2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2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2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2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2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2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2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2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2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2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2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2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2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2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2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2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2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2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2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2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2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2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2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2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2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2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2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2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2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2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2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2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2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2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2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2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2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2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2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2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2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2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2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2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2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2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2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2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2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2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2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2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2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2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2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2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2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2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2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2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2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2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2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2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2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2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2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2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2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2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2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2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2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2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2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2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2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2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2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2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2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2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2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2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2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2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2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2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2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2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2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2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2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2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2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2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2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2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2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2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2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2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2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2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2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2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2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2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2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2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2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2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2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2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2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2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2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2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2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2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2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2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2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2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2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2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2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2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2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2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2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2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2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2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2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2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2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2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2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2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2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2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2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2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2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2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2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2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2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2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2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2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2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2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2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2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2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2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2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2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2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2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2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2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2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2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2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2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2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2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2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2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2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2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2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2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2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2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2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2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2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2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2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2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2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2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2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2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2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2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2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2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2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2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2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2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2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2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2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2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2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2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2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2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2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2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2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2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2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2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2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2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2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2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2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2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2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2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2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2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2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2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2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2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2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2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2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2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2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2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2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2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2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2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2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2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2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2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2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2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2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2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2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2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2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2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2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2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2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2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2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2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2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2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2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2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2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2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2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2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2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2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2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2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2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2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2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2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2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2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2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2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2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2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2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2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2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2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2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2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2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2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2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2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2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2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2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2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2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2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2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2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2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2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2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2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2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2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2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2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2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2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2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2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2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2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2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2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2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2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2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2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2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2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2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2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2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2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2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2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2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2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2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2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2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2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2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2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2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2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2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2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2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2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2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2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2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2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2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2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2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2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2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2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2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2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2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2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2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2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2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2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2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2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2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2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2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2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2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2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2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2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2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2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2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2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2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2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2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2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2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2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2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2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2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2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2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2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2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2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2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2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2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2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2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2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2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2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2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2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2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2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2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2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2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2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2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2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2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2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2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2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2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2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2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2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2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2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2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2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2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2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2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2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2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2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2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2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2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2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2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2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2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2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2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2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2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2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2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2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2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2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2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2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2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2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2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2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2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2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2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2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2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2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2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2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2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2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2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2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2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2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2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2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2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2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2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2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2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2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2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2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2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2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2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2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2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2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2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2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2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2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2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2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2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2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2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2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2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2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2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2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2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2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2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2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2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2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2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2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2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2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2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2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2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2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2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2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2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2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2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2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2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2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2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2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2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2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2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2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2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2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2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2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2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2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2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2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2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2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2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2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2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2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2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2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2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2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2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2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2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2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2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2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2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2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2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2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2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2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2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2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2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2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2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2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2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2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2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2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2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2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2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2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2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2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2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2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2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2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2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2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2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2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2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2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2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2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2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2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2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2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2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2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2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2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2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2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2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2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2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2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2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2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2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2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2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2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2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2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2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2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2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2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2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2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2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2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2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2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2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2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2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2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2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2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2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2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2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2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2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2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2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2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2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2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2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2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2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2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2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2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2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2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2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2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2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2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2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2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2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2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2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2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2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2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2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2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2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2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2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2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2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2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2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2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2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2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2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2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2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2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2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2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2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2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2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2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2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2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2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2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2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2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2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2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2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2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2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2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2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2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2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2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2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2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2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2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2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2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2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2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2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2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2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2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2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2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2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2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2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hidden="1" x14ac:dyDescent="0.2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2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2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2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2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2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2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2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2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2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2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2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2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2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2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2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2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2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2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2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2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2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2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2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2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2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2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2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2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2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2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2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2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2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2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2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2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2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2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2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2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2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2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2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2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2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2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2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2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2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2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2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2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2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2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2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2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2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2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2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2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2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2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2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hidden="1" x14ac:dyDescent="0.2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2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2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2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2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2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2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2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2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2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2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2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2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2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2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2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2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2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2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2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2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2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2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2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2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2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2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2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2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2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2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2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2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2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2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2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2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2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2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2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2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2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2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2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2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2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2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2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2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2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2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2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2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2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2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2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2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2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2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2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2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2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2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2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2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2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2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2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2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2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hidden="1" x14ac:dyDescent="0.2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hidden="1" x14ac:dyDescent="0.2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2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2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2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2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2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2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2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2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2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2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2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2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2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2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2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2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2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2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2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2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2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2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2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2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2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2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2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2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2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2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2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2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2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2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2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2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2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2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2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2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2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2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2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2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2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2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2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2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2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2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2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2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2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2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2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2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2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2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2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2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2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2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2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2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2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2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hidden="1" x14ac:dyDescent="0.2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2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2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2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2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2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2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2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2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2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2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2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2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2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2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2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2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2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2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2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2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2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2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2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2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2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2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2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2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2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2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2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2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2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2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2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2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2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2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2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2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2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2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2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2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2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2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2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2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2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2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2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2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2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2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2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2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2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2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2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2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2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2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2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2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2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2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2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2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2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2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2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2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2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2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2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2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2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2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2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2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2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2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2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2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2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2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2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2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2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2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2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2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2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2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2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2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2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2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2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2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2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2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2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2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2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2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2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2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2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2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2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2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2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2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2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2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2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2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2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2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2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2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2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2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2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2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2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2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hidden="1" x14ac:dyDescent="0.2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hidden="1" x14ac:dyDescent="0.2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hidden="1" x14ac:dyDescent="0.2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2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2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2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2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2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2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2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2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2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2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2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2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2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2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2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2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2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2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2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2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2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2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2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2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2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2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2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2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2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2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2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2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2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2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2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2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2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2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2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2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2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2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2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2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2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2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2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2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2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2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2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2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2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2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2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2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2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2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2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2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2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2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2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2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2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2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2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2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2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2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2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2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2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2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2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2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2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2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2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2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2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2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2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2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2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2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2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2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2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2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2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2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2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2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2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2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2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2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2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2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2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2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2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2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2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2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2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2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2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2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2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2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2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2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2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2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2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2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2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2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2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2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2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2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2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2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2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2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2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2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2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2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2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2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2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2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2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2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2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2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2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2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2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2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2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2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2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2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2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2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2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2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2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2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2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2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2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2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2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2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2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2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2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2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2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2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2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2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2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2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2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2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2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2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2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2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2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2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2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2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2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2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2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2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2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2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2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2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2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2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2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2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2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2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2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2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2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2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2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2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2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2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2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2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2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2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2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2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2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2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2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2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2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2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2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2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2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2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2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2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2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2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2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2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2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2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2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2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2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2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2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2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2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2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2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2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2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2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2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2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2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2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2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2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2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2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2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2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2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2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2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2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2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2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2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2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2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2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2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2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2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2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2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2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2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2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2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2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2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2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2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2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2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2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2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2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2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2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2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2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2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2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2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2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2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2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2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2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2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2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2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2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2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2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2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2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2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2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2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2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2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2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2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2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2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2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2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2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2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2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2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2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2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2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2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2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2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2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2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2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2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2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2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2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2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2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2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2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2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2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2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2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2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2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2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2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2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2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2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2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2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2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2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2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2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2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2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2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2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2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2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2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2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2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2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2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2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2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2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2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2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2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2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2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2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2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2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2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2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2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2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2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2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2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2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2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2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2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2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2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2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2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2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2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2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2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2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2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2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2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2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2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2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2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2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2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2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2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2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2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2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2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2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2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2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2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2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2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2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2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2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2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2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2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2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2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2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2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2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2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2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2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2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2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2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2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2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2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2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2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2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2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2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2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2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2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2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2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2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2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2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2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2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2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2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2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2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2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2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2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2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2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2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2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2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2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2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2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2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2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2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2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2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2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2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2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2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2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2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2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2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2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2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2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2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2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2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2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2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2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2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2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2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2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2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2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2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2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2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2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2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2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2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2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2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2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2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2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2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2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2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2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2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2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2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2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2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2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2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2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2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2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2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2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2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2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2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2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2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2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2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2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2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2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2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2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2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2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2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2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2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2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2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2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2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2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2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2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2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2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2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2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2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2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2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2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2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2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2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2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2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2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2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2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2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2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2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2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2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2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2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2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2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2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2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2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2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2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2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2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2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2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2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2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2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2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2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2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2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2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2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2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2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2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2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2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2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2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2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2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2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2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2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2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2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2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2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2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2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2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2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2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2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2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2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2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hidden="1" x14ac:dyDescent="0.2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2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2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2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2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2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2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2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2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2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2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2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2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2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2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2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2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2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2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2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2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2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2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2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2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2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2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2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2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2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2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2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2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2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2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2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2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2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2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2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2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2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2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2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2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2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2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2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2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2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2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2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2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2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2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2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2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2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2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2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2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2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2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2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2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2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2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2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2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2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2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2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2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2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2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2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2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2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2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2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2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2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2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2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2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2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2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2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2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2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2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2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2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2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2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2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2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2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2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2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2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2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2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2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2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2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2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2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2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2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2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2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2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2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2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2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2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2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2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2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2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2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2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2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2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2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2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2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2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2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2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2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2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2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2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2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2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2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2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2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2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2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2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2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2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2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2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2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2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2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2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2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2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2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2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2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2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2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2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2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2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2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2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2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2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2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2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2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2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2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2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2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2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2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2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2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2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2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2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2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2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2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2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2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2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2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2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2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2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2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2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2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2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2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2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2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2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2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2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2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2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2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2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2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2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2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2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2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2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2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2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2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2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2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2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2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2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2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2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2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2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2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2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2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2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2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2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2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2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2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2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2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2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2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2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2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2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2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2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2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2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2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2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2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2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2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2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2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2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2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2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2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2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2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2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2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2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2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2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2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2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2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2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2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2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2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2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2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2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2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2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2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2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2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2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2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2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2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2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2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2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2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2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2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2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2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2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2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2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2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2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2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2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2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2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2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2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2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2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2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2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2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2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2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2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2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2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2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2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2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2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2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2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2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2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2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2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2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2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2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2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2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2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2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2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2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2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2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2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2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2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2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2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2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2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2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2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2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2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2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2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2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2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2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2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2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2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2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2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2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2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2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2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2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2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2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2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2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2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2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2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2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2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2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2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2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2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2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2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2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2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2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2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2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2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2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2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2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2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2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2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2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2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2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2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2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2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2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2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2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2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2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2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2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2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2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2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2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2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2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2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2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2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2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2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2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2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2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2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2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2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2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2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2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2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2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2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2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2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2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2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2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2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2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2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2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2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2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2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2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2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2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2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2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2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2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2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2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2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2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2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2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2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2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2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2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2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2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2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2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2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2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2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2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2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2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2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2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2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2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2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2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2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2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2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2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2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2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2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2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2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2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2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2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2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2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2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2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2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2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2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2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2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2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2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2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2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2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2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2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2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2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2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2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2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2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2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2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2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2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2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2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2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2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2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2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2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2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2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2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2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2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2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2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2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2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2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2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2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2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2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2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2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2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2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2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2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2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2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2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2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2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2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2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2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2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2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2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2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2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2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2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2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2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2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2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2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2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2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2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2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2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2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2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2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2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2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2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2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2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2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2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2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2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2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2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2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2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2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2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2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2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2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2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2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2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2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2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2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2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2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2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2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2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2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2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2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2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2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2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2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2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2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2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2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2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2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2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2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2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2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2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2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2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2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2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2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2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2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2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2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2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2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2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2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2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2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2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2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2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2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2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2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2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2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2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2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2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2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2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2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2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2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2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2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2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2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2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2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2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2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2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2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2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2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2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2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2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2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2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2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2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2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2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2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2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2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2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2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2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2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2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2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2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2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2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2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2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2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2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2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2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2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2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2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2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2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2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2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2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2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2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2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2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2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2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2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2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2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2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2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2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2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2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2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2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2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2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2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2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2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2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2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2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2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2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2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2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2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2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2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2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2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2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2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2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2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2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2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2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2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2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2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2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2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2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2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2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2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2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2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2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2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2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2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2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2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2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2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2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2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2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2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2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2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2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2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2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2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2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2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2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2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2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2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2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2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2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2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2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2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2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2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2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2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2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2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2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2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2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2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2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2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2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2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2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2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2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2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2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2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2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2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2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2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2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2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2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2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2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2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2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2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2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2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2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2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2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2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2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2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2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2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2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2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2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2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2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2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2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2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2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2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2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2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2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2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2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2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2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2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2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2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2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2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2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2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2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2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2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2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2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2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2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2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2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2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2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2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2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2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2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2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2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2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2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2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2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2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2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2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2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2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2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2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2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2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2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2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2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2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2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2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2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2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2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2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2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2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2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2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2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2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2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2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2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2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2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2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2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2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2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2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2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2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2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2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2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2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2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2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2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2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2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2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2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2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2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2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2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2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2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2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2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2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2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2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2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2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2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2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2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2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2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2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2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2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2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2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2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2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2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2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2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2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2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2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2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2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2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2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2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2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2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2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2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2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2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2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2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2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2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2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2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2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2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2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2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2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2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2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2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2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2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2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2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2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2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2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2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2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2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2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2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2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2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2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2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2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2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2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2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2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2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2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2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2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2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2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2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2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hidden="1" x14ac:dyDescent="0.2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hidden="1" x14ac:dyDescent="0.2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81"/>
    </row>
    <row r="3217" spans="1:15" hidden="1" x14ac:dyDescent="0.2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2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2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2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2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2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2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2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2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2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2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2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2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2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2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2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2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2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2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2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2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2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2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2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2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2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2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2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2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2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2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2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2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2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2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2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2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2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2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2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2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2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2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2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2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2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2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2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2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2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2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2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81"/>
    </row>
    <row r="3269" spans="1:15" hidden="1" x14ac:dyDescent="0.2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2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2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2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2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2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2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2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2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2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2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2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2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2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2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2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2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2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2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2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2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2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2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2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2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2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2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2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2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2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2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2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2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2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2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2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2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2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2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2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2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2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2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2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2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2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2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2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2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2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2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2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2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2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2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2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2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2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2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2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2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2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2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2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2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2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2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2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2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2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2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2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x14ac:dyDescent="0.2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81"/>
    </row>
    <row r="3342" spans="1:15" hidden="1" x14ac:dyDescent="0.2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81"/>
    </row>
    <row r="3343" spans="1:15" hidden="1" x14ac:dyDescent="0.2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hidden="1" x14ac:dyDescent="0.2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2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2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2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2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2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2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2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2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2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2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2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2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2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2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2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2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2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2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2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2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2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2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2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2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2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2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2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2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2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2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2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2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2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2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2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2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2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2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2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2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2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2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2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2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2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2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2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2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2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2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2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2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2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2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2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2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2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2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2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2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2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2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2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2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2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2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2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2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2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2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2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2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2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2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2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2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2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2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2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2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2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2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2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2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2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2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2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2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2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2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2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2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2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2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2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2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2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2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2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2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2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2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2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2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2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2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2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2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2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2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2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2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2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2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2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2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2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2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2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2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2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2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2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2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2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2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2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2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2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2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hidden="1" x14ac:dyDescent="0.2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2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2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2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2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2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2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2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2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2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2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2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2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2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2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2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2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2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2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2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2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2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2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2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2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2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2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2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2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2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2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2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2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2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2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2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2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2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2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2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2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2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2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2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2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2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2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2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2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hidden="1" x14ac:dyDescent="0.2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2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2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2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2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2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2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2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2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2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2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2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2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2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2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2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2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2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2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2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2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2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2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2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2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2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2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2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2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2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2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2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2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2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2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2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2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2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2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2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2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2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2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2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hidden="1" x14ac:dyDescent="0.2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2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2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2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2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2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2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2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hidden="1" x14ac:dyDescent="0.2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hidden="1" x14ac:dyDescent="0.2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2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2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2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2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2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2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2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hidden="1" x14ac:dyDescent="0.2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hidden="1" x14ac:dyDescent="0.2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hidden="1" x14ac:dyDescent="0.2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2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2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2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2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hidden="1" x14ac:dyDescent="0.2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hidden="1" x14ac:dyDescent="0.2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hidden="1" x14ac:dyDescent="0.2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2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2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2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2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2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2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2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2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hidden="1" x14ac:dyDescent="0.2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2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2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2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2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2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2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2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2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hidden="1" x14ac:dyDescent="0.2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2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2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2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2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2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2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2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2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2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2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2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2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2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hidden="1" x14ac:dyDescent="0.2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2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2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2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2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2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2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2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2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2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2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2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2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2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2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2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2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2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2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2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2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hidden="1" x14ac:dyDescent="0.2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2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2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2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2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2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2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2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2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2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hidden="1" x14ac:dyDescent="0.2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2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2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2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2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x14ac:dyDescent="0.2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3</v>
      </c>
      <c r="L3662" s="78"/>
      <c r="M3662" s="80"/>
      <c r="N3662" s="325"/>
      <c r="O3662" s="81"/>
    </row>
    <row r="3663" spans="1:15" hidden="1" x14ac:dyDescent="0.2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81"/>
    </row>
    <row r="3664" spans="1:15" hidden="1" x14ac:dyDescent="0.2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2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2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2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2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2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2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2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2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81"/>
    </row>
    <row r="3673" spans="1:15" hidden="1" x14ac:dyDescent="0.2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81"/>
    </row>
    <row r="3674" spans="1:15" hidden="1" x14ac:dyDescent="0.2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81"/>
    </row>
    <row r="3675" spans="1:15" hidden="1" x14ac:dyDescent="0.2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2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2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2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2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2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2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2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2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2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2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2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2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2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2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2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2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2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2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2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2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hidden="1" x14ac:dyDescent="0.2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hidden="1" x14ac:dyDescent="0.2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hidden="1" x14ac:dyDescent="0.2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2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2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2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2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2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2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2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2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2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2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25">
      <c r="A3709" s="249" t="s">
        <v>2736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81"/>
    </row>
    <row r="3710" spans="1:15" x14ac:dyDescent="0.25">
      <c r="A3710" s="249" t="s">
        <v>2736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7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0</v>
      </c>
      <c r="L3710" s="78"/>
      <c r="M3710" s="80"/>
      <c r="N3710" s="325"/>
      <c r="O3710" s="81"/>
    </row>
    <row r="3711" spans="1:15" hidden="1" x14ac:dyDescent="0.2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2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25">
      <c r="A3713" s="249" t="s">
        <v>2736</v>
      </c>
      <c r="B3713" s="9" t="s">
        <v>1113</v>
      </c>
      <c r="C3713" s="76">
        <v>44738</v>
      </c>
      <c r="D3713" s="235"/>
      <c r="E3713" s="261" t="s">
        <v>39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hidden="1" x14ac:dyDescent="0.25">
      <c r="A3714" s="249" t="s">
        <v>2688</v>
      </c>
      <c r="B3714" s="250" t="s">
        <v>2612</v>
      </c>
      <c r="C3714" s="76">
        <v>44718</v>
      </c>
      <c r="D3714" s="264"/>
      <c r="E3714" s="250" t="s">
        <v>28</v>
      </c>
      <c r="F3714" s="77">
        <v>600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325"/>
      <c r="O3714" s="81"/>
    </row>
    <row r="3715" spans="1:15" hidden="1" x14ac:dyDescent="0.25">
      <c r="A3715" s="249" t="s">
        <v>2669</v>
      </c>
      <c r="B3715" s="151" t="s">
        <v>1421</v>
      </c>
      <c r="C3715" s="76">
        <v>44712</v>
      </c>
      <c r="D3715" s="180"/>
      <c r="E3715" s="86" t="s">
        <v>39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25">
      <c r="A3716" s="249" t="s">
        <v>2669</v>
      </c>
      <c r="B3716" s="151" t="s">
        <v>1421</v>
      </c>
      <c r="C3716" s="76">
        <v>44712</v>
      </c>
      <c r="D3716" s="180"/>
      <c r="E3716" s="86" t="s">
        <v>28</v>
      </c>
      <c r="F3716" s="88">
        <v>240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0</v>
      </c>
      <c r="L3716" s="78"/>
      <c r="M3716" s="80"/>
      <c r="N3716" s="282"/>
      <c r="O3716" s="251" t="s">
        <v>1074</v>
      </c>
    </row>
    <row r="3717" spans="1:15" hidden="1" x14ac:dyDescent="0.25">
      <c r="A3717" s="249" t="s">
        <v>2669</v>
      </c>
      <c r="B3717" s="151" t="s">
        <v>1421</v>
      </c>
      <c r="C3717" s="76">
        <v>44712</v>
      </c>
      <c r="D3717" s="180"/>
      <c r="E3717" s="161" t="s">
        <v>25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5</v>
      </c>
      <c r="L3717" s="78"/>
      <c r="M3717" s="80"/>
      <c r="N3717" s="282"/>
      <c r="O3717" s="251" t="s">
        <v>1074</v>
      </c>
    </row>
    <row r="3718" spans="1:15" hidden="1" x14ac:dyDescent="0.25">
      <c r="A3718" s="249" t="s">
        <v>2669</v>
      </c>
      <c r="B3718" s="151" t="s">
        <v>1421</v>
      </c>
      <c r="C3718" s="76">
        <v>44712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13</v>
      </c>
      <c r="L3718" s="78"/>
      <c r="M3718" s="80"/>
      <c r="N3718" s="282"/>
      <c r="O3718" s="251" t="s">
        <v>1074</v>
      </c>
    </row>
    <row r="3719" spans="1:15" hidden="1" x14ac:dyDescent="0.25">
      <c r="A3719" s="249" t="s">
        <v>2532</v>
      </c>
      <c r="B3719" s="316" t="s">
        <v>1438</v>
      </c>
      <c r="C3719" s="89">
        <v>44670</v>
      </c>
      <c r="D3719" s="180"/>
      <c r="E3719" s="86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56</v>
      </c>
      <c r="L3719" s="78"/>
      <c r="M3719" s="80"/>
      <c r="N3719" s="282"/>
      <c r="O3719" s="251" t="s">
        <v>1074</v>
      </c>
    </row>
    <row r="3720" spans="1:15" hidden="1" x14ac:dyDescent="0.25">
      <c r="A3720" s="249" t="s">
        <v>2534</v>
      </c>
      <c r="B3720" s="161" t="s">
        <v>1421</v>
      </c>
      <c r="C3720" s="76">
        <v>44672</v>
      </c>
      <c r="D3720" s="180"/>
      <c r="E3720" s="161" t="s">
        <v>18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0</v>
      </c>
      <c r="L3720" s="78"/>
      <c r="M3720" s="80"/>
      <c r="N3720" s="282"/>
      <c r="O3720" s="251" t="s">
        <v>1074</v>
      </c>
    </row>
    <row r="3721" spans="1:15" hidden="1" x14ac:dyDescent="0.25">
      <c r="A3721" s="249" t="s">
        <v>2534</v>
      </c>
      <c r="B3721" s="161" t="s">
        <v>1421</v>
      </c>
      <c r="C3721" s="76">
        <v>44672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85</v>
      </c>
      <c r="L3721" s="78"/>
      <c r="M3721" s="80"/>
      <c r="N3721" s="282"/>
      <c r="O3721" s="251" t="s">
        <v>1074</v>
      </c>
    </row>
    <row r="3722" spans="1:15" hidden="1" x14ac:dyDescent="0.25">
      <c r="A3722" s="249" t="s">
        <v>2638</v>
      </c>
      <c r="B3722" s="9" t="s">
        <v>2581</v>
      </c>
      <c r="C3722" s="76">
        <v>44702</v>
      </c>
      <c r="D3722" s="180"/>
      <c r="E3722" s="161" t="s">
        <v>18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hidden="1" x14ac:dyDescent="0.25">
      <c r="A3723" s="249" t="s">
        <v>2638</v>
      </c>
      <c r="B3723" s="9" t="s">
        <v>2581</v>
      </c>
      <c r="C3723" s="76">
        <v>44702</v>
      </c>
      <c r="D3723" s="235"/>
      <c r="E3723" s="250" t="s">
        <v>25</v>
      </c>
      <c r="F3723" s="77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hidden="1" x14ac:dyDescent="0.25">
      <c r="A3724" s="249" t="s">
        <v>2638</v>
      </c>
      <c r="B3724" s="9" t="s">
        <v>2581</v>
      </c>
      <c r="C3724" s="76">
        <v>44702</v>
      </c>
      <c r="D3724" s="235"/>
      <c r="E3724" s="157" t="s">
        <v>28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hidden="1" x14ac:dyDescent="0.25">
      <c r="A3725" s="249" t="s">
        <v>2638</v>
      </c>
      <c r="B3725" s="9" t="s">
        <v>2581</v>
      </c>
      <c r="C3725" s="76">
        <v>44702</v>
      </c>
      <c r="D3725" s="180"/>
      <c r="E3725" s="161" t="s">
        <v>39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65"/>
      <c r="O3725" s="81"/>
    </row>
    <row r="3726" spans="1:15" hidden="1" x14ac:dyDescent="0.25">
      <c r="A3726" s="249" t="s">
        <v>2614</v>
      </c>
      <c r="B3726" s="9" t="s">
        <v>2555</v>
      </c>
      <c r="C3726" s="76">
        <v>44696</v>
      </c>
      <c r="D3726" s="264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25">
      <c r="A3727" s="249" t="s">
        <v>2614</v>
      </c>
      <c r="B3727" s="9" t="s">
        <v>2555</v>
      </c>
      <c r="C3727" s="76">
        <v>44696</v>
      </c>
      <c r="D3727" s="264"/>
      <c r="E3727" s="86" t="s">
        <v>28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0</v>
      </c>
      <c r="L3727" s="78"/>
      <c r="M3727" s="80"/>
      <c r="N3727" s="282"/>
      <c r="O3727" s="81"/>
    </row>
    <row r="3728" spans="1:15" hidden="1" x14ac:dyDescent="0.25">
      <c r="A3728" s="249" t="s">
        <v>2560</v>
      </c>
      <c r="B3728" s="9" t="s">
        <v>2559</v>
      </c>
      <c r="C3728" s="76">
        <v>44684</v>
      </c>
      <c r="D3728" s="264"/>
      <c r="E3728" s="86" t="s">
        <v>39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3</v>
      </c>
      <c r="L3728" s="78"/>
      <c r="M3728" s="80"/>
      <c r="N3728" s="282"/>
      <c r="O3728" s="251" t="s">
        <v>1074</v>
      </c>
    </row>
    <row r="3729" spans="1:15" hidden="1" x14ac:dyDescent="0.25">
      <c r="A3729" s="249" t="s">
        <v>2560</v>
      </c>
      <c r="B3729" s="9" t="s">
        <v>2559</v>
      </c>
      <c r="C3729" s="76">
        <v>44684</v>
      </c>
      <c r="D3729" s="264"/>
      <c r="E3729" s="86" t="s">
        <v>28</v>
      </c>
      <c r="F3729" s="88">
        <v>240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7</v>
      </c>
      <c r="L3729" s="78"/>
      <c r="M3729" s="80"/>
      <c r="N3729" s="282"/>
      <c r="O3729" s="251" t="s">
        <v>1074</v>
      </c>
    </row>
    <row r="3730" spans="1:15" hidden="1" x14ac:dyDescent="0.25">
      <c r="A3730" s="249" t="s">
        <v>2560</v>
      </c>
      <c r="B3730" s="9" t="s">
        <v>2559</v>
      </c>
      <c r="C3730" s="76">
        <v>44684</v>
      </c>
      <c r="D3730" s="264"/>
      <c r="E3730" s="86" t="s">
        <v>18</v>
      </c>
      <c r="F3730" s="72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91</v>
      </c>
      <c r="L3730" s="78"/>
      <c r="M3730" s="80"/>
      <c r="N3730" s="282"/>
      <c r="O3730" s="251" t="s">
        <v>1074</v>
      </c>
    </row>
    <row r="3731" spans="1:15" hidden="1" x14ac:dyDescent="0.25">
      <c r="A3731" s="249" t="s">
        <v>2560</v>
      </c>
      <c r="B3731" s="9" t="s">
        <v>2559</v>
      </c>
      <c r="C3731" s="76">
        <v>44684</v>
      </c>
      <c r="D3731" s="264"/>
      <c r="E3731" s="261" t="s">
        <v>25</v>
      </c>
      <c r="F3731" s="88">
        <v>360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24</v>
      </c>
      <c r="L3731" s="78"/>
      <c r="M3731" s="80"/>
      <c r="N3731" s="282"/>
      <c r="O3731" s="251" t="s">
        <v>1074</v>
      </c>
    </row>
    <row r="3732" spans="1:15" hidden="1" x14ac:dyDescent="0.25">
      <c r="A3732" s="249" t="s">
        <v>2544</v>
      </c>
      <c r="B3732" s="250" t="s">
        <v>1510</v>
      </c>
      <c r="C3732" s="76">
        <v>44677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1</v>
      </c>
      <c r="L3732" s="78"/>
      <c r="M3732" s="80"/>
      <c r="N3732" s="282"/>
      <c r="O3732" s="251" t="s">
        <v>1074</v>
      </c>
    </row>
    <row r="3733" spans="1:15" hidden="1" x14ac:dyDescent="0.25">
      <c r="A3733" s="249" t="s">
        <v>2614</v>
      </c>
      <c r="B3733" s="150" t="s">
        <v>2555</v>
      </c>
      <c r="C3733" s="76">
        <v>44696</v>
      </c>
      <c r="D3733" s="264"/>
      <c r="E3733" s="86" t="s">
        <v>18</v>
      </c>
      <c r="F3733" s="88">
        <v>360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282"/>
      <c r="O3733" s="81"/>
    </row>
    <row r="3734" spans="1:15" hidden="1" x14ac:dyDescent="0.25">
      <c r="A3734" s="249" t="s">
        <v>2687</v>
      </c>
      <c r="B3734" s="150" t="s">
        <v>1113</v>
      </c>
      <c r="C3734" s="76">
        <v>44718</v>
      </c>
      <c r="D3734" s="237"/>
      <c r="E3734" s="303" t="s">
        <v>18</v>
      </c>
      <c r="F3734" s="184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25">
      <c r="A3735" s="249" t="s">
        <v>2687</v>
      </c>
      <c r="B3735" s="150" t="s">
        <v>1113</v>
      </c>
      <c r="C3735" s="76">
        <v>44718</v>
      </c>
      <c r="D3735" s="235"/>
      <c r="E3735" s="161" t="s">
        <v>28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25">
      <c r="A3736" s="249" t="s">
        <v>2687</v>
      </c>
      <c r="B3736" s="150" t="s">
        <v>1113</v>
      </c>
      <c r="C3736" s="76">
        <v>44718</v>
      </c>
      <c r="D3736" s="235"/>
      <c r="E3736" s="261" t="s">
        <v>39</v>
      </c>
      <c r="F3736" s="77">
        <v>600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0</v>
      </c>
      <c r="L3736" s="78"/>
      <c r="M3736" s="80"/>
      <c r="N3736" s="325"/>
      <c r="O3736" s="251" t="s">
        <v>1074</v>
      </c>
    </row>
    <row r="3737" spans="1:15" hidden="1" x14ac:dyDescent="0.25">
      <c r="A3737" s="249" t="s">
        <v>2439</v>
      </c>
      <c r="B3737" s="9" t="s">
        <v>2438</v>
      </c>
      <c r="C3737" s="76">
        <v>44658</v>
      </c>
      <c r="D3737" s="264"/>
      <c r="E3737" s="250" t="s">
        <v>79</v>
      </c>
      <c r="F3737" s="77">
        <v>200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2</v>
      </c>
      <c r="L3737" s="78"/>
      <c r="M3737" s="80"/>
      <c r="N3737" s="282"/>
      <c r="O3737" s="251" t="s">
        <v>1074</v>
      </c>
    </row>
    <row r="3738" spans="1:15" hidden="1" x14ac:dyDescent="0.25">
      <c r="A3738" s="249" t="s">
        <v>2712</v>
      </c>
      <c r="B3738" s="151" t="s">
        <v>2627</v>
      </c>
      <c r="C3738" s="76">
        <v>44731</v>
      </c>
      <c r="D3738" s="180"/>
      <c r="E3738" s="86" t="s">
        <v>28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25">
      <c r="A3739" s="249" t="s">
        <v>2712</v>
      </c>
      <c r="B3739" s="151" t="s">
        <v>2627</v>
      </c>
      <c r="C3739" s="76">
        <v>44731</v>
      </c>
      <c r="D3739" s="180"/>
      <c r="E3739" s="86" t="s">
        <v>39</v>
      </c>
      <c r="F3739" s="88">
        <v>240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325"/>
      <c r="O3739" s="251" t="s">
        <v>1074</v>
      </c>
    </row>
    <row r="3740" spans="1:15" hidden="1" x14ac:dyDescent="0.25">
      <c r="A3740" s="249" t="s">
        <v>2514</v>
      </c>
      <c r="B3740" s="250" t="s">
        <v>2513</v>
      </c>
      <c r="C3740" s="76">
        <v>44673</v>
      </c>
      <c r="D3740" s="264"/>
      <c r="E3740" s="261" t="s">
        <v>18</v>
      </c>
      <c r="F3740" s="77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25">
      <c r="A3741" s="249" t="s">
        <v>2514</v>
      </c>
      <c r="B3741" s="316" t="s">
        <v>2513</v>
      </c>
      <c r="C3741" s="76">
        <v>44673</v>
      </c>
      <c r="D3741" s="264"/>
      <c r="E3741" s="261" t="s">
        <v>79</v>
      </c>
      <c r="F3741" s="184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25">
      <c r="A3742" s="249" t="s">
        <v>2514</v>
      </c>
      <c r="B3742" s="316" t="s">
        <v>2513</v>
      </c>
      <c r="C3742" s="76">
        <v>44673</v>
      </c>
      <c r="D3742" s="264"/>
      <c r="E3742" s="261" t="s">
        <v>39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25">
      <c r="A3743" s="249" t="s">
        <v>2514</v>
      </c>
      <c r="B3743" s="151" t="s">
        <v>2513</v>
      </c>
      <c r="C3743" s="76">
        <v>44673</v>
      </c>
      <c r="D3743" s="264"/>
      <c r="E3743" s="250" t="s">
        <v>28</v>
      </c>
      <c r="F3743" s="77">
        <v>60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25">
      <c r="A3744" s="249" t="s">
        <v>2289</v>
      </c>
      <c r="B3744" s="9" t="s">
        <v>2247</v>
      </c>
      <c r="C3744" s="76">
        <v>44620</v>
      </c>
      <c r="D3744" s="264"/>
      <c r="E3744" s="250" t="s">
        <v>39</v>
      </c>
      <c r="F3744" s="77">
        <v>240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25">
      <c r="A3745" s="249" t="s">
        <v>2289</v>
      </c>
      <c r="B3745" s="9" t="s">
        <v>2247</v>
      </c>
      <c r="C3745" s="76">
        <v>44620</v>
      </c>
      <c r="D3745" s="264"/>
      <c r="E3745" s="250" t="s">
        <v>28</v>
      </c>
      <c r="F3745" s="77">
        <v>360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25">
      <c r="A3746" s="249" t="s">
        <v>2501</v>
      </c>
      <c r="B3746" s="9" t="s">
        <v>2497</v>
      </c>
      <c r="C3746" s="76">
        <v>44670</v>
      </c>
      <c r="D3746" s="264"/>
      <c r="E3746" s="250" t="s">
        <v>18</v>
      </c>
      <c r="F3746" s="77">
        <v>600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25">
      <c r="A3747" s="249" t="s">
        <v>2514</v>
      </c>
      <c r="B3747" s="151" t="s">
        <v>2271</v>
      </c>
      <c r="C3747" s="76">
        <v>44673</v>
      </c>
      <c r="D3747" s="264"/>
      <c r="E3747" s="261" t="s">
        <v>18</v>
      </c>
      <c r="F3747" s="77">
        <v>60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25">
      <c r="A3748" s="249" t="s">
        <v>2288</v>
      </c>
      <c r="B3748" s="9" t="s">
        <v>1291</v>
      </c>
      <c r="C3748" s="76">
        <v>44621</v>
      </c>
      <c r="D3748" s="264"/>
      <c r="E3748" s="250" t="s">
        <v>39</v>
      </c>
      <c r="F3748" s="77">
        <v>240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25">
      <c r="A3749" s="249" t="s">
        <v>2288</v>
      </c>
      <c r="B3749" s="9" t="s">
        <v>1291</v>
      </c>
      <c r="C3749" s="76">
        <v>44621</v>
      </c>
      <c r="D3749" s="264"/>
      <c r="E3749" s="250" t="s">
        <v>28</v>
      </c>
      <c r="F3749" s="77">
        <v>360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25">
      <c r="A3750" s="249" t="s">
        <v>2514</v>
      </c>
      <c r="B3750" s="151" t="s">
        <v>2271</v>
      </c>
      <c r="C3750" s="76">
        <v>44673</v>
      </c>
      <c r="D3750" s="264"/>
      <c r="E3750" s="261" t="s">
        <v>79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25">
      <c r="A3751" s="249" t="s">
        <v>2514</v>
      </c>
      <c r="B3751" s="151" t="s">
        <v>2271</v>
      </c>
      <c r="C3751" s="76">
        <v>44673</v>
      </c>
      <c r="D3751" s="264"/>
      <c r="E3751" s="261" t="s">
        <v>39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25">
      <c r="A3752" s="249" t="s">
        <v>2514</v>
      </c>
      <c r="B3752" s="151" t="s">
        <v>2271</v>
      </c>
      <c r="C3752" s="76">
        <v>44673</v>
      </c>
      <c r="D3752" s="264"/>
      <c r="E3752" s="250" t="s">
        <v>28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25">
      <c r="A3753" s="249" t="s">
        <v>2514</v>
      </c>
      <c r="B3753" s="151" t="s">
        <v>2263</v>
      </c>
      <c r="C3753" s="76">
        <v>44673</v>
      </c>
      <c r="D3753" s="264"/>
      <c r="E3753" s="261" t="s">
        <v>18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25">
      <c r="A3754" s="249" t="s">
        <v>2514</v>
      </c>
      <c r="B3754" s="151" t="s">
        <v>2263</v>
      </c>
      <c r="C3754" s="76">
        <v>44673</v>
      </c>
      <c r="D3754" s="264"/>
      <c r="E3754" s="261" t="s">
        <v>79</v>
      </c>
      <c r="F3754" s="77">
        <v>60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0</v>
      </c>
      <c r="L3754" s="78"/>
      <c r="M3754" s="80"/>
      <c r="N3754" s="282"/>
      <c r="O3754" s="251" t="s">
        <v>1074</v>
      </c>
    </row>
    <row r="3755" spans="1:15" hidden="1" x14ac:dyDescent="0.25">
      <c r="A3755" s="249" t="s">
        <v>2425</v>
      </c>
      <c r="B3755" s="316" t="s">
        <v>1071</v>
      </c>
      <c r="C3755" s="76">
        <v>44655</v>
      </c>
      <c r="D3755" s="180"/>
      <c r="E3755" s="303" t="s">
        <v>28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1</v>
      </c>
      <c r="L3755" s="78"/>
      <c r="M3755" s="80"/>
      <c r="N3755" s="282"/>
      <c r="O3755" s="251" t="s">
        <v>1074</v>
      </c>
    </row>
    <row r="3756" spans="1:15" hidden="1" x14ac:dyDescent="0.25">
      <c r="A3756" s="249" t="s">
        <v>2425</v>
      </c>
      <c r="B3756" s="316" t="s">
        <v>1071</v>
      </c>
      <c r="C3756" s="76">
        <v>44655</v>
      </c>
      <c r="D3756" s="180"/>
      <c r="E3756" s="261" t="s">
        <v>79</v>
      </c>
      <c r="F3756" s="77">
        <v>600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96</v>
      </c>
      <c r="L3756" s="78"/>
      <c r="M3756" s="80"/>
      <c r="N3756" s="282"/>
      <c r="O3756" s="251" t="s">
        <v>1074</v>
      </c>
    </row>
    <row r="3757" spans="1:15" hidden="1" x14ac:dyDescent="0.25">
      <c r="A3757" s="249" t="s">
        <v>2514</v>
      </c>
      <c r="B3757" s="316" t="s">
        <v>2263</v>
      </c>
      <c r="C3757" s="76">
        <v>44673</v>
      </c>
      <c r="D3757" s="264"/>
      <c r="E3757" s="261" t="s">
        <v>39</v>
      </c>
      <c r="F3757" s="77">
        <v>60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0</v>
      </c>
      <c r="L3757" s="78"/>
      <c r="M3757" s="80"/>
      <c r="N3757" s="282"/>
      <c r="O3757" s="251" t="s">
        <v>1074</v>
      </c>
    </row>
    <row r="3758" spans="1:15" hidden="1" x14ac:dyDescent="0.25">
      <c r="A3758" s="249" t="s">
        <v>2509</v>
      </c>
      <c r="B3758" s="316" t="s">
        <v>1071</v>
      </c>
      <c r="C3758" s="76">
        <v>44672</v>
      </c>
      <c r="D3758" s="180"/>
      <c r="E3758" s="261" t="s">
        <v>28</v>
      </c>
      <c r="F3758" s="77">
        <v>600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27</v>
      </c>
      <c r="L3758" s="78"/>
      <c r="M3758" s="80"/>
      <c r="N3758" s="282"/>
      <c r="O3758" s="251" t="s">
        <v>1074</v>
      </c>
    </row>
    <row r="3759" spans="1:15" hidden="1" x14ac:dyDescent="0.25">
      <c r="A3759" s="249" t="s">
        <v>2514</v>
      </c>
      <c r="B3759" s="316" t="s">
        <v>2263</v>
      </c>
      <c r="C3759" s="76">
        <v>44673</v>
      </c>
      <c r="D3759" s="264"/>
      <c r="E3759" s="250" t="s">
        <v>28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25">
      <c r="A3760" s="249" t="s">
        <v>2514</v>
      </c>
      <c r="B3760" s="9" t="s">
        <v>2272</v>
      </c>
      <c r="C3760" s="76">
        <v>44673</v>
      </c>
      <c r="D3760" s="264"/>
      <c r="E3760" s="261" t="s">
        <v>18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25">
      <c r="A3761" s="249" t="s">
        <v>2514</v>
      </c>
      <c r="B3761" s="150" t="s">
        <v>2272</v>
      </c>
      <c r="C3761" s="76">
        <v>44673</v>
      </c>
      <c r="D3761" s="264"/>
      <c r="E3761" s="261" t="s">
        <v>79</v>
      </c>
      <c r="F3761" s="77">
        <v>60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0</v>
      </c>
      <c r="L3761" s="78"/>
      <c r="M3761" s="80"/>
      <c r="N3761" s="282"/>
      <c r="O3761" s="251" t="s">
        <v>1074</v>
      </c>
    </row>
    <row r="3762" spans="1:15" hidden="1" x14ac:dyDescent="0.25">
      <c r="A3762" s="249" t="s">
        <v>2508</v>
      </c>
      <c r="B3762" s="151" t="s">
        <v>1070</v>
      </c>
      <c r="C3762" s="76">
        <v>44672</v>
      </c>
      <c r="D3762" s="235"/>
      <c r="E3762" s="157" t="s">
        <v>28</v>
      </c>
      <c r="F3762" s="77">
        <v>600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12</v>
      </c>
      <c r="L3762" s="78"/>
      <c r="M3762" s="80"/>
      <c r="N3762" s="282"/>
      <c r="O3762" s="251" t="s">
        <v>1074</v>
      </c>
    </row>
    <row r="3763" spans="1:15" hidden="1" x14ac:dyDescent="0.25">
      <c r="A3763" s="249" t="s">
        <v>2514</v>
      </c>
      <c r="B3763" s="150" t="s">
        <v>2272</v>
      </c>
      <c r="C3763" s="76">
        <v>44673</v>
      </c>
      <c r="D3763" s="264"/>
      <c r="E3763" s="250" t="s">
        <v>28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25">
      <c r="A3764" s="249" t="s">
        <v>2514</v>
      </c>
      <c r="B3764" s="9" t="s">
        <v>2272</v>
      </c>
      <c r="C3764" s="76">
        <v>44673</v>
      </c>
      <c r="D3764" s="264"/>
      <c r="E3764" s="261" t="s">
        <v>39</v>
      </c>
      <c r="F3764" s="77">
        <v>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282"/>
      <c r="O3764" s="251" t="s">
        <v>1074</v>
      </c>
    </row>
    <row r="3765" spans="1:15" hidden="1" x14ac:dyDescent="0.25">
      <c r="A3765" s="249" t="s">
        <v>2712</v>
      </c>
      <c r="B3765" s="151" t="s">
        <v>2627</v>
      </c>
      <c r="C3765" s="76">
        <v>44731</v>
      </c>
      <c r="D3765" s="180"/>
      <c r="E3765" s="181" t="s">
        <v>25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0</v>
      </c>
      <c r="L3765" s="78"/>
      <c r="M3765" s="80"/>
      <c r="N3765" s="325"/>
      <c r="O3765" s="251" t="s">
        <v>1074</v>
      </c>
    </row>
    <row r="3766" spans="1:15" hidden="1" x14ac:dyDescent="0.25">
      <c r="A3766" s="249" t="s">
        <v>2712</v>
      </c>
      <c r="B3766" s="327" t="s">
        <v>2627</v>
      </c>
      <c r="C3766" s="76">
        <v>44731</v>
      </c>
      <c r="D3766" s="180"/>
      <c r="E3766" s="86" t="s">
        <v>18</v>
      </c>
      <c r="F3766" s="88">
        <v>360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4</v>
      </c>
      <c r="L3766" s="78"/>
      <c r="M3766" s="80"/>
      <c r="N3766" s="325"/>
      <c r="O3766" s="251" t="s">
        <v>1074</v>
      </c>
    </row>
    <row r="3767" spans="1:15" hidden="1" x14ac:dyDescent="0.25">
      <c r="A3767" s="249" t="s">
        <v>2622</v>
      </c>
      <c r="B3767" s="14" t="s">
        <v>2538</v>
      </c>
      <c r="C3767" s="76">
        <v>44697</v>
      </c>
      <c r="D3767" s="264"/>
      <c r="E3767" s="250" t="s">
        <v>28</v>
      </c>
      <c r="F3767" s="77">
        <v>600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82"/>
      <c r="O3767" s="251" t="s">
        <v>1074</v>
      </c>
    </row>
    <row r="3768" spans="1:15" hidden="1" x14ac:dyDescent="0.25">
      <c r="A3768" s="249" t="s">
        <v>2222</v>
      </c>
      <c r="B3768" s="316" t="s">
        <v>2223</v>
      </c>
      <c r="C3768" s="76">
        <v>44581</v>
      </c>
      <c r="D3768" s="180"/>
      <c r="E3768" s="86" t="s">
        <v>39</v>
      </c>
      <c r="F3768" s="72">
        <v>240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0</v>
      </c>
      <c r="L3768" s="78"/>
      <c r="M3768" s="80"/>
      <c r="N3768" s="265"/>
      <c r="O3768" s="251" t="s">
        <v>1074</v>
      </c>
    </row>
    <row r="3769" spans="1:15" hidden="1" x14ac:dyDescent="0.25">
      <c r="A3769" s="249" t="s">
        <v>2222</v>
      </c>
      <c r="B3769" s="316" t="s">
        <v>2223</v>
      </c>
      <c r="C3769" s="76">
        <v>44581</v>
      </c>
      <c r="D3769" s="180"/>
      <c r="E3769" s="86" t="s">
        <v>18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6</v>
      </c>
      <c r="L3769" s="78"/>
      <c r="M3769" s="80"/>
      <c r="N3769" s="265"/>
      <c r="O3769" s="251" t="s">
        <v>1074</v>
      </c>
    </row>
    <row r="3770" spans="1:15" hidden="1" x14ac:dyDescent="0.25">
      <c r="A3770" s="249" t="s">
        <v>2558</v>
      </c>
      <c r="B3770" s="316" t="s">
        <v>1433</v>
      </c>
      <c r="C3770" s="76">
        <v>44677</v>
      </c>
      <c r="D3770" s="180"/>
      <c r="E3770" s="161" t="s">
        <v>25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0</v>
      </c>
      <c r="L3770" s="78"/>
      <c r="M3770" s="80"/>
      <c r="N3770" s="282"/>
      <c r="O3770" s="251" t="s">
        <v>1074</v>
      </c>
    </row>
    <row r="3771" spans="1:15" hidden="1" x14ac:dyDescent="0.25">
      <c r="A3771" s="249" t="s">
        <v>2558</v>
      </c>
      <c r="B3771" s="316" t="s">
        <v>1433</v>
      </c>
      <c r="C3771" s="76">
        <v>44677</v>
      </c>
      <c r="D3771" s="180"/>
      <c r="E3771" s="86" t="s">
        <v>18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22</v>
      </c>
      <c r="L3771" s="78"/>
      <c r="M3771" s="80"/>
      <c r="N3771" s="282"/>
      <c r="O3771" s="251" t="s">
        <v>1074</v>
      </c>
    </row>
    <row r="3772" spans="1:15" hidden="1" x14ac:dyDescent="0.25">
      <c r="A3772" s="249" t="s">
        <v>2222</v>
      </c>
      <c r="B3772" s="316" t="s">
        <v>2223</v>
      </c>
      <c r="C3772" s="76">
        <v>44581</v>
      </c>
      <c r="D3772" s="180"/>
      <c r="E3772" s="161" t="s">
        <v>25</v>
      </c>
      <c r="F3772" s="88">
        <v>360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0</v>
      </c>
      <c r="L3772" s="78"/>
      <c r="M3772" s="80"/>
      <c r="N3772" s="265"/>
      <c r="O3772" s="251" t="s">
        <v>1074</v>
      </c>
    </row>
    <row r="3773" spans="1:15" hidden="1" x14ac:dyDescent="0.25">
      <c r="A3773" s="249" t="s">
        <v>2222</v>
      </c>
      <c r="B3773" s="316" t="s">
        <v>2223</v>
      </c>
      <c r="C3773" s="76">
        <v>44581</v>
      </c>
      <c r="D3773" s="180"/>
      <c r="E3773" s="86" t="s">
        <v>28</v>
      </c>
      <c r="F3773" s="88">
        <v>240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34</v>
      </c>
      <c r="L3773" s="78"/>
      <c r="M3773" s="80"/>
      <c r="N3773" s="265"/>
      <c r="O3773" s="251" t="s">
        <v>1074</v>
      </c>
    </row>
    <row r="3774" spans="1:15" hidden="1" x14ac:dyDescent="0.25">
      <c r="A3774" s="249" t="s">
        <v>2614</v>
      </c>
      <c r="B3774" s="9" t="s">
        <v>2555</v>
      </c>
      <c r="C3774" s="76">
        <v>44696</v>
      </c>
      <c r="D3774" s="267"/>
      <c r="E3774" s="303" t="s">
        <v>25</v>
      </c>
      <c r="F3774" s="72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82"/>
      <c r="O3774" s="81"/>
    </row>
    <row r="3775" spans="1:15" hidden="1" x14ac:dyDescent="0.25">
      <c r="A3775" s="249" t="s">
        <v>2739</v>
      </c>
      <c r="B3775" s="151" t="s">
        <v>2627</v>
      </c>
      <c r="C3775" s="76">
        <v>44739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hidden="1" x14ac:dyDescent="0.25">
      <c r="A3776" s="249" t="s">
        <v>2739</v>
      </c>
      <c r="B3776" s="151" t="s">
        <v>2627</v>
      </c>
      <c r="C3776" s="76">
        <v>44739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hidden="1" x14ac:dyDescent="0.25">
      <c r="A3777" s="249" t="s">
        <v>2739</v>
      </c>
      <c r="B3777" s="151" t="s">
        <v>2627</v>
      </c>
      <c r="C3777" s="76">
        <v>44739</v>
      </c>
      <c r="D3777" s="180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hidden="1" x14ac:dyDescent="0.25">
      <c r="A3778" s="249" t="s">
        <v>2739</v>
      </c>
      <c r="B3778" s="151" t="s">
        <v>2627</v>
      </c>
      <c r="C3778" s="76">
        <v>44739</v>
      </c>
      <c r="D3778" s="180"/>
      <c r="E3778" s="86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5"/>
      <c r="O3778" s="81"/>
    </row>
    <row r="3779" spans="1:15" hidden="1" x14ac:dyDescent="0.25">
      <c r="A3779" s="249" t="s">
        <v>2630</v>
      </c>
      <c r="B3779" s="9" t="s">
        <v>2566</v>
      </c>
      <c r="C3779" s="76">
        <v>44700</v>
      </c>
      <c r="D3779" s="235"/>
      <c r="E3779" s="263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hidden="1" x14ac:dyDescent="0.25">
      <c r="A3780" s="249" t="s">
        <v>2630</v>
      </c>
      <c r="B3780" s="9" t="s">
        <v>2566</v>
      </c>
      <c r="C3780" s="76">
        <v>44700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hidden="1" x14ac:dyDescent="0.25">
      <c r="A3781" s="249" t="s">
        <v>2630</v>
      </c>
      <c r="B3781" s="9" t="s">
        <v>2566</v>
      </c>
      <c r="C3781" s="76">
        <v>44700</v>
      </c>
      <c r="D3781" s="235"/>
      <c r="E3781" s="250" t="s">
        <v>28</v>
      </c>
      <c r="F3781" s="77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0</v>
      </c>
      <c r="L3781" s="78"/>
      <c r="M3781" s="80"/>
      <c r="N3781" s="282"/>
      <c r="O3781" s="81"/>
    </row>
    <row r="3782" spans="1:15" hidden="1" x14ac:dyDescent="0.25">
      <c r="A3782" s="249" t="s">
        <v>2618</v>
      </c>
      <c r="B3782" s="250" t="s">
        <v>1510</v>
      </c>
      <c r="C3782" s="76">
        <v>44697</v>
      </c>
      <c r="D3782" s="180"/>
      <c r="E3782" s="86" t="s">
        <v>28</v>
      </c>
      <c r="F3782" s="88">
        <v>240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40</v>
      </c>
      <c r="L3782" s="78"/>
      <c r="M3782" s="80"/>
      <c r="N3782" s="282"/>
      <c r="O3782" s="251" t="s">
        <v>1074</v>
      </c>
    </row>
    <row r="3783" spans="1:15" hidden="1" x14ac:dyDescent="0.25">
      <c r="A3783" s="249" t="s">
        <v>2618</v>
      </c>
      <c r="B3783" s="250" t="s">
        <v>1510</v>
      </c>
      <c r="C3783" s="76">
        <v>44697</v>
      </c>
      <c r="D3783" s="180"/>
      <c r="E3783" s="161" t="s">
        <v>25</v>
      </c>
      <c r="F3783" s="88">
        <v>360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7</v>
      </c>
      <c r="L3783" s="78"/>
      <c r="M3783" s="80"/>
      <c r="N3783" s="282"/>
      <c r="O3783" s="251" t="s">
        <v>1074</v>
      </c>
    </row>
    <row r="3784" spans="1:15" hidden="1" x14ac:dyDescent="0.25">
      <c r="A3784" s="249" t="s">
        <v>2618</v>
      </c>
      <c r="B3784" s="250" t="s">
        <v>1510</v>
      </c>
      <c r="C3784" s="76">
        <v>44697</v>
      </c>
      <c r="D3784" s="180"/>
      <c r="E3784" s="86" t="s">
        <v>39</v>
      </c>
      <c r="F3784" s="88">
        <v>240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5</v>
      </c>
      <c r="L3784" s="78"/>
      <c r="M3784" s="80"/>
      <c r="N3784" s="282"/>
      <c r="O3784" s="251" t="s">
        <v>1074</v>
      </c>
    </row>
    <row r="3785" spans="1:15" hidden="1" x14ac:dyDescent="0.25">
      <c r="A3785" s="249" t="s">
        <v>2618</v>
      </c>
      <c r="B3785" s="250" t="s">
        <v>1510</v>
      </c>
      <c r="C3785" s="76">
        <v>44697</v>
      </c>
      <c r="D3785" s="180"/>
      <c r="E3785" s="161" t="s">
        <v>18</v>
      </c>
      <c r="F3785" s="88">
        <v>360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17</v>
      </c>
      <c r="L3785" s="78"/>
      <c r="M3785" s="80"/>
      <c r="N3785" s="282"/>
      <c r="O3785" s="251" t="s">
        <v>1074</v>
      </c>
    </row>
    <row r="3786" spans="1:15" hidden="1" x14ac:dyDescent="0.25">
      <c r="A3786" s="249" t="s">
        <v>2630</v>
      </c>
      <c r="B3786" s="9" t="s">
        <v>2566</v>
      </c>
      <c r="C3786" s="76">
        <v>44700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82"/>
      <c r="O3786" s="81"/>
    </row>
    <row r="3787" spans="1:15" hidden="1" x14ac:dyDescent="0.25">
      <c r="A3787" s="159" t="s">
        <v>1839</v>
      </c>
      <c r="B3787" s="9" t="s">
        <v>17</v>
      </c>
      <c r="C3787" s="89">
        <v>44471</v>
      </c>
      <c r="D3787" s="235"/>
      <c r="E3787" s="86" t="s">
        <v>28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251"/>
    </row>
    <row r="3788" spans="1:15" hidden="1" x14ac:dyDescent="0.25">
      <c r="A3788" s="159" t="s">
        <v>1839</v>
      </c>
      <c r="B3788" s="9" t="s">
        <v>17</v>
      </c>
      <c r="C3788" s="89">
        <v>44471</v>
      </c>
      <c r="D3788" s="235"/>
      <c r="E3788" s="86" t="s">
        <v>39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hidden="1" x14ac:dyDescent="0.25">
      <c r="A3789" s="159" t="s">
        <v>1839</v>
      </c>
      <c r="B3789" s="9" t="s">
        <v>17</v>
      </c>
      <c r="C3789" s="89">
        <v>44471</v>
      </c>
      <c r="D3789" s="235"/>
      <c r="E3789" s="161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hidden="1" x14ac:dyDescent="0.25">
      <c r="A3790" s="159" t="s">
        <v>1839</v>
      </c>
      <c r="B3790" s="9" t="s">
        <v>17</v>
      </c>
      <c r="C3790" s="89">
        <v>44471</v>
      </c>
      <c r="D3790" s="235"/>
      <c r="E3790" s="86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81"/>
    </row>
    <row r="3791" spans="1:15" hidden="1" x14ac:dyDescent="0.25">
      <c r="A3791" s="159" t="s">
        <v>1837</v>
      </c>
      <c r="B3791" s="161" t="s">
        <v>81</v>
      </c>
      <c r="C3791" s="89">
        <v>44471</v>
      </c>
      <c r="D3791" s="180"/>
      <c r="E3791" s="161" t="s">
        <v>25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hidden="1" x14ac:dyDescent="0.25">
      <c r="A3792" s="159" t="s">
        <v>1837</v>
      </c>
      <c r="B3792" s="161" t="s">
        <v>81</v>
      </c>
      <c r="C3792" s="89">
        <v>44471</v>
      </c>
      <c r="D3792" s="180"/>
      <c r="E3792" s="161" t="s">
        <v>18</v>
      </c>
      <c r="F3792" s="88">
        <v>360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251"/>
    </row>
    <row r="3793" spans="1:15" hidden="1" x14ac:dyDescent="0.25">
      <c r="A3793" s="159" t="s">
        <v>1837</v>
      </c>
      <c r="B3793" s="161" t="s">
        <v>81</v>
      </c>
      <c r="C3793" s="89">
        <v>44471</v>
      </c>
      <c r="D3793" s="180"/>
      <c r="E3793" s="86" t="s">
        <v>39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hidden="1" x14ac:dyDescent="0.25">
      <c r="A3794" s="159" t="s">
        <v>1837</v>
      </c>
      <c r="B3794" s="161" t="s">
        <v>81</v>
      </c>
      <c r="C3794" s="89">
        <v>44471</v>
      </c>
      <c r="D3794" s="180"/>
      <c r="E3794" s="86" t="s">
        <v>28</v>
      </c>
      <c r="F3794" s="88">
        <v>240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24"/>
      <c r="O3794" s="81"/>
    </row>
    <row r="3795" spans="1:15" hidden="1" x14ac:dyDescent="0.25">
      <c r="A3795" s="249" t="s">
        <v>2350</v>
      </c>
      <c r="B3795" s="151" t="s">
        <v>582</v>
      </c>
      <c r="C3795" s="76">
        <v>44636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25">
      <c r="A3796" s="249" t="s">
        <v>2394</v>
      </c>
      <c r="B3796" s="151" t="s">
        <v>772</v>
      </c>
      <c r="C3796" s="76">
        <v>44650</v>
      </c>
      <c r="D3796" s="235"/>
      <c r="E3796" s="250" t="s">
        <v>28</v>
      </c>
      <c r="F3796" s="77">
        <v>1200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282"/>
      <c r="O3796" s="251" t="s">
        <v>1074</v>
      </c>
    </row>
    <row r="3797" spans="1:15" hidden="1" x14ac:dyDescent="0.25">
      <c r="A3797" s="249" t="s">
        <v>2722</v>
      </c>
      <c r="B3797" s="151" t="s">
        <v>1060</v>
      </c>
      <c r="C3797" s="76">
        <v>44733</v>
      </c>
      <c r="D3797" s="180"/>
      <c r="E3797" s="86" t="s">
        <v>39</v>
      </c>
      <c r="F3797" s="72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hidden="1" x14ac:dyDescent="0.25">
      <c r="A3798" s="249" t="s">
        <v>2722</v>
      </c>
      <c r="B3798" s="151" t="s">
        <v>1060</v>
      </c>
      <c r="C3798" s="76">
        <v>44733</v>
      </c>
      <c r="D3798" s="180"/>
      <c r="E3798" s="86" t="s">
        <v>28</v>
      </c>
      <c r="F3798" s="88">
        <v>240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hidden="1" x14ac:dyDescent="0.25">
      <c r="A3799" s="249" t="s">
        <v>2722</v>
      </c>
      <c r="B3799" s="151" t="s">
        <v>1060</v>
      </c>
      <c r="C3799" s="76">
        <v>44733</v>
      </c>
      <c r="D3799" s="180"/>
      <c r="E3799" s="161" t="s">
        <v>25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x14ac:dyDescent="0.25">
      <c r="A3800" s="249" t="s">
        <v>2722</v>
      </c>
      <c r="B3800" s="151" t="s">
        <v>1060</v>
      </c>
      <c r="C3800" s="76">
        <v>44733</v>
      </c>
      <c r="D3800" s="180"/>
      <c r="E3800" s="86" t="s">
        <v>18</v>
      </c>
      <c r="F3800" s="88">
        <v>360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8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81"/>
    </row>
    <row r="3801" spans="1:15" hidden="1" x14ac:dyDescent="0.25">
      <c r="A3801" s="249" t="s">
        <v>2720</v>
      </c>
      <c r="B3801" s="151" t="s">
        <v>1421</v>
      </c>
      <c r="C3801" s="76">
        <v>44732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325"/>
      <c r="O3801" s="251" t="s">
        <v>1074</v>
      </c>
    </row>
    <row r="3802" spans="1:15" hidden="1" x14ac:dyDescent="0.25">
      <c r="A3802" s="249" t="s">
        <v>2645</v>
      </c>
      <c r="B3802" s="151" t="s">
        <v>1438</v>
      </c>
      <c r="C3802" s="89">
        <v>44704</v>
      </c>
      <c r="D3802" s="180"/>
      <c r="E3802" s="86" t="s">
        <v>39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0</v>
      </c>
      <c r="L3802" s="78"/>
      <c r="M3802" s="80"/>
      <c r="N3802" s="282"/>
      <c r="O3802" s="251" t="s">
        <v>1074</v>
      </c>
    </row>
    <row r="3803" spans="1:15" hidden="1" x14ac:dyDescent="0.25">
      <c r="A3803" s="249" t="s">
        <v>2645</v>
      </c>
      <c r="B3803" s="151" t="s">
        <v>1438</v>
      </c>
      <c r="C3803" s="89">
        <v>44704</v>
      </c>
      <c r="D3803" s="180"/>
      <c r="E3803" s="86" t="s">
        <v>28</v>
      </c>
      <c r="F3803" s="88">
        <v>240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27</v>
      </c>
      <c r="L3803" s="78"/>
      <c r="M3803" s="80"/>
      <c r="N3803" s="282"/>
      <c r="O3803" s="251" t="s">
        <v>1074</v>
      </c>
    </row>
    <row r="3804" spans="1:15" hidden="1" x14ac:dyDescent="0.25">
      <c r="A3804" s="249" t="s">
        <v>2645</v>
      </c>
      <c r="B3804" s="151" t="s">
        <v>1438</v>
      </c>
      <c r="C3804" s="89">
        <v>44704</v>
      </c>
      <c r="D3804" s="180"/>
      <c r="E3804" s="86" t="s">
        <v>25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25">
      <c r="A3805" s="249" t="s">
        <v>2645</v>
      </c>
      <c r="B3805" s="151" t="s">
        <v>1438</v>
      </c>
      <c r="C3805" s="89">
        <v>44704</v>
      </c>
      <c r="D3805" s="180"/>
      <c r="E3805" s="86" t="s">
        <v>18</v>
      </c>
      <c r="F3805" s="88">
        <v>360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0</v>
      </c>
      <c r="L3805" s="78"/>
      <c r="M3805" s="80"/>
      <c r="N3805" s="282"/>
      <c r="O3805" s="251" t="s">
        <v>1074</v>
      </c>
    </row>
    <row r="3806" spans="1:15" hidden="1" x14ac:dyDescent="0.25">
      <c r="A3806" s="249" t="s">
        <v>2644</v>
      </c>
      <c r="B3806" s="151" t="s">
        <v>1438</v>
      </c>
      <c r="C3806" s="89">
        <v>44699</v>
      </c>
      <c r="D3806" s="180"/>
      <c r="E3806" s="86" t="s">
        <v>28</v>
      </c>
      <c r="F3806" s="88">
        <v>240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1</v>
      </c>
      <c r="L3806" s="78"/>
      <c r="M3806" s="80"/>
      <c r="N3806" s="282"/>
      <c r="O3806" s="251" t="s">
        <v>1074</v>
      </c>
    </row>
    <row r="3807" spans="1:15" hidden="1" x14ac:dyDescent="0.25">
      <c r="A3807" s="249" t="s">
        <v>2644</v>
      </c>
      <c r="B3807" s="151" t="s">
        <v>1438</v>
      </c>
      <c r="C3807" s="89">
        <v>44699</v>
      </c>
      <c r="D3807" s="180"/>
      <c r="E3807" s="261" t="s">
        <v>18</v>
      </c>
      <c r="F3807" s="88">
        <v>360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4</v>
      </c>
      <c r="L3807" s="78"/>
      <c r="M3807" s="80"/>
      <c r="N3807" s="282"/>
      <c r="O3807" s="251" t="s">
        <v>1074</v>
      </c>
    </row>
    <row r="3808" spans="1:15" hidden="1" x14ac:dyDescent="0.25">
      <c r="A3808" s="249" t="s">
        <v>2720</v>
      </c>
      <c r="B3808" s="151" t="s">
        <v>1421</v>
      </c>
      <c r="C3808" s="76">
        <v>44732</v>
      </c>
      <c r="D3808" s="180"/>
      <c r="E3808" s="86" t="s">
        <v>28</v>
      </c>
      <c r="F3808" s="88">
        <v>240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25">
      <c r="A3809" s="249" t="s">
        <v>2720</v>
      </c>
      <c r="B3809" s="151" t="s">
        <v>1421</v>
      </c>
      <c r="C3809" s="76">
        <v>44732</v>
      </c>
      <c r="D3809" s="180"/>
      <c r="E3809" s="161" t="s">
        <v>25</v>
      </c>
      <c r="F3809" s="88">
        <v>360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0</v>
      </c>
      <c r="L3809" s="78"/>
      <c r="M3809" s="80"/>
      <c r="N3809" s="325"/>
      <c r="O3809" s="251" t="s">
        <v>1074</v>
      </c>
    </row>
    <row r="3810" spans="1:15" hidden="1" x14ac:dyDescent="0.25">
      <c r="A3810" s="249" t="s">
        <v>2643</v>
      </c>
      <c r="B3810" s="151" t="s">
        <v>2081</v>
      </c>
      <c r="C3810" s="76">
        <v>44704</v>
      </c>
      <c r="D3810" s="235"/>
      <c r="E3810" s="250" t="s">
        <v>28</v>
      </c>
      <c r="F3810" s="77">
        <v>1200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19</v>
      </c>
      <c r="L3810" s="78"/>
      <c r="M3810" s="80"/>
      <c r="N3810" s="282"/>
      <c r="O3810" s="251" t="s">
        <v>1074</v>
      </c>
    </row>
    <row r="3811" spans="1:15" hidden="1" x14ac:dyDescent="0.25">
      <c r="A3811" s="249" t="s">
        <v>2720</v>
      </c>
      <c r="B3811" s="151" t="s">
        <v>1421</v>
      </c>
      <c r="C3811" s="76">
        <v>44732</v>
      </c>
      <c r="D3811" s="180"/>
      <c r="E3811" s="86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5"/>
      <c r="O3811" s="251" t="s">
        <v>1074</v>
      </c>
    </row>
    <row r="3812" spans="1:15" hidden="1" x14ac:dyDescent="0.25">
      <c r="A3812" s="249" t="s">
        <v>2392</v>
      </c>
      <c r="B3812" s="9" t="s">
        <v>2391</v>
      </c>
      <c r="C3812" s="76">
        <v>44649</v>
      </c>
      <c r="D3812" s="264"/>
      <c r="E3812" s="157" t="s">
        <v>18</v>
      </c>
      <c r="F3812" s="88">
        <v>360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81"/>
    </row>
    <row r="3813" spans="1:15" hidden="1" x14ac:dyDescent="0.25">
      <c r="A3813" s="249" t="s">
        <v>2576</v>
      </c>
      <c r="B3813" s="316" t="s">
        <v>34</v>
      </c>
      <c r="C3813" s="76">
        <v>44690</v>
      </c>
      <c r="D3813" s="180"/>
      <c r="E3813" s="86" t="s">
        <v>28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0</v>
      </c>
      <c r="L3813" s="78"/>
      <c r="M3813" s="80"/>
      <c r="N3813" s="282"/>
      <c r="O3813" s="251" t="s">
        <v>1074</v>
      </c>
    </row>
    <row r="3814" spans="1:15" hidden="1" x14ac:dyDescent="0.25">
      <c r="A3814" s="249" t="s">
        <v>2576</v>
      </c>
      <c r="B3814" s="316" t="s">
        <v>34</v>
      </c>
      <c r="C3814" s="76">
        <v>44690</v>
      </c>
      <c r="D3814" s="180"/>
      <c r="E3814" s="86" t="s">
        <v>39</v>
      </c>
      <c r="F3814" s="88">
        <v>240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2</v>
      </c>
      <c r="L3814" s="78"/>
      <c r="M3814" s="80"/>
      <c r="N3814" s="282"/>
      <c r="O3814" s="251" t="s">
        <v>1074</v>
      </c>
    </row>
    <row r="3815" spans="1:15" hidden="1" x14ac:dyDescent="0.25">
      <c r="A3815" s="249" t="s">
        <v>2576</v>
      </c>
      <c r="B3815" s="316" t="s">
        <v>34</v>
      </c>
      <c r="C3815" s="76">
        <v>44690</v>
      </c>
      <c r="D3815" s="180"/>
      <c r="E3815" s="161" t="s">
        <v>25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0</v>
      </c>
      <c r="L3815" s="78"/>
      <c r="M3815" s="80"/>
      <c r="N3815" s="282"/>
      <c r="O3815" s="251" t="s">
        <v>1074</v>
      </c>
    </row>
    <row r="3816" spans="1:15" hidden="1" x14ac:dyDescent="0.25">
      <c r="A3816" s="249" t="s">
        <v>2576</v>
      </c>
      <c r="B3816" s="316" t="s">
        <v>34</v>
      </c>
      <c r="C3816" s="76">
        <v>44690</v>
      </c>
      <c r="D3816" s="180"/>
      <c r="E3816" s="86" t="s">
        <v>18</v>
      </c>
      <c r="F3816" s="88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10</v>
      </c>
      <c r="L3816" s="78"/>
      <c r="M3816" s="80"/>
      <c r="N3816" s="282"/>
      <c r="O3816" s="251" t="s">
        <v>1074</v>
      </c>
    </row>
    <row r="3817" spans="1:15" hidden="1" x14ac:dyDescent="0.25">
      <c r="A3817" s="249" t="s">
        <v>2577</v>
      </c>
      <c r="B3817" s="9" t="s">
        <v>239</v>
      </c>
      <c r="C3817" s="76">
        <v>44690</v>
      </c>
      <c r="D3817" s="180"/>
      <c r="E3817" s="161" t="s">
        <v>18</v>
      </c>
      <c r="F3817" s="77">
        <v>360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25">
      <c r="A3818" s="249" t="s">
        <v>2577</v>
      </c>
      <c r="B3818" s="9" t="s">
        <v>239</v>
      </c>
      <c r="C3818" s="76">
        <v>44690</v>
      </c>
      <c r="D3818" s="235"/>
      <c r="E3818" s="157" t="s">
        <v>28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25">
      <c r="A3819" s="249" t="s">
        <v>2577</v>
      </c>
      <c r="B3819" s="9" t="s">
        <v>239</v>
      </c>
      <c r="C3819" s="76">
        <v>44690</v>
      </c>
      <c r="D3819" s="180"/>
      <c r="E3819" s="161" t="s">
        <v>39</v>
      </c>
      <c r="F3819" s="77">
        <v>240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25">
      <c r="A3820" s="249" t="s">
        <v>2577</v>
      </c>
      <c r="B3820" s="9" t="s">
        <v>239</v>
      </c>
      <c r="C3820" s="76">
        <v>44690</v>
      </c>
      <c r="D3820" s="235"/>
      <c r="E3820" s="250" t="s">
        <v>25</v>
      </c>
      <c r="F3820" s="77">
        <v>360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25">
      <c r="A3821" s="249" t="s">
        <v>2578</v>
      </c>
      <c r="B3821" s="316" t="s">
        <v>30</v>
      </c>
      <c r="C3821" s="76">
        <v>44690</v>
      </c>
      <c r="D3821" s="180"/>
      <c r="E3821" s="86" t="s">
        <v>39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0</v>
      </c>
      <c r="L3821" s="78"/>
      <c r="M3821" s="80"/>
      <c r="N3821" s="282"/>
      <c r="O3821" s="251" t="s">
        <v>1074</v>
      </c>
    </row>
    <row r="3822" spans="1:15" hidden="1" x14ac:dyDescent="0.25">
      <c r="A3822" s="249" t="s">
        <v>2578</v>
      </c>
      <c r="B3822" s="316" t="s">
        <v>30</v>
      </c>
      <c r="C3822" s="76">
        <v>44690</v>
      </c>
      <c r="D3822" s="180"/>
      <c r="E3822" s="86" t="s">
        <v>28</v>
      </c>
      <c r="F3822" s="88">
        <v>240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1</v>
      </c>
      <c r="L3822" s="78"/>
      <c r="M3822" s="80"/>
      <c r="N3822" s="282"/>
      <c r="O3822" s="251" t="s">
        <v>1074</v>
      </c>
    </row>
    <row r="3823" spans="1:15" hidden="1" x14ac:dyDescent="0.25">
      <c r="A3823" s="249" t="s">
        <v>2578</v>
      </c>
      <c r="B3823" s="316" t="s">
        <v>30</v>
      </c>
      <c r="C3823" s="76">
        <v>44690</v>
      </c>
      <c r="D3823" s="180"/>
      <c r="E3823" s="86" t="s">
        <v>18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78</v>
      </c>
      <c r="L3823" s="78"/>
      <c r="M3823" s="80"/>
      <c r="N3823" s="282"/>
      <c r="O3823" s="251" t="s">
        <v>1074</v>
      </c>
    </row>
    <row r="3824" spans="1:15" hidden="1" x14ac:dyDescent="0.25">
      <c r="A3824" s="249" t="s">
        <v>2578</v>
      </c>
      <c r="B3824" s="316" t="s">
        <v>30</v>
      </c>
      <c r="C3824" s="76">
        <v>44690</v>
      </c>
      <c r="D3824" s="180"/>
      <c r="E3824" s="2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3</v>
      </c>
      <c r="L3824" s="78"/>
      <c r="M3824" s="80"/>
      <c r="N3824" s="282"/>
      <c r="O3824" s="251" t="s">
        <v>1074</v>
      </c>
    </row>
    <row r="3825" spans="1:15" hidden="1" x14ac:dyDescent="0.25">
      <c r="A3825" s="249" t="s">
        <v>2580</v>
      </c>
      <c r="B3825" s="316" t="s">
        <v>1433</v>
      </c>
      <c r="C3825" s="76">
        <v>44685</v>
      </c>
      <c r="D3825" s="180"/>
      <c r="E3825" s="161" t="s">
        <v>25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0</v>
      </c>
      <c r="L3825" s="78"/>
      <c r="M3825" s="80"/>
      <c r="N3825" s="282"/>
      <c r="O3825" s="251" t="s">
        <v>1074</v>
      </c>
    </row>
    <row r="3826" spans="1:15" hidden="1" x14ac:dyDescent="0.25">
      <c r="A3826" s="249" t="s">
        <v>2580</v>
      </c>
      <c r="B3826" s="316" t="s">
        <v>1433</v>
      </c>
      <c r="C3826" s="76">
        <v>44685</v>
      </c>
      <c r="D3826" s="180"/>
      <c r="E3826" s="86" t="s">
        <v>18</v>
      </c>
      <c r="F3826" s="88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14</v>
      </c>
      <c r="L3826" s="78"/>
      <c r="M3826" s="80"/>
      <c r="N3826" s="282"/>
      <c r="O3826" s="251" t="s">
        <v>1074</v>
      </c>
    </row>
    <row r="3827" spans="1:15" hidden="1" x14ac:dyDescent="0.25">
      <c r="A3827" s="249" t="s">
        <v>2582</v>
      </c>
      <c r="B3827" s="9" t="s">
        <v>2581</v>
      </c>
      <c r="C3827" s="76">
        <v>44690</v>
      </c>
      <c r="D3827" s="180"/>
      <c r="E3827" s="161" t="s">
        <v>18</v>
      </c>
      <c r="F3827" s="77">
        <v>360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25">
      <c r="A3828" s="249" t="s">
        <v>2582</v>
      </c>
      <c r="B3828" s="9" t="s">
        <v>2581</v>
      </c>
      <c r="C3828" s="76">
        <v>44690</v>
      </c>
      <c r="D3828" s="235"/>
      <c r="E3828" s="157" t="s">
        <v>28</v>
      </c>
      <c r="F3828" s="77">
        <v>240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25">
      <c r="A3829" s="249" t="s">
        <v>2582</v>
      </c>
      <c r="B3829" s="9" t="s">
        <v>2581</v>
      </c>
      <c r="C3829" s="76">
        <v>44690</v>
      </c>
      <c r="D3829" s="235"/>
      <c r="E3829" s="250" t="s">
        <v>25</v>
      </c>
      <c r="F3829" s="77">
        <v>360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25">
      <c r="A3830" s="249" t="s">
        <v>2582</v>
      </c>
      <c r="B3830" s="9" t="s">
        <v>2581</v>
      </c>
      <c r="C3830" s="76">
        <v>44690</v>
      </c>
      <c r="D3830" s="180"/>
      <c r="E3830" s="161" t="s">
        <v>39</v>
      </c>
      <c r="F3830" s="77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0</v>
      </c>
      <c r="L3830" s="78"/>
      <c r="M3830" s="80"/>
      <c r="N3830" s="282"/>
      <c r="O3830" s="251" t="s">
        <v>1074</v>
      </c>
    </row>
    <row r="3831" spans="1:15" hidden="1" x14ac:dyDescent="0.25">
      <c r="A3831" s="249" t="s">
        <v>2584</v>
      </c>
      <c r="B3831" s="250" t="s">
        <v>1510</v>
      </c>
      <c r="C3831" s="76">
        <v>44690</v>
      </c>
      <c r="D3831" s="180"/>
      <c r="E3831" s="86" t="s">
        <v>28</v>
      </c>
      <c r="F3831" s="88">
        <v>240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3</v>
      </c>
      <c r="L3831" s="78"/>
      <c r="M3831" s="80"/>
      <c r="N3831" s="282"/>
      <c r="O3831" s="251" t="s">
        <v>1074</v>
      </c>
    </row>
    <row r="3832" spans="1:15" hidden="1" x14ac:dyDescent="0.25">
      <c r="A3832" s="249" t="s">
        <v>2584</v>
      </c>
      <c r="B3832" s="250" t="s">
        <v>1510</v>
      </c>
      <c r="C3832" s="76">
        <v>44690</v>
      </c>
      <c r="D3832" s="180"/>
      <c r="E3832" s="161" t="s">
        <v>25</v>
      </c>
      <c r="F3832" s="72">
        <v>360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67</v>
      </c>
      <c r="L3832" s="78"/>
      <c r="M3832" s="80"/>
      <c r="N3832" s="282"/>
      <c r="O3832" s="251" t="s">
        <v>1074</v>
      </c>
    </row>
    <row r="3833" spans="1:15" hidden="1" x14ac:dyDescent="0.25">
      <c r="A3833" s="249" t="s">
        <v>2584</v>
      </c>
      <c r="B3833" s="250" t="s">
        <v>1510</v>
      </c>
      <c r="C3833" s="76">
        <v>44690</v>
      </c>
      <c r="D3833" s="180"/>
      <c r="E3833" s="86" t="s">
        <v>39</v>
      </c>
      <c r="F3833" s="88">
        <v>240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11</v>
      </c>
      <c r="L3833" s="78"/>
      <c r="M3833" s="80"/>
      <c r="N3833" s="282"/>
      <c r="O3833" s="251" t="s">
        <v>1074</v>
      </c>
    </row>
    <row r="3834" spans="1:15" hidden="1" x14ac:dyDescent="0.25">
      <c r="A3834" s="249" t="s">
        <v>2584</v>
      </c>
      <c r="B3834" s="250" t="s">
        <v>1510</v>
      </c>
      <c r="C3834" s="76">
        <v>44690</v>
      </c>
      <c r="D3834" s="180"/>
      <c r="E3834" s="161" t="s">
        <v>18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7</v>
      </c>
      <c r="L3834" s="78"/>
      <c r="M3834" s="80"/>
      <c r="N3834" s="282"/>
      <c r="O3834" s="251" t="s">
        <v>1074</v>
      </c>
    </row>
    <row r="3835" spans="1:15" hidden="1" x14ac:dyDescent="0.25">
      <c r="A3835" s="249" t="s">
        <v>2392</v>
      </c>
      <c r="B3835" s="151" t="s">
        <v>2391</v>
      </c>
      <c r="C3835" s="76">
        <v>44649</v>
      </c>
      <c r="D3835" s="264"/>
      <c r="E3835" s="157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282"/>
      <c r="O3835" s="81"/>
    </row>
    <row r="3836" spans="1:15" hidden="1" x14ac:dyDescent="0.25">
      <c r="A3836" s="249" t="s">
        <v>2392</v>
      </c>
      <c r="B3836" s="151" t="s">
        <v>2391</v>
      </c>
      <c r="C3836" s="76">
        <v>44649</v>
      </c>
      <c r="D3836" s="264"/>
      <c r="E3836" s="157" t="s">
        <v>39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1</v>
      </c>
      <c r="L3836" s="78"/>
      <c r="M3836" s="80"/>
      <c r="N3836" s="282"/>
      <c r="O3836" s="81"/>
    </row>
    <row r="3837" spans="1:15" hidden="1" x14ac:dyDescent="0.25">
      <c r="A3837" s="249" t="s">
        <v>2392</v>
      </c>
      <c r="B3837" s="9" t="s">
        <v>2391</v>
      </c>
      <c r="C3837" s="76">
        <v>44649</v>
      </c>
      <c r="D3837" s="264"/>
      <c r="E3837" s="157" t="s">
        <v>25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8</v>
      </c>
      <c r="L3837" s="78"/>
      <c r="M3837" s="80"/>
      <c r="N3837" s="282"/>
      <c r="O3837" s="81"/>
    </row>
    <row r="3838" spans="1:15" hidden="1" x14ac:dyDescent="0.25">
      <c r="A3838" s="249" t="s">
        <v>2386</v>
      </c>
      <c r="B3838" s="9" t="s">
        <v>1413</v>
      </c>
      <c r="C3838" s="76">
        <v>44649</v>
      </c>
      <c r="D3838" s="235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82"/>
      <c r="O3838" s="81"/>
    </row>
    <row r="3839" spans="1:15" x14ac:dyDescent="0.25">
      <c r="A3839" s="249" t="s">
        <v>2386</v>
      </c>
      <c r="B3839" s="151" t="s">
        <v>1413</v>
      </c>
      <c r="C3839" s="76">
        <v>44649</v>
      </c>
      <c r="D3839" s="235"/>
      <c r="E3839" s="86" t="s">
        <v>18</v>
      </c>
      <c r="F3839" s="88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8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1</v>
      </c>
      <c r="L3839" s="78"/>
      <c r="M3839" s="80"/>
      <c r="N3839" s="282"/>
      <c r="O3839" s="81"/>
    </row>
    <row r="3840" spans="1:15" hidden="1" x14ac:dyDescent="0.25">
      <c r="A3840" s="249" t="s">
        <v>2386</v>
      </c>
      <c r="B3840" s="151" t="s">
        <v>1413</v>
      </c>
      <c r="C3840" s="76">
        <v>44649</v>
      </c>
      <c r="D3840" s="235"/>
      <c r="E3840" s="86" t="s">
        <v>39</v>
      </c>
      <c r="F3840" s="88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82"/>
      <c r="O3840" s="81"/>
    </row>
    <row r="3841" spans="1:15" hidden="1" x14ac:dyDescent="0.25">
      <c r="A3841" s="249" t="s">
        <v>2386</v>
      </c>
      <c r="B3841" s="151" t="s">
        <v>1413</v>
      </c>
      <c r="C3841" s="76">
        <v>44649</v>
      </c>
      <c r="D3841" s="235"/>
      <c r="E3841" s="86" t="s">
        <v>25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72</v>
      </c>
      <c r="L3841" s="78"/>
      <c r="M3841" s="80"/>
      <c r="N3841" s="282"/>
      <c r="O3841" s="81"/>
    </row>
    <row r="3842" spans="1:15" x14ac:dyDescent="0.25">
      <c r="A3842" s="249" t="s">
        <v>2752</v>
      </c>
      <c r="B3842" s="151" t="s">
        <v>1421</v>
      </c>
      <c r="C3842" s="76">
        <v>44742</v>
      </c>
      <c r="D3842" s="180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25">
      <c r="A3843" s="249" t="s">
        <v>2752</v>
      </c>
      <c r="B3843" s="151" t="s">
        <v>1421</v>
      </c>
      <c r="C3843" s="76">
        <v>44742</v>
      </c>
      <c r="D3843" s="180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hidden="1" x14ac:dyDescent="0.25">
      <c r="A3844" s="249" t="s">
        <v>2752</v>
      </c>
      <c r="B3844" s="151" t="s">
        <v>1421</v>
      </c>
      <c r="C3844" s="76">
        <v>44742</v>
      </c>
      <c r="D3844" s="180"/>
      <c r="E3844" s="161" t="s">
        <v>25</v>
      </c>
      <c r="F3844" s="88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325"/>
      <c r="O3844" s="81"/>
    </row>
    <row r="3845" spans="1:15" hidden="1" x14ac:dyDescent="0.25">
      <c r="A3845" s="249" t="s">
        <v>2639</v>
      </c>
      <c r="B3845" s="9" t="s">
        <v>239</v>
      </c>
      <c r="C3845" s="76">
        <v>44702</v>
      </c>
      <c r="D3845" s="180"/>
      <c r="E3845" s="161" t="s">
        <v>18</v>
      </c>
      <c r="F3845" s="77">
        <v>360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25">
      <c r="A3846" s="249" t="s">
        <v>2639</v>
      </c>
      <c r="B3846" s="9" t="s">
        <v>239</v>
      </c>
      <c r="C3846" s="76">
        <v>44702</v>
      </c>
      <c r="D3846" s="235"/>
      <c r="E3846" s="157" t="s">
        <v>28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25">
      <c r="A3847" s="249" t="s">
        <v>2639</v>
      </c>
      <c r="B3847" s="150" t="s">
        <v>239</v>
      </c>
      <c r="C3847" s="76">
        <v>44702</v>
      </c>
      <c r="D3847" s="180"/>
      <c r="E3847" s="161" t="s">
        <v>39</v>
      </c>
      <c r="F3847" s="77">
        <v>240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25">
      <c r="A3848" s="249" t="s">
        <v>2639</v>
      </c>
      <c r="B3848" s="9" t="s">
        <v>239</v>
      </c>
      <c r="C3848" s="76">
        <v>44702</v>
      </c>
      <c r="D3848" s="235"/>
      <c r="E3848" s="250" t="s">
        <v>25</v>
      </c>
      <c r="F3848" s="77">
        <v>360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25">
      <c r="A3849" s="249" t="s">
        <v>2589</v>
      </c>
      <c r="B3849" s="316" t="s">
        <v>1421</v>
      </c>
      <c r="C3849" s="76">
        <v>44691</v>
      </c>
      <c r="D3849" s="180"/>
      <c r="E3849" s="86" t="s">
        <v>39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25">
      <c r="A3850" s="249" t="s">
        <v>2589</v>
      </c>
      <c r="B3850" s="316" t="s">
        <v>1421</v>
      </c>
      <c r="C3850" s="76">
        <v>44691</v>
      </c>
      <c r="D3850" s="180"/>
      <c r="E3850" s="86" t="s">
        <v>28</v>
      </c>
      <c r="F3850" s="88">
        <v>240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0</v>
      </c>
      <c r="L3850" s="78"/>
      <c r="M3850" s="80"/>
      <c r="N3850" s="282"/>
      <c r="O3850" s="251" t="s">
        <v>1074</v>
      </c>
    </row>
    <row r="3851" spans="1:15" hidden="1" x14ac:dyDescent="0.25">
      <c r="A3851" s="249" t="s">
        <v>2589</v>
      </c>
      <c r="B3851" s="316" t="s">
        <v>1421</v>
      </c>
      <c r="C3851" s="76">
        <v>44691</v>
      </c>
      <c r="D3851" s="180"/>
      <c r="E3851" s="161" t="s">
        <v>25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4</v>
      </c>
      <c r="L3851" s="78"/>
      <c r="M3851" s="80"/>
      <c r="N3851" s="282"/>
      <c r="O3851" s="251" t="s">
        <v>1074</v>
      </c>
    </row>
    <row r="3852" spans="1:15" hidden="1" x14ac:dyDescent="0.25">
      <c r="A3852" s="249" t="s">
        <v>2589</v>
      </c>
      <c r="B3852" s="316" t="s">
        <v>1421</v>
      </c>
      <c r="C3852" s="76">
        <v>44691</v>
      </c>
      <c r="D3852" s="180"/>
      <c r="E3852" s="86" t="s">
        <v>18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21</v>
      </c>
      <c r="L3852" s="78"/>
      <c r="M3852" s="80"/>
      <c r="N3852" s="282"/>
      <c r="O3852" s="251" t="s">
        <v>1074</v>
      </c>
    </row>
    <row r="3853" spans="1:15" hidden="1" x14ac:dyDescent="0.25">
      <c r="A3853" s="249" t="s">
        <v>2590</v>
      </c>
      <c r="B3853" s="316" t="s">
        <v>1198</v>
      </c>
      <c r="C3853" s="76">
        <v>44691</v>
      </c>
      <c r="D3853" s="235"/>
      <c r="E3853" s="161" t="s">
        <v>25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18</v>
      </c>
      <c r="L3853" s="78"/>
      <c r="M3853" s="80"/>
      <c r="N3853" s="282"/>
      <c r="O3853" s="251" t="s">
        <v>1074</v>
      </c>
    </row>
    <row r="3854" spans="1:15" hidden="1" x14ac:dyDescent="0.25">
      <c r="A3854" s="249" t="s">
        <v>2590</v>
      </c>
      <c r="B3854" s="316" t="s">
        <v>1198</v>
      </c>
      <c r="C3854" s="76">
        <v>44691</v>
      </c>
      <c r="D3854" s="235"/>
      <c r="E3854" s="86" t="s">
        <v>18</v>
      </c>
      <c r="F3854" s="88">
        <v>360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25">
      <c r="A3855" s="249" t="s">
        <v>2590</v>
      </c>
      <c r="B3855" s="316" t="s">
        <v>1198</v>
      </c>
      <c r="C3855" s="76">
        <v>44691</v>
      </c>
      <c r="D3855" s="235"/>
      <c r="E3855" s="86" t="s">
        <v>39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0</v>
      </c>
      <c r="L3855" s="78"/>
      <c r="M3855" s="80"/>
      <c r="N3855" s="282"/>
      <c r="O3855" s="251" t="s">
        <v>1074</v>
      </c>
    </row>
    <row r="3856" spans="1:15" hidden="1" x14ac:dyDescent="0.25">
      <c r="A3856" s="249" t="s">
        <v>2590</v>
      </c>
      <c r="B3856" s="316" t="s">
        <v>1198</v>
      </c>
      <c r="C3856" s="76">
        <v>44691</v>
      </c>
      <c r="D3856" s="235"/>
      <c r="E3856" s="161" t="s">
        <v>28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12</v>
      </c>
      <c r="L3856" s="78"/>
      <c r="M3856" s="80"/>
      <c r="N3856" s="282"/>
      <c r="O3856" s="251" t="s">
        <v>1074</v>
      </c>
    </row>
    <row r="3857" spans="1:15" hidden="1" x14ac:dyDescent="0.25">
      <c r="A3857" s="249" t="s">
        <v>2752</v>
      </c>
      <c r="B3857" s="151" t="s">
        <v>1421</v>
      </c>
      <c r="C3857" s="76">
        <v>44742</v>
      </c>
      <c r="D3857" s="180"/>
      <c r="E3857" s="86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x14ac:dyDescent="0.25">
      <c r="A3858" s="249" t="s">
        <v>2737</v>
      </c>
      <c r="B3858" s="9" t="s">
        <v>2259</v>
      </c>
      <c r="C3858" s="76">
        <v>44738</v>
      </c>
      <c r="D3858" s="264"/>
      <c r="E3858" s="161" t="s">
        <v>39</v>
      </c>
      <c r="F3858" s="77">
        <v>3257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81"/>
    </row>
    <row r="3859" spans="1:15" hidden="1" x14ac:dyDescent="0.25">
      <c r="A3859" s="249" t="s">
        <v>2677</v>
      </c>
      <c r="B3859" s="250" t="s">
        <v>1510</v>
      </c>
      <c r="C3859" s="76">
        <v>44715</v>
      </c>
      <c r="D3859" s="180"/>
      <c r="E3859" s="86" t="s">
        <v>28</v>
      </c>
      <c r="F3859" s="88">
        <v>240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25">
      <c r="A3860" s="249" t="s">
        <v>2677</v>
      </c>
      <c r="B3860" s="250" t="s">
        <v>1510</v>
      </c>
      <c r="C3860" s="76">
        <v>44715</v>
      </c>
      <c r="D3860" s="180"/>
      <c r="E3860" s="161" t="s">
        <v>25</v>
      </c>
      <c r="F3860" s="88">
        <v>360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325"/>
      <c r="O3860" s="251" t="s">
        <v>1074</v>
      </c>
    </row>
    <row r="3861" spans="1:15" hidden="1" x14ac:dyDescent="0.25">
      <c r="A3861" s="249" t="s">
        <v>2636</v>
      </c>
      <c r="B3861" s="151" t="s">
        <v>30</v>
      </c>
      <c r="C3861" s="76">
        <v>44702</v>
      </c>
      <c r="D3861" s="180"/>
      <c r="E3861" s="86" t="s">
        <v>39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25">
      <c r="A3862" s="249" t="s">
        <v>2636</v>
      </c>
      <c r="B3862" s="151" t="s">
        <v>30</v>
      </c>
      <c r="C3862" s="76">
        <v>44702</v>
      </c>
      <c r="D3862" s="180"/>
      <c r="E3862" s="86" t="s">
        <v>28</v>
      </c>
      <c r="F3862" s="88">
        <v>240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0</v>
      </c>
      <c r="L3862" s="78"/>
      <c r="M3862" s="80"/>
      <c r="N3862" s="282"/>
      <c r="O3862" s="251" t="s">
        <v>1074</v>
      </c>
    </row>
    <row r="3863" spans="1:15" hidden="1" x14ac:dyDescent="0.25">
      <c r="A3863" s="249" t="s">
        <v>2636</v>
      </c>
      <c r="B3863" s="151" t="s">
        <v>30</v>
      </c>
      <c r="C3863" s="76">
        <v>44702</v>
      </c>
      <c r="D3863" s="180"/>
      <c r="E3863" s="86" t="s">
        <v>18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10</v>
      </c>
      <c r="L3863" s="78"/>
      <c r="M3863" s="80"/>
      <c r="N3863" s="282"/>
      <c r="O3863" s="251" t="s">
        <v>1074</v>
      </c>
    </row>
    <row r="3864" spans="1:15" hidden="1" x14ac:dyDescent="0.25">
      <c r="A3864" s="249" t="s">
        <v>2636</v>
      </c>
      <c r="B3864" s="151" t="s">
        <v>30</v>
      </c>
      <c r="C3864" s="76">
        <v>44702</v>
      </c>
      <c r="D3864" s="180"/>
      <c r="E3864" s="261" t="s">
        <v>25</v>
      </c>
      <c r="F3864" s="88">
        <v>360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22</v>
      </c>
      <c r="L3864" s="78"/>
      <c r="M3864" s="80"/>
      <c r="N3864" s="282"/>
      <c r="O3864" s="251" t="s">
        <v>1074</v>
      </c>
    </row>
    <row r="3865" spans="1:15" hidden="1" x14ac:dyDescent="0.25">
      <c r="A3865" s="249" t="s">
        <v>2574</v>
      </c>
      <c r="B3865" s="161" t="s">
        <v>238</v>
      </c>
      <c r="C3865" s="76">
        <v>44689</v>
      </c>
      <c r="D3865" s="235"/>
      <c r="E3865" s="86" t="s">
        <v>28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0</v>
      </c>
      <c r="L3865" s="78"/>
      <c r="M3865" s="80"/>
      <c r="N3865" s="282"/>
      <c r="O3865" s="251" t="s">
        <v>1074</v>
      </c>
    </row>
    <row r="3866" spans="1:15" hidden="1" x14ac:dyDescent="0.25">
      <c r="A3866" s="249" t="s">
        <v>2574</v>
      </c>
      <c r="B3866" s="161" t="s">
        <v>238</v>
      </c>
      <c r="C3866" s="76">
        <v>44689</v>
      </c>
      <c r="D3866" s="235"/>
      <c r="E3866" s="261" t="s">
        <v>18</v>
      </c>
      <c r="F3866" s="88">
        <v>1000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2</v>
      </c>
      <c r="L3866" s="78"/>
      <c r="M3866" s="80"/>
      <c r="N3866" s="282"/>
      <c r="O3866" s="251" t="s">
        <v>1074</v>
      </c>
    </row>
    <row r="3867" spans="1:15" hidden="1" x14ac:dyDescent="0.25">
      <c r="A3867" s="249" t="s">
        <v>2595</v>
      </c>
      <c r="B3867" s="316" t="s">
        <v>2223</v>
      </c>
      <c r="C3867" s="76">
        <v>44692</v>
      </c>
      <c r="D3867" s="180"/>
      <c r="E3867" s="86" t="s">
        <v>39</v>
      </c>
      <c r="F3867" s="72">
        <v>240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25">
      <c r="A3868" s="249" t="s">
        <v>2595</v>
      </c>
      <c r="B3868" s="316" t="s">
        <v>2223</v>
      </c>
      <c r="C3868" s="76">
        <v>44692</v>
      </c>
      <c r="D3868" s="180"/>
      <c r="E3868" s="86" t="s">
        <v>18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25">
      <c r="A3869" s="249" t="s">
        <v>2595</v>
      </c>
      <c r="B3869" s="316" t="s">
        <v>2223</v>
      </c>
      <c r="C3869" s="76">
        <v>44692</v>
      </c>
      <c r="D3869" s="180"/>
      <c r="E3869" s="161" t="s">
        <v>25</v>
      </c>
      <c r="F3869" s="88">
        <v>360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25">
      <c r="A3870" s="249" t="s">
        <v>2595</v>
      </c>
      <c r="B3870" s="316" t="s">
        <v>2223</v>
      </c>
      <c r="C3870" s="76">
        <v>44692</v>
      </c>
      <c r="D3870" s="180"/>
      <c r="E3870" s="86" t="s">
        <v>28</v>
      </c>
      <c r="F3870" s="88">
        <v>240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0</v>
      </c>
      <c r="L3870" s="78"/>
      <c r="M3870" s="80"/>
      <c r="N3870" s="282"/>
      <c r="O3870" s="251" t="s">
        <v>1074</v>
      </c>
    </row>
    <row r="3871" spans="1:15" hidden="1" x14ac:dyDescent="0.25">
      <c r="A3871" s="249" t="s">
        <v>2596</v>
      </c>
      <c r="B3871" s="314" t="s">
        <v>1601</v>
      </c>
      <c r="C3871" s="76">
        <v>44692</v>
      </c>
      <c r="D3871" s="180"/>
      <c r="E3871" s="86" t="s">
        <v>25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6</v>
      </c>
      <c r="L3871" s="78"/>
      <c r="M3871" s="80"/>
      <c r="N3871" s="282"/>
      <c r="O3871" s="251" t="s">
        <v>1074</v>
      </c>
    </row>
    <row r="3872" spans="1:15" hidden="1" x14ac:dyDescent="0.25">
      <c r="A3872" s="249" t="s">
        <v>2596</v>
      </c>
      <c r="B3872" s="314" t="s">
        <v>1601</v>
      </c>
      <c r="C3872" s="76">
        <v>44692</v>
      </c>
      <c r="D3872" s="180"/>
      <c r="E3872" s="86" t="s">
        <v>18</v>
      </c>
      <c r="F3872" s="88">
        <v>360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17</v>
      </c>
      <c r="L3872" s="78"/>
      <c r="M3872" s="80"/>
      <c r="N3872" s="282"/>
      <c r="O3872" s="251" t="s">
        <v>1074</v>
      </c>
    </row>
    <row r="3873" spans="1:15" hidden="1" x14ac:dyDescent="0.25">
      <c r="A3873" s="249" t="s">
        <v>2596</v>
      </c>
      <c r="B3873" s="314" t="s">
        <v>1601</v>
      </c>
      <c r="C3873" s="76">
        <v>44692</v>
      </c>
      <c r="D3873" s="180"/>
      <c r="E3873" s="86" t="s">
        <v>28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100</v>
      </c>
      <c r="L3873" s="78"/>
      <c r="M3873" s="80"/>
      <c r="N3873" s="282"/>
      <c r="O3873" s="251" t="s">
        <v>1074</v>
      </c>
    </row>
    <row r="3874" spans="1:15" hidden="1" x14ac:dyDescent="0.25">
      <c r="A3874" s="249" t="s">
        <v>2596</v>
      </c>
      <c r="B3874" s="314" t="s">
        <v>1601</v>
      </c>
      <c r="C3874" s="76">
        <v>44692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33</v>
      </c>
      <c r="L3874" s="78"/>
      <c r="M3874" s="80"/>
      <c r="N3874" s="282"/>
      <c r="O3874" s="251" t="s">
        <v>1074</v>
      </c>
    </row>
    <row r="3875" spans="1:15" hidden="1" x14ac:dyDescent="0.25">
      <c r="A3875" s="249" t="s">
        <v>2677</v>
      </c>
      <c r="B3875" s="250" t="s">
        <v>1510</v>
      </c>
      <c r="C3875" s="76">
        <v>44715</v>
      </c>
      <c r="D3875" s="180"/>
      <c r="E3875" s="86" t="s">
        <v>39</v>
      </c>
      <c r="F3875" s="88">
        <v>240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0</v>
      </c>
      <c r="L3875" s="78"/>
      <c r="M3875" s="80"/>
      <c r="N3875" s="325"/>
      <c r="O3875" s="251" t="s">
        <v>1074</v>
      </c>
    </row>
    <row r="3876" spans="1:15" hidden="1" x14ac:dyDescent="0.25">
      <c r="A3876" s="249" t="s">
        <v>2677</v>
      </c>
      <c r="B3876" s="250" t="s">
        <v>1510</v>
      </c>
      <c r="C3876" s="76">
        <v>44715</v>
      </c>
      <c r="D3876" s="180"/>
      <c r="E3876" s="161" t="s">
        <v>18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7</v>
      </c>
      <c r="L3876" s="78"/>
      <c r="M3876" s="80"/>
      <c r="N3876" s="325"/>
      <c r="O3876" s="251" t="s">
        <v>1074</v>
      </c>
    </row>
    <row r="3877" spans="1:15" hidden="1" x14ac:dyDescent="0.25">
      <c r="A3877" s="249" t="s">
        <v>2640</v>
      </c>
      <c r="B3877" s="261" t="s">
        <v>1601</v>
      </c>
      <c r="C3877" s="76">
        <v>44702</v>
      </c>
      <c r="D3877" s="180"/>
      <c r="E3877" s="86" t="s">
        <v>25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2</v>
      </c>
      <c r="L3877" s="78"/>
      <c r="M3877" s="80"/>
      <c r="N3877" s="282"/>
      <c r="O3877" s="251" t="s">
        <v>1074</v>
      </c>
    </row>
    <row r="3878" spans="1:15" hidden="1" x14ac:dyDescent="0.25">
      <c r="A3878" s="249" t="s">
        <v>2640</v>
      </c>
      <c r="B3878" s="261" t="s">
        <v>1601</v>
      </c>
      <c r="C3878" s="76">
        <v>44702</v>
      </c>
      <c r="D3878" s="180"/>
      <c r="E3878" s="86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7</v>
      </c>
      <c r="L3878" s="78"/>
      <c r="M3878" s="80"/>
      <c r="N3878" s="282"/>
      <c r="O3878" s="251" t="s">
        <v>1074</v>
      </c>
    </row>
    <row r="3879" spans="1:15" hidden="1" x14ac:dyDescent="0.25">
      <c r="A3879" s="249" t="s">
        <v>2600</v>
      </c>
      <c r="B3879" s="316" t="s">
        <v>1438</v>
      </c>
      <c r="C3879" s="89">
        <v>44689</v>
      </c>
      <c r="D3879" s="180"/>
      <c r="E3879" s="261" t="s">
        <v>18</v>
      </c>
      <c r="F3879" s="88">
        <v>360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13</v>
      </c>
      <c r="L3879" s="78"/>
      <c r="M3879" s="80"/>
      <c r="N3879" s="282"/>
      <c r="O3879" s="251" t="s">
        <v>1074</v>
      </c>
    </row>
    <row r="3880" spans="1:15" hidden="1" x14ac:dyDescent="0.25">
      <c r="A3880" s="249" t="s">
        <v>2600</v>
      </c>
      <c r="B3880" s="316" t="s">
        <v>1438</v>
      </c>
      <c r="C3880" s="89">
        <v>44689</v>
      </c>
      <c r="D3880" s="180"/>
      <c r="E3880" s="86" t="s">
        <v>28</v>
      </c>
      <c r="F3880" s="88">
        <v>240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17</v>
      </c>
      <c r="L3880" s="78"/>
      <c r="M3880" s="80"/>
      <c r="N3880" s="282"/>
      <c r="O3880" s="251" t="s">
        <v>1074</v>
      </c>
    </row>
    <row r="3881" spans="1:15" hidden="1" x14ac:dyDescent="0.25">
      <c r="A3881" s="249" t="s">
        <v>2603</v>
      </c>
      <c r="B3881" s="9" t="s">
        <v>2566</v>
      </c>
      <c r="C3881" s="76">
        <v>44693</v>
      </c>
      <c r="D3881" s="235"/>
      <c r="E3881" s="250" t="s">
        <v>25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25">
      <c r="A3882" s="249" t="s">
        <v>2603</v>
      </c>
      <c r="B3882" s="9" t="s">
        <v>2566</v>
      </c>
      <c r="C3882" s="76">
        <v>44693</v>
      </c>
      <c r="D3882" s="235"/>
      <c r="E3882" s="250" t="s">
        <v>18</v>
      </c>
      <c r="F3882" s="77">
        <v>360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25">
      <c r="A3883" s="249" t="s">
        <v>2603</v>
      </c>
      <c r="B3883" s="9" t="s">
        <v>2566</v>
      </c>
      <c r="C3883" s="76">
        <v>44693</v>
      </c>
      <c r="D3883" s="235"/>
      <c r="E3883" s="250" t="s">
        <v>28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25">
      <c r="A3884" s="249" t="s">
        <v>2603</v>
      </c>
      <c r="B3884" s="9" t="s">
        <v>2566</v>
      </c>
      <c r="C3884" s="76">
        <v>44693</v>
      </c>
      <c r="D3884" s="235"/>
      <c r="E3884" s="250" t="s">
        <v>39</v>
      </c>
      <c r="F3884" s="77">
        <v>240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25">
      <c r="A3885" s="249" t="s">
        <v>2604</v>
      </c>
      <c r="B3885" s="316" t="s">
        <v>2081</v>
      </c>
      <c r="C3885" s="76">
        <v>44693</v>
      </c>
      <c r="D3885" s="235"/>
      <c r="E3885" s="250" t="s">
        <v>28</v>
      </c>
      <c r="F3885" s="77">
        <v>1200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0</v>
      </c>
      <c r="L3885" s="78"/>
      <c r="M3885" s="80"/>
      <c r="N3885" s="282"/>
      <c r="O3885" s="251" t="s">
        <v>1074</v>
      </c>
    </row>
    <row r="3886" spans="1:15" hidden="1" x14ac:dyDescent="0.25">
      <c r="A3886" s="249" t="s">
        <v>2640</v>
      </c>
      <c r="B3886" s="261" t="s">
        <v>1601</v>
      </c>
      <c r="C3886" s="76">
        <v>44702</v>
      </c>
      <c r="D3886" s="180"/>
      <c r="E3886" s="86" t="s">
        <v>28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114</v>
      </c>
      <c r="L3886" s="78"/>
      <c r="M3886" s="80"/>
      <c r="N3886" s="282"/>
      <c r="O3886" s="251" t="s">
        <v>1074</v>
      </c>
    </row>
    <row r="3887" spans="1:15" hidden="1" x14ac:dyDescent="0.25">
      <c r="A3887" s="249" t="s">
        <v>2640</v>
      </c>
      <c r="B3887" s="261" t="s">
        <v>1601</v>
      </c>
      <c r="C3887" s="76">
        <v>44702</v>
      </c>
      <c r="D3887" s="180"/>
      <c r="E3887" s="86" t="s">
        <v>39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40</v>
      </c>
      <c r="L3887" s="78"/>
      <c r="M3887" s="80"/>
      <c r="N3887" s="282"/>
      <c r="O3887" s="251" t="s">
        <v>1074</v>
      </c>
    </row>
    <row r="3888" spans="1:15" hidden="1" x14ac:dyDescent="0.25">
      <c r="A3888" s="249" t="s">
        <v>2609</v>
      </c>
      <c r="B3888" s="316" t="s">
        <v>34</v>
      </c>
      <c r="C3888" s="76">
        <v>44694</v>
      </c>
      <c r="D3888" s="180"/>
      <c r="E3888" s="86" t="s">
        <v>28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1</v>
      </c>
      <c r="L3888" s="78"/>
      <c r="M3888" s="80"/>
      <c r="N3888" s="282"/>
      <c r="O3888" s="251" t="s">
        <v>1074</v>
      </c>
    </row>
    <row r="3889" spans="1:15" hidden="1" x14ac:dyDescent="0.25">
      <c r="A3889" s="249" t="s">
        <v>2609</v>
      </c>
      <c r="B3889" s="316" t="s">
        <v>34</v>
      </c>
      <c r="C3889" s="76">
        <v>44694</v>
      </c>
      <c r="D3889" s="180"/>
      <c r="E3889" s="86" t="s">
        <v>39</v>
      </c>
      <c r="F3889" s="88">
        <v>240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41</v>
      </c>
      <c r="L3889" s="78"/>
      <c r="M3889" s="80"/>
      <c r="N3889" s="282"/>
      <c r="O3889" s="251" t="s">
        <v>1074</v>
      </c>
    </row>
    <row r="3890" spans="1:15" hidden="1" x14ac:dyDescent="0.25">
      <c r="A3890" s="249" t="s">
        <v>2609</v>
      </c>
      <c r="B3890" s="316" t="s">
        <v>34</v>
      </c>
      <c r="C3890" s="76">
        <v>44694</v>
      </c>
      <c r="D3890" s="180"/>
      <c r="E3890" s="161" t="s">
        <v>25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0</v>
      </c>
      <c r="L3890" s="78"/>
      <c r="M3890" s="80"/>
      <c r="N3890" s="282"/>
      <c r="O3890" s="251" t="s">
        <v>1074</v>
      </c>
    </row>
    <row r="3891" spans="1:15" hidden="1" x14ac:dyDescent="0.25">
      <c r="A3891" s="249" t="s">
        <v>2609</v>
      </c>
      <c r="B3891" s="316" t="s">
        <v>34</v>
      </c>
      <c r="C3891" s="76">
        <v>44694</v>
      </c>
      <c r="D3891" s="180"/>
      <c r="E3891" s="86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1</v>
      </c>
      <c r="L3891" s="78"/>
      <c r="M3891" s="80"/>
      <c r="N3891" s="282"/>
      <c r="O3891" s="251" t="s">
        <v>1074</v>
      </c>
    </row>
    <row r="3892" spans="1:15" hidden="1" x14ac:dyDescent="0.25">
      <c r="A3892" s="249" t="s">
        <v>2610</v>
      </c>
      <c r="B3892" s="316" t="s">
        <v>1166</v>
      </c>
      <c r="C3892" s="76">
        <v>44694</v>
      </c>
      <c r="D3892" s="264"/>
      <c r="E3892" s="161" t="s">
        <v>18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25">
      <c r="A3893" s="249" t="s">
        <v>2610</v>
      </c>
      <c r="B3893" s="316" t="s">
        <v>1166</v>
      </c>
      <c r="C3893" s="76">
        <v>44694</v>
      </c>
      <c r="D3893" s="264"/>
      <c r="E3893" s="161" t="s">
        <v>25</v>
      </c>
      <c r="F3893" s="88">
        <v>360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25">
      <c r="A3894" s="249" t="s">
        <v>2610</v>
      </c>
      <c r="B3894" s="316" t="s">
        <v>1166</v>
      </c>
      <c r="C3894" s="76">
        <v>44694</v>
      </c>
      <c r="D3894" s="264"/>
      <c r="E3894" s="86" t="s">
        <v>39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25">
      <c r="A3895" s="249" t="s">
        <v>2610</v>
      </c>
      <c r="B3895" s="316" t="s">
        <v>1166</v>
      </c>
      <c r="C3895" s="76">
        <v>44694</v>
      </c>
      <c r="D3895" s="264"/>
      <c r="E3895" s="86" t="s">
        <v>28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0</v>
      </c>
      <c r="L3895" s="78"/>
      <c r="M3895" s="80"/>
      <c r="N3895" s="282"/>
      <c r="O3895" s="251" t="s">
        <v>1074</v>
      </c>
    </row>
    <row r="3896" spans="1:15" hidden="1" x14ac:dyDescent="0.25">
      <c r="A3896" s="249" t="s">
        <v>2611</v>
      </c>
      <c r="B3896" s="157" t="s">
        <v>1442</v>
      </c>
      <c r="C3896" s="76">
        <v>44694</v>
      </c>
      <c r="D3896" s="180"/>
      <c r="E3896" s="86" t="s">
        <v>39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</v>
      </c>
      <c r="L3896" s="78"/>
      <c r="M3896" s="80"/>
      <c r="N3896" s="282"/>
      <c r="O3896" s="251" t="s">
        <v>1074</v>
      </c>
    </row>
    <row r="3897" spans="1:15" hidden="1" x14ac:dyDescent="0.25">
      <c r="A3897" s="249" t="s">
        <v>2611</v>
      </c>
      <c r="B3897" s="157" t="s">
        <v>1442</v>
      </c>
      <c r="C3897" s="76">
        <v>44694</v>
      </c>
      <c r="D3897" s="180"/>
      <c r="E3897" s="86" t="s">
        <v>28</v>
      </c>
      <c r="F3897" s="88">
        <v>240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25</v>
      </c>
      <c r="L3897" s="78"/>
      <c r="M3897" s="80"/>
      <c r="N3897" s="282"/>
      <c r="O3897" s="251" t="s">
        <v>1074</v>
      </c>
    </row>
    <row r="3898" spans="1:15" hidden="1" x14ac:dyDescent="0.25">
      <c r="A3898" s="249" t="s">
        <v>2611</v>
      </c>
      <c r="B3898" s="157" t="s">
        <v>1442</v>
      </c>
      <c r="C3898" s="76">
        <v>44694</v>
      </c>
      <c r="D3898" s="180"/>
      <c r="E3898" s="161" t="s">
        <v>25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0</v>
      </c>
      <c r="L3898" s="78"/>
      <c r="M3898" s="80"/>
      <c r="N3898" s="282"/>
      <c r="O3898" s="251" t="s">
        <v>1074</v>
      </c>
    </row>
    <row r="3899" spans="1:15" hidden="1" x14ac:dyDescent="0.25">
      <c r="A3899" s="249" t="s">
        <v>2611</v>
      </c>
      <c r="B3899" s="157" t="s">
        <v>1442</v>
      </c>
      <c r="C3899" s="76">
        <v>44694</v>
      </c>
      <c r="D3899" s="180"/>
      <c r="E3899" s="161" t="s">
        <v>18</v>
      </c>
      <c r="F3899" s="88">
        <v>360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11</v>
      </c>
      <c r="L3899" s="78"/>
      <c r="M3899" s="80"/>
      <c r="N3899" s="282"/>
      <c r="O3899" s="251" t="s">
        <v>1074</v>
      </c>
    </row>
    <row r="3900" spans="1:15" hidden="1" x14ac:dyDescent="0.25">
      <c r="A3900" s="249" t="s">
        <v>2625</v>
      </c>
      <c r="B3900" s="9" t="s">
        <v>2066</v>
      </c>
      <c r="C3900" s="76">
        <v>44699</v>
      </c>
      <c r="D3900" s="235"/>
      <c r="E3900" s="250" t="s">
        <v>28</v>
      </c>
      <c r="F3900" s="77">
        <v>600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25">
      <c r="A3901" s="249" t="s">
        <v>2625</v>
      </c>
      <c r="B3901" s="9" t="s">
        <v>2066</v>
      </c>
      <c r="C3901" s="76">
        <v>44699</v>
      </c>
      <c r="D3901" s="235"/>
      <c r="E3901" s="250" t="s">
        <v>79</v>
      </c>
      <c r="F3901" s="77">
        <v>576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25">
      <c r="A3902" s="249" t="s">
        <v>2625</v>
      </c>
      <c r="B3902" s="9" t="s">
        <v>2066</v>
      </c>
      <c r="C3902" s="76">
        <v>44699</v>
      </c>
      <c r="D3902" s="235"/>
      <c r="E3902" s="250" t="s">
        <v>39</v>
      </c>
      <c r="F3902" s="77">
        <v>480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25">
      <c r="A3903" s="249" t="s">
        <v>2625</v>
      </c>
      <c r="B3903" s="9" t="s">
        <v>2066</v>
      </c>
      <c r="C3903" s="76">
        <v>44699</v>
      </c>
      <c r="D3903" s="235"/>
      <c r="E3903" s="250" t="s">
        <v>18</v>
      </c>
      <c r="F3903" s="77">
        <v>576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81"/>
    </row>
    <row r="3904" spans="1:15" hidden="1" x14ac:dyDescent="0.25">
      <c r="A3904" s="249" t="s">
        <v>2562</v>
      </c>
      <c r="B3904" s="151" t="s">
        <v>2298</v>
      </c>
      <c r="C3904" s="76">
        <v>44627</v>
      </c>
      <c r="D3904" s="264"/>
      <c r="E3904" s="250" t="s">
        <v>18</v>
      </c>
      <c r="F3904" s="77">
        <v>360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0</v>
      </c>
      <c r="L3904" s="78"/>
      <c r="M3904" s="80"/>
      <c r="N3904" s="282"/>
      <c r="O3904" s="251" t="s">
        <v>1074</v>
      </c>
    </row>
    <row r="3905" spans="1:15" hidden="1" x14ac:dyDescent="0.25">
      <c r="A3905" s="249" t="s">
        <v>2615</v>
      </c>
      <c r="B3905" s="316" t="s">
        <v>30</v>
      </c>
      <c r="C3905" s="76">
        <v>44696</v>
      </c>
      <c r="D3905" s="180"/>
      <c r="E3905" s="86" t="s">
        <v>39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1</v>
      </c>
      <c r="L3905" s="78"/>
      <c r="M3905" s="80"/>
      <c r="N3905" s="282"/>
      <c r="O3905" s="251" t="s">
        <v>1074</v>
      </c>
    </row>
    <row r="3906" spans="1:15" hidden="1" x14ac:dyDescent="0.25">
      <c r="A3906" s="249" t="s">
        <v>2615</v>
      </c>
      <c r="B3906" s="316" t="s">
        <v>30</v>
      </c>
      <c r="C3906" s="76">
        <v>44696</v>
      </c>
      <c r="D3906" s="180"/>
      <c r="E3906" s="86" t="s">
        <v>28</v>
      </c>
      <c r="F3906" s="88">
        <v>240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9</v>
      </c>
      <c r="L3906" s="78"/>
      <c r="M3906" s="80"/>
      <c r="N3906" s="282"/>
      <c r="O3906" s="251" t="s">
        <v>1074</v>
      </c>
    </row>
    <row r="3907" spans="1:15" hidden="1" x14ac:dyDescent="0.25">
      <c r="A3907" s="249" t="s">
        <v>2615</v>
      </c>
      <c r="B3907" s="316" t="s">
        <v>30</v>
      </c>
      <c r="C3907" s="76">
        <v>44696</v>
      </c>
      <c r="D3907" s="180"/>
      <c r="E3907" s="86" t="s">
        <v>18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5</v>
      </c>
      <c r="L3907" s="78"/>
      <c r="M3907" s="80"/>
      <c r="N3907" s="282"/>
      <c r="O3907" s="251" t="s">
        <v>1074</v>
      </c>
    </row>
    <row r="3908" spans="1:15" hidden="1" x14ac:dyDescent="0.25">
      <c r="A3908" s="249" t="s">
        <v>2615</v>
      </c>
      <c r="B3908" s="316" t="s">
        <v>30</v>
      </c>
      <c r="C3908" s="76">
        <v>44696</v>
      </c>
      <c r="D3908" s="180"/>
      <c r="E3908" s="261" t="s">
        <v>25</v>
      </c>
      <c r="F3908" s="88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3</v>
      </c>
      <c r="L3908" s="78"/>
      <c r="M3908" s="80"/>
      <c r="N3908" s="282"/>
      <c r="O3908" s="251" t="s">
        <v>1074</v>
      </c>
    </row>
    <row r="3909" spans="1:15" hidden="1" x14ac:dyDescent="0.25">
      <c r="A3909" s="249" t="s">
        <v>2562</v>
      </c>
      <c r="B3909" s="150" t="s">
        <v>2298</v>
      </c>
      <c r="C3909" s="76">
        <v>44627</v>
      </c>
      <c r="D3909" s="264"/>
      <c r="E3909" s="250" t="s">
        <v>79</v>
      </c>
      <c r="F3909" s="184">
        <v>360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25">
      <c r="A3910" s="249" t="s">
        <v>2569</v>
      </c>
      <c r="B3910" s="321" t="s">
        <v>104</v>
      </c>
      <c r="C3910" s="76">
        <v>44687</v>
      </c>
      <c r="D3910" s="180"/>
      <c r="E3910" s="86" t="s">
        <v>28</v>
      </c>
      <c r="F3910" s="88">
        <v>240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0</v>
      </c>
      <c r="L3910" s="78"/>
      <c r="M3910" s="80"/>
      <c r="N3910" s="282"/>
      <c r="O3910" s="251" t="s">
        <v>1074</v>
      </c>
    </row>
    <row r="3911" spans="1:15" hidden="1" x14ac:dyDescent="0.25">
      <c r="A3911" s="249" t="s">
        <v>2569</v>
      </c>
      <c r="B3911" s="321" t="s">
        <v>104</v>
      </c>
      <c r="C3911" s="76">
        <v>44687</v>
      </c>
      <c r="D3911" s="180"/>
      <c r="E3911" s="86" t="s">
        <v>25</v>
      </c>
      <c r="F3911" s="88">
        <v>360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1</v>
      </c>
      <c r="L3911" s="78"/>
      <c r="M3911" s="80"/>
      <c r="N3911" s="282"/>
      <c r="O3911" s="251" t="s">
        <v>1074</v>
      </c>
    </row>
    <row r="3912" spans="1:15" hidden="1" x14ac:dyDescent="0.25">
      <c r="A3912" s="249" t="s">
        <v>2569</v>
      </c>
      <c r="B3912" s="321" t="s">
        <v>104</v>
      </c>
      <c r="C3912" s="76">
        <v>44687</v>
      </c>
      <c r="D3912" s="180"/>
      <c r="E3912" s="86" t="s">
        <v>39</v>
      </c>
      <c r="F3912" s="88">
        <v>240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0</v>
      </c>
      <c r="L3912" s="78"/>
      <c r="M3912" s="80"/>
      <c r="N3912" s="282"/>
      <c r="O3912" s="251" t="s">
        <v>1074</v>
      </c>
    </row>
    <row r="3913" spans="1:15" hidden="1" x14ac:dyDescent="0.25">
      <c r="A3913" s="249" t="s">
        <v>2617</v>
      </c>
      <c r="B3913" s="316" t="s">
        <v>1198</v>
      </c>
      <c r="C3913" s="76">
        <v>44697</v>
      </c>
      <c r="D3913" s="235"/>
      <c r="E3913" s="161" t="s">
        <v>25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21</v>
      </c>
      <c r="L3913" s="78"/>
      <c r="M3913" s="80"/>
      <c r="N3913" s="282"/>
      <c r="O3913" s="251" t="s">
        <v>1074</v>
      </c>
    </row>
    <row r="3914" spans="1:15" hidden="1" x14ac:dyDescent="0.25">
      <c r="A3914" s="249" t="s">
        <v>2617</v>
      </c>
      <c r="B3914" s="316" t="s">
        <v>1198</v>
      </c>
      <c r="C3914" s="76">
        <v>44697</v>
      </c>
      <c r="D3914" s="235"/>
      <c r="E3914" s="86" t="s">
        <v>18</v>
      </c>
      <c r="F3914" s="88">
        <v>360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0</v>
      </c>
      <c r="L3914" s="78"/>
      <c r="M3914" s="80"/>
      <c r="N3914" s="282"/>
      <c r="O3914" s="251" t="s">
        <v>1074</v>
      </c>
    </row>
    <row r="3915" spans="1:15" hidden="1" x14ac:dyDescent="0.25">
      <c r="A3915" s="249" t="s">
        <v>2617</v>
      </c>
      <c r="B3915" s="316" t="s">
        <v>1198</v>
      </c>
      <c r="C3915" s="76">
        <v>44697</v>
      </c>
      <c r="D3915" s="235"/>
      <c r="E3915" s="86" t="s">
        <v>39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22</v>
      </c>
      <c r="L3915" s="78"/>
      <c r="M3915" s="80"/>
      <c r="N3915" s="282"/>
      <c r="O3915" s="251" t="s">
        <v>1074</v>
      </c>
    </row>
    <row r="3916" spans="1:15" hidden="1" x14ac:dyDescent="0.25">
      <c r="A3916" s="249" t="s">
        <v>2617</v>
      </c>
      <c r="B3916" s="316" t="s">
        <v>1198</v>
      </c>
      <c r="C3916" s="76">
        <v>44697</v>
      </c>
      <c r="D3916" s="235"/>
      <c r="E3916" s="161" t="s">
        <v>28</v>
      </c>
      <c r="F3916" s="88">
        <v>240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25">
      <c r="A3917" s="249" t="s">
        <v>2569</v>
      </c>
      <c r="B3917" s="157" t="s">
        <v>104</v>
      </c>
      <c r="C3917" s="76">
        <v>44687</v>
      </c>
      <c r="D3917" s="180"/>
      <c r="E3917" s="86" t="s">
        <v>18</v>
      </c>
      <c r="F3917" s="88">
        <v>360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25">
      <c r="A3918" s="249" t="s">
        <v>2620</v>
      </c>
      <c r="B3918" s="9" t="s">
        <v>2559</v>
      </c>
      <c r="C3918" s="76">
        <v>44697</v>
      </c>
      <c r="D3918" s="264"/>
      <c r="E3918" s="86" t="s">
        <v>39</v>
      </c>
      <c r="F3918" s="72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0</v>
      </c>
      <c r="L3918" s="78"/>
      <c r="M3918" s="80"/>
      <c r="N3918" s="282"/>
      <c r="O3918" s="251" t="s">
        <v>1074</v>
      </c>
    </row>
    <row r="3919" spans="1:15" hidden="1" x14ac:dyDescent="0.25">
      <c r="A3919" s="249" t="s">
        <v>2620</v>
      </c>
      <c r="B3919" s="9" t="s">
        <v>2559</v>
      </c>
      <c r="C3919" s="76">
        <v>44697</v>
      </c>
      <c r="D3919" s="264"/>
      <c r="E3919" s="86" t="s">
        <v>28</v>
      </c>
      <c r="F3919" s="88">
        <v>240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5</v>
      </c>
      <c r="L3919" s="78"/>
      <c r="M3919" s="80"/>
      <c r="N3919" s="282"/>
      <c r="O3919" s="251" t="s">
        <v>1074</v>
      </c>
    </row>
    <row r="3920" spans="1:15" hidden="1" x14ac:dyDescent="0.25">
      <c r="A3920" s="249" t="s">
        <v>2620</v>
      </c>
      <c r="B3920" s="9" t="s">
        <v>2559</v>
      </c>
      <c r="C3920" s="76">
        <v>44697</v>
      </c>
      <c r="D3920" s="264"/>
      <c r="E3920" s="86" t="s">
        <v>18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110</v>
      </c>
      <c r="L3920" s="78"/>
      <c r="M3920" s="80"/>
      <c r="N3920" s="282"/>
      <c r="O3920" s="251" t="s">
        <v>1074</v>
      </c>
    </row>
    <row r="3921" spans="1:15" hidden="1" x14ac:dyDescent="0.25">
      <c r="A3921" s="249" t="s">
        <v>2620</v>
      </c>
      <c r="B3921" s="9" t="s">
        <v>2559</v>
      </c>
      <c r="C3921" s="76">
        <v>44697</v>
      </c>
      <c r="D3921" s="264"/>
      <c r="E3921" s="261" t="s">
        <v>25</v>
      </c>
      <c r="F3921" s="88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20</v>
      </c>
      <c r="L3921" s="78"/>
      <c r="M3921" s="80"/>
      <c r="N3921" s="282"/>
      <c r="O3921" s="251" t="s">
        <v>1074</v>
      </c>
    </row>
    <row r="3922" spans="1:15" hidden="1" x14ac:dyDescent="0.25">
      <c r="A3922" s="249" t="s">
        <v>2562</v>
      </c>
      <c r="B3922" s="9" t="s">
        <v>2298</v>
      </c>
      <c r="C3922" s="76">
        <v>44627</v>
      </c>
      <c r="D3922" s="264"/>
      <c r="E3922" s="250" t="s">
        <v>131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25">
      <c r="A3923" s="249" t="s">
        <v>2562</v>
      </c>
      <c r="B3923" s="9" t="s">
        <v>2298</v>
      </c>
      <c r="C3923" s="76">
        <v>44627</v>
      </c>
      <c r="D3923" s="264"/>
      <c r="E3923" s="250" t="s">
        <v>135</v>
      </c>
      <c r="F3923" s="77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25">
      <c r="A3924" s="249" t="s">
        <v>2601</v>
      </c>
      <c r="B3924" s="161" t="s">
        <v>1600</v>
      </c>
      <c r="C3924" s="89">
        <v>44693</v>
      </c>
      <c r="D3924" s="180"/>
      <c r="E3924" s="261" t="s">
        <v>25</v>
      </c>
      <c r="F3924" s="88">
        <v>360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25">
      <c r="A3925" s="249" t="s">
        <v>2601</v>
      </c>
      <c r="B3925" s="161" t="s">
        <v>1600</v>
      </c>
      <c r="C3925" s="89">
        <v>44693</v>
      </c>
      <c r="D3925" s="180"/>
      <c r="E3925" s="86" t="s">
        <v>28</v>
      </c>
      <c r="F3925" s="72">
        <v>240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25">
      <c r="A3926" s="249" t="s">
        <v>2601</v>
      </c>
      <c r="B3926" s="161" t="s">
        <v>1600</v>
      </c>
      <c r="C3926" s="89">
        <v>44693</v>
      </c>
      <c r="D3926" s="180"/>
      <c r="E3926" s="86" t="s">
        <v>18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25">
      <c r="A3927" s="249" t="s">
        <v>2601</v>
      </c>
      <c r="B3927" s="161" t="s">
        <v>1600</v>
      </c>
      <c r="C3927" s="89">
        <v>44693</v>
      </c>
      <c r="D3927" s="180"/>
      <c r="E3927" s="161" t="s">
        <v>39</v>
      </c>
      <c r="F3927" s="88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25">
      <c r="A3928" s="249" t="s">
        <v>2562</v>
      </c>
      <c r="B3928" s="9" t="s">
        <v>2298</v>
      </c>
      <c r="C3928" s="76">
        <v>44627</v>
      </c>
      <c r="D3928" s="264"/>
      <c r="E3928" s="250" t="s">
        <v>2118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251" t="s">
        <v>1074</v>
      </c>
    </row>
    <row r="3929" spans="1:15" hidden="1" x14ac:dyDescent="0.25">
      <c r="A3929" s="249" t="s">
        <v>2436</v>
      </c>
      <c r="B3929" s="250" t="s">
        <v>2225</v>
      </c>
      <c r="C3929" s="76">
        <v>44659</v>
      </c>
      <c r="D3929" s="264"/>
      <c r="E3929" s="250" t="s">
        <v>28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</v>
      </c>
      <c r="L3929" s="78"/>
      <c r="M3929" s="80"/>
      <c r="N3929" s="282"/>
      <c r="O3929" s="81"/>
    </row>
    <row r="3930" spans="1:15" hidden="1" x14ac:dyDescent="0.25">
      <c r="A3930" s="249" t="s">
        <v>2436</v>
      </c>
      <c r="B3930" s="250" t="s">
        <v>2225</v>
      </c>
      <c r="C3930" s="76">
        <v>44659</v>
      </c>
      <c r="D3930" s="264"/>
      <c r="E3930" s="250" t="s">
        <v>18</v>
      </c>
      <c r="F3930" s="77">
        <v>50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15</v>
      </c>
      <c r="L3930" s="78"/>
      <c r="M3930" s="80"/>
      <c r="N3930" s="282"/>
      <c r="O3930" s="81"/>
    </row>
    <row r="3931" spans="1:15" hidden="1" x14ac:dyDescent="0.25">
      <c r="A3931" s="249" t="s">
        <v>2436</v>
      </c>
      <c r="B3931" s="151" t="s">
        <v>2225</v>
      </c>
      <c r="C3931" s="76">
        <v>44659</v>
      </c>
      <c r="D3931" s="264"/>
      <c r="E3931" s="250" t="s">
        <v>202</v>
      </c>
      <c r="F3931" s="77">
        <v>90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12</v>
      </c>
      <c r="L3931" s="78"/>
      <c r="M3931" s="80"/>
      <c r="N3931" s="282"/>
      <c r="O3931" s="81"/>
    </row>
    <row r="3932" spans="1:15" hidden="1" x14ac:dyDescent="0.25">
      <c r="A3932" s="249" t="s">
        <v>2436</v>
      </c>
      <c r="B3932" s="151" t="s">
        <v>2225</v>
      </c>
      <c r="C3932" s="76">
        <v>44659</v>
      </c>
      <c r="D3932" s="264"/>
      <c r="E3932" s="250" t="s">
        <v>245</v>
      </c>
      <c r="F3932" s="77">
        <v>140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4</v>
      </c>
      <c r="L3932" s="78"/>
      <c r="M3932" s="80"/>
      <c r="N3932" s="282"/>
      <c r="O3932" s="81"/>
    </row>
    <row r="3933" spans="1:15" hidden="1" x14ac:dyDescent="0.25">
      <c r="A3933" s="249" t="s">
        <v>2436</v>
      </c>
      <c r="B3933" s="151" t="s">
        <v>2225</v>
      </c>
      <c r="C3933" s="76">
        <v>44659</v>
      </c>
      <c r="D3933" s="264"/>
      <c r="E3933" s="250" t="s">
        <v>79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2</v>
      </c>
      <c r="L3933" s="78"/>
      <c r="M3933" s="80"/>
      <c r="N3933" s="282"/>
      <c r="O3933" s="81"/>
    </row>
    <row r="3934" spans="1:15" hidden="1" x14ac:dyDescent="0.25">
      <c r="A3934" s="249" t="s">
        <v>2224</v>
      </c>
      <c r="B3934" s="9" t="s">
        <v>2225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hidden="1" x14ac:dyDescent="0.25">
      <c r="A3935" s="249" t="s">
        <v>2224</v>
      </c>
      <c r="B3935" s="151" t="s">
        <v>1129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251"/>
    </row>
    <row r="3936" spans="1:15" hidden="1" x14ac:dyDescent="0.25">
      <c r="A3936" s="249" t="s">
        <v>2224</v>
      </c>
      <c r="B3936" s="151" t="s">
        <v>247</v>
      </c>
      <c r="C3936" s="76">
        <v>44604</v>
      </c>
      <c r="D3936" s="264"/>
      <c r="E3936" s="250" t="s">
        <v>39</v>
      </c>
      <c r="F3936" s="77">
        <v>50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65"/>
      <c r="O3936" s="81"/>
    </row>
    <row r="3937" spans="1:15" hidden="1" x14ac:dyDescent="0.25">
      <c r="A3937" s="249" t="s">
        <v>2710</v>
      </c>
      <c r="B3937" s="250" t="s">
        <v>247</v>
      </c>
      <c r="C3937" s="76">
        <v>44732</v>
      </c>
      <c r="D3937" s="264"/>
      <c r="E3937" s="250" t="s">
        <v>39</v>
      </c>
      <c r="F3937" s="77">
        <v>400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325"/>
      <c r="O3937" s="81"/>
    </row>
    <row r="3938" spans="1:15" hidden="1" x14ac:dyDescent="0.25">
      <c r="A3938" s="249" t="s">
        <v>2628</v>
      </c>
      <c r="B3938" s="316" t="s">
        <v>2627</v>
      </c>
      <c r="C3938" s="76">
        <v>44699</v>
      </c>
      <c r="D3938" s="180"/>
      <c r="E3938" s="86" t="s">
        <v>28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25">
      <c r="A3939" s="249" t="s">
        <v>2628</v>
      </c>
      <c r="B3939" s="316" t="s">
        <v>2627</v>
      </c>
      <c r="C3939" s="76">
        <v>44699</v>
      </c>
      <c r="D3939" s="180"/>
      <c r="E3939" s="86" t="s">
        <v>39</v>
      </c>
      <c r="F3939" s="88">
        <v>240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25">
      <c r="A3940" s="249" t="s">
        <v>2628</v>
      </c>
      <c r="B3940" s="316" t="s">
        <v>2627</v>
      </c>
      <c r="C3940" s="76">
        <v>44699</v>
      </c>
      <c r="D3940" s="180"/>
      <c r="E3940" s="161" t="s">
        <v>25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0</v>
      </c>
      <c r="L3940" s="78"/>
      <c r="M3940" s="80"/>
      <c r="N3940" s="282"/>
      <c r="O3940" s="251" t="s">
        <v>1074</v>
      </c>
    </row>
    <row r="3941" spans="1:15" hidden="1" x14ac:dyDescent="0.25">
      <c r="A3941" s="249" t="s">
        <v>2628</v>
      </c>
      <c r="B3941" s="316" t="s">
        <v>2627</v>
      </c>
      <c r="C3941" s="76">
        <v>44699</v>
      </c>
      <c r="D3941" s="180"/>
      <c r="E3941" s="86" t="s">
        <v>18</v>
      </c>
      <c r="F3941" s="88">
        <v>360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4</v>
      </c>
      <c r="L3941" s="78"/>
      <c r="M3941" s="80"/>
      <c r="N3941" s="282"/>
      <c r="O3941" s="251" t="s">
        <v>1074</v>
      </c>
    </row>
    <row r="3942" spans="1:15" hidden="1" x14ac:dyDescent="0.25">
      <c r="A3942" s="249" t="s">
        <v>2602</v>
      </c>
      <c r="B3942" s="316" t="s">
        <v>1438</v>
      </c>
      <c r="C3942" s="89">
        <v>44693</v>
      </c>
      <c r="D3942" s="180"/>
      <c r="E3942" s="261" t="s">
        <v>18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9</v>
      </c>
      <c r="L3942" s="78"/>
      <c r="M3942" s="80"/>
      <c r="N3942" s="282"/>
      <c r="O3942" s="251" t="s">
        <v>1074</v>
      </c>
    </row>
    <row r="3943" spans="1:15" hidden="1" x14ac:dyDescent="0.25">
      <c r="A3943" s="249" t="s">
        <v>2602</v>
      </c>
      <c r="B3943" s="316" t="s">
        <v>1438</v>
      </c>
      <c r="C3943" s="89">
        <v>44693</v>
      </c>
      <c r="D3943" s="180"/>
      <c r="E3943" s="86" t="s">
        <v>28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23</v>
      </c>
      <c r="L3943" s="78"/>
      <c r="M3943" s="80"/>
      <c r="N3943" s="282"/>
      <c r="O3943" s="251" t="s">
        <v>1074</v>
      </c>
    </row>
    <row r="3944" spans="1:15" hidden="1" x14ac:dyDescent="0.25">
      <c r="A3944" s="249" t="s">
        <v>2710</v>
      </c>
      <c r="B3944" s="313" t="s">
        <v>247</v>
      </c>
      <c r="C3944" s="76">
        <v>44732</v>
      </c>
      <c r="D3944" s="264"/>
      <c r="E3944" s="250" t="s">
        <v>2711</v>
      </c>
      <c r="F3944" s="77">
        <v>400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5"/>
      <c r="O3944" s="81"/>
    </row>
    <row r="3945" spans="1:15" hidden="1" x14ac:dyDescent="0.25">
      <c r="A3945" s="249" t="s">
        <v>2515</v>
      </c>
      <c r="B3945" s="323" t="s">
        <v>247</v>
      </c>
      <c r="C3945" s="76">
        <v>44674</v>
      </c>
      <c r="D3945" s="264"/>
      <c r="E3945" s="250" t="s">
        <v>202</v>
      </c>
      <c r="F3945" s="77">
        <v>140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hidden="1" x14ac:dyDescent="0.25">
      <c r="A3946" s="249" t="s">
        <v>2515</v>
      </c>
      <c r="B3946" s="151" t="s">
        <v>247</v>
      </c>
      <c r="C3946" s="76">
        <v>44674</v>
      </c>
      <c r="D3946" s="264"/>
      <c r="E3946" s="250" t="s">
        <v>245</v>
      </c>
      <c r="F3946" s="77">
        <v>110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81"/>
    </row>
    <row r="3947" spans="1:15" hidden="1" x14ac:dyDescent="0.25">
      <c r="A3947" s="249" t="s">
        <v>2536</v>
      </c>
      <c r="B3947" s="151" t="s">
        <v>1071</v>
      </c>
      <c r="C3947" s="76">
        <v>44678</v>
      </c>
      <c r="D3947" s="180"/>
      <c r="E3947" s="241" t="s">
        <v>18</v>
      </c>
      <c r="F3947" s="77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251" t="s">
        <v>1074</v>
      </c>
    </row>
    <row r="3948" spans="1:15" hidden="1" x14ac:dyDescent="0.25">
      <c r="A3948" s="249" t="s">
        <v>2515</v>
      </c>
      <c r="B3948" s="151" t="s">
        <v>247</v>
      </c>
      <c r="C3948" s="76">
        <v>44674</v>
      </c>
      <c r="D3948" s="264"/>
      <c r="E3948" s="250" t="s">
        <v>79</v>
      </c>
      <c r="F3948" s="77">
        <v>80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82"/>
      <c r="O3948" s="81"/>
    </row>
    <row r="3949" spans="1:15" x14ac:dyDescent="0.25">
      <c r="A3949" s="249" t="s">
        <v>2729</v>
      </c>
      <c r="B3949" s="9" t="s">
        <v>2298</v>
      </c>
      <c r="C3949" s="76">
        <v>44736</v>
      </c>
      <c r="D3949" s="264"/>
      <c r="E3949" s="250" t="s">
        <v>79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x14ac:dyDescent="0.25">
      <c r="A3950" s="249" t="s">
        <v>2729</v>
      </c>
      <c r="B3950" s="9" t="s">
        <v>2298</v>
      </c>
      <c r="C3950" s="76">
        <v>44736</v>
      </c>
      <c r="D3950" s="264"/>
      <c r="E3950" s="250" t="s">
        <v>135</v>
      </c>
      <c r="F3950" s="77">
        <v>360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0</v>
      </c>
      <c r="L3950" s="78"/>
      <c r="M3950" s="80"/>
      <c r="N3950" s="325"/>
      <c r="O3950" s="81"/>
    </row>
    <row r="3951" spans="1:15" hidden="1" x14ac:dyDescent="0.25">
      <c r="A3951" s="249" t="s">
        <v>2537</v>
      </c>
      <c r="B3951" s="151" t="s">
        <v>1070</v>
      </c>
      <c r="C3951" s="76">
        <v>44678</v>
      </c>
      <c r="D3951" s="180"/>
      <c r="E3951" s="261" t="s">
        <v>18</v>
      </c>
      <c r="F3951" s="77">
        <v>600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11</v>
      </c>
      <c r="L3951" s="78"/>
      <c r="M3951" s="80"/>
      <c r="N3951" s="282"/>
      <c r="O3951" s="251" t="s">
        <v>1074</v>
      </c>
    </row>
    <row r="3952" spans="1:15" hidden="1" x14ac:dyDescent="0.25">
      <c r="A3952" s="249" t="s">
        <v>2708</v>
      </c>
      <c r="B3952" s="9" t="s">
        <v>1127</v>
      </c>
      <c r="C3952" s="76">
        <v>44729</v>
      </c>
      <c r="D3952" s="264"/>
      <c r="E3952" s="250" t="s">
        <v>18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hidden="1" x14ac:dyDescent="0.25">
      <c r="A3953" s="249" t="s">
        <v>2708</v>
      </c>
      <c r="B3953" s="9" t="s">
        <v>1127</v>
      </c>
      <c r="C3953" s="76">
        <v>44729</v>
      </c>
      <c r="D3953" s="264"/>
      <c r="E3953" s="250" t="s">
        <v>28</v>
      </c>
      <c r="F3953" s="77">
        <v>50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hidden="1" x14ac:dyDescent="0.25">
      <c r="A3954" s="249" t="s">
        <v>2708</v>
      </c>
      <c r="B3954" s="9" t="s">
        <v>1127</v>
      </c>
      <c r="C3954" s="76">
        <v>44729</v>
      </c>
      <c r="D3954" s="264"/>
      <c r="E3954" s="250" t="s">
        <v>135</v>
      </c>
      <c r="F3954" s="77">
        <v>200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hidden="1" x14ac:dyDescent="0.25">
      <c r="A3955" s="249" t="s">
        <v>2675</v>
      </c>
      <c r="B3955" s="9" t="s">
        <v>1127</v>
      </c>
      <c r="C3955" s="76">
        <v>44715</v>
      </c>
      <c r="D3955" s="264"/>
      <c r="E3955" s="250" t="s">
        <v>1629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5"/>
      <c r="O3955" s="81"/>
    </row>
    <row r="3956" spans="1:15" hidden="1" x14ac:dyDescent="0.25">
      <c r="A3956" s="249" t="s">
        <v>2554</v>
      </c>
      <c r="B3956" s="9" t="s">
        <v>1127</v>
      </c>
      <c r="C3956" s="76">
        <v>44685</v>
      </c>
      <c r="D3956" s="264"/>
      <c r="E3956" s="250" t="s">
        <v>28</v>
      </c>
      <c r="F3956" s="77">
        <v>120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/>
    </row>
    <row r="3957" spans="1:15" hidden="1" x14ac:dyDescent="0.25">
      <c r="A3957" s="249" t="s">
        <v>2616</v>
      </c>
      <c r="B3957" s="151" t="s">
        <v>2223</v>
      </c>
      <c r="C3957" s="76">
        <v>44697</v>
      </c>
      <c r="D3957" s="180"/>
      <c r="E3957" s="86" t="s">
        <v>39</v>
      </c>
      <c r="F3957" s="88">
        <v>240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25">
      <c r="A3958" s="249" t="s">
        <v>2616</v>
      </c>
      <c r="B3958" s="151" t="s">
        <v>2223</v>
      </c>
      <c r="C3958" s="76">
        <v>44697</v>
      </c>
      <c r="D3958" s="180"/>
      <c r="E3958" s="86" t="s">
        <v>18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25">
      <c r="A3959" s="249" t="s">
        <v>2616</v>
      </c>
      <c r="B3959" s="151" t="s">
        <v>2223</v>
      </c>
      <c r="C3959" s="76">
        <v>44697</v>
      </c>
      <c r="D3959" s="180"/>
      <c r="E3959" s="161" t="s">
        <v>25</v>
      </c>
      <c r="F3959" s="88">
        <v>360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25">
      <c r="A3960" s="249" t="s">
        <v>2616</v>
      </c>
      <c r="B3960" s="151" t="s">
        <v>2223</v>
      </c>
      <c r="C3960" s="76">
        <v>44697</v>
      </c>
      <c r="D3960" s="180"/>
      <c r="E3960" s="86" t="s">
        <v>28</v>
      </c>
      <c r="F3960" s="88">
        <v>240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25">
      <c r="A3961" s="249" t="s">
        <v>2699</v>
      </c>
      <c r="B3961" s="151" t="s">
        <v>1166</v>
      </c>
      <c r="C3961" s="76">
        <v>44722</v>
      </c>
      <c r="D3961" s="264"/>
      <c r="E3961" s="161" t="s">
        <v>18</v>
      </c>
      <c r="F3961" s="88">
        <v>360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0</v>
      </c>
      <c r="L3961" s="78"/>
      <c r="M3961" s="80"/>
      <c r="N3961" s="282"/>
      <c r="O3961" s="251" t="s">
        <v>1074</v>
      </c>
    </row>
    <row r="3962" spans="1:15" hidden="1" x14ac:dyDescent="0.25">
      <c r="A3962" s="249" t="s">
        <v>2312</v>
      </c>
      <c r="B3962" s="250" t="s">
        <v>1306</v>
      </c>
      <c r="C3962" s="76">
        <v>44630</v>
      </c>
      <c r="D3962" s="264"/>
      <c r="E3962" s="250" t="s">
        <v>39</v>
      </c>
      <c r="F3962" s="77">
        <v>487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2</v>
      </c>
      <c r="L3962" s="78"/>
      <c r="M3962" s="80"/>
      <c r="N3962" s="282"/>
      <c r="O3962" s="251" t="s">
        <v>1074</v>
      </c>
    </row>
    <row r="3963" spans="1:15" hidden="1" x14ac:dyDescent="0.25">
      <c r="A3963" s="249" t="s">
        <v>2699</v>
      </c>
      <c r="B3963" s="323" t="s">
        <v>1166</v>
      </c>
      <c r="C3963" s="76">
        <v>44722</v>
      </c>
      <c r="D3963" s="264"/>
      <c r="E3963" s="161" t="s">
        <v>25</v>
      </c>
      <c r="F3963" s="88">
        <v>360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25">
      <c r="A3964" s="249" t="s">
        <v>2699</v>
      </c>
      <c r="B3964" s="323" t="s">
        <v>1166</v>
      </c>
      <c r="C3964" s="76">
        <v>44722</v>
      </c>
      <c r="D3964" s="264"/>
      <c r="E3964" s="86" t="s">
        <v>39</v>
      </c>
      <c r="F3964" s="88">
        <v>240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0</v>
      </c>
      <c r="L3964" s="78"/>
      <c r="M3964" s="80"/>
      <c r="N3964" s="282"/>
      <c r="O3964" s="251" t="s">
        <v>1074</v>
      </c>
    </row>
    <row r="3965" spans="1:15" hidden="1" x14ac:dyDescent="0.25">
      <c r="A3965" s="249" t="s">
        <v>2716</v>
      </c>
      <c r="B3965" s="323" t="s">
        <v>2081</v>
      </c>
      <c r="C3965" s="76">
        <v>44731</v>
      </c>
      <c r="D3965" s="235"/>
      <c r="E3965" s="250" t="s">
        <v>28</v>
      </c>
      <c r="F3965" s="77">
        <v>1200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13</v>
      </c>
      <c r="L3965" s="78"/>
      <c r="M3965" s="80"/>
      <c r="N3965" s="325"/>
      <c r="O3965" s="251" t="s">
        <v>1074</v>
      </c>
    </row>
    <row r="3966" spans="1:15" hidden="1" x14ac:dyDescent="0.25">
      <c r="A3966" s="249" t="s">
        <v>2699</v>
      </c>
      <c r="B3966" s="323" t="s">
        <v>1166</v>
      </c>
      <c r="C3966" s="76">
        <v>44722</v>
      </c>
      <c r="D3966" s="264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25">
      <c r="A3967" s="249" t="s">
        <v>2379</v>
      </c>
      <c r="B3967" s="150" t="s">
        <v>27</v>
      </c>
      <c r="C3967" s="76">
        <v>44647</v>
      </c>
      <c r="D3967" s="235"/>
      <c r="E3967" s="86" t="s">
        <v>28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25">
      <c r="A3968" s="249" t="s">
        <v>2379</v>
      </c>
      <c r="B3968" s="323" t="s">
        <v>27</v>
      </c>
      <c r="C3968" s="76">
        <v>44647</v>
      </c>
      <c r="D3968" s="235"/>
      <c r="E3968" s="86" t="s">
        <v>39</v>
      </c>
      <c r="F3968" s="88">
        <v>240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0</v>
      </c>
      <c r="L3968" s="78"/>
      <c r="M3968" s="80"/>
      <c r="N3968" s="282"/>
      <c r="O3968" s="251" t="s">
        <v>1074</v>
      </c>
    </row>
    <row r="3969" spans="1:15" hidden="1" x14ac:dyDescent="0.25">
      <c r="A3969" s="249" t="s">
        <v>2379</v>
      </c>
      <c r="B3969" s="323" t="s">
        <v>27</v>
      </c>
      <c r="C3969" s="76">
        <v>44647</v>
      </c>
      <c r="D3969" s="235"/>
      <c r="E3969" s="86" t="s">
        <v>25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2</v>
      </c>
      <c r="L3969" s="78"/>
      <c r="M3969" s="80"/>
      <c r="N3969" s="282"/>
      <c r="O3969" s="251" t="s">
        <v>1074</v>
      </c>
    </row>
    <row r="3970" spans="1:15" hidden="1" x14ac:dyDescent="0.25">
      <c r="A3970" s="249" t="s">
        <v>2379</v>
      </c>
      <c r="B3970" s="323" t="s">
        <v>27</v>
      </c>
      <c r="C3970" s="76">
        <v>44647</v>
      </c>
      <c r="D3970" s="235"/>
      <c r="E3970" s="161" t="s">
        <v>18</v>
      </c>
      <c r="F3970" s="88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25">
      <c r="A3971" s="249" t="s">
        <v>2637</v>
      </c>
      <c r="B3971" s="9" t="s">
        <v>229</v>
      </c>
      <c r="C3971" s="76">
        <v>44614</v>
      </c>
      <c r="D3971" s="180"/>
      <c r="E3971" s="161" t="s">
        <v>18</v>
      </c>
      <c r="F3971" s="77">
        <v>360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25">
      <c r="A3972" s="249" t="s">
        <v>2668</v>
      </c>
      <c r="B3972" s="151" t="s">
        <v>30</v>
      </c>
      <c r="C3972" s="76">
        <v>44711</v>
      </c>
      <c r="D3972" s="180"/>
      <c r="E3972" s="86" t="s">
        <v>39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25">
      <c r="A3973" s="249" t="s">
        <v>2668</v>
      </c>
      <c r="B3973" s="151" t="s">
        <v>30</v>
      </c>
      <c r="C3973" s="76">
        <v>44711</v>
      </c>
      <c r="D3973" s="180"/>
      <c r="E3973" s="86" t="s">
        <v>28</v>
      </c>
      <c r="F3973" s="88">
        <v>240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25">
      <c r="A3974" s="249" t="s">
        <v>2668</v>
      </c>
      <c r="B3974" s="151" t="s">
        <v>30</v>
      </c>
      <c r="C3974" s="76">
        <v>44711</v>
      </c>
      <c r="D3974" s="180"/>
      <c r="E3974" s="86" t="s">
        <v>18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25">
      <c r="A3975" s="249" t="s">
        <v>2668</v>
      </c>
      <c r="B3975" s="151" t="s">
        <v>30</v>
      </c>
      <c r="C3975" s="76">
        <v>44711</v>
      </c>
      <c r="D3975" s="180"/>
      <c r="E3975" s="261" t="s">
        <v>25</v>
      </c>
      <c r="F3975" s="88">
        <v>360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282"/>
      <c r="O3975" s="251" t="s">
        <v>1074</v>
      </c>
    </row>
    <row r="3976" spans="1:15" x14ac:dyDescent="0.25">
      <c r="A3976" s="249" t="s">
        <v>2680</v>
      </c>
      <c r="B3976" s="150" t="s">
        <v>1146</v>
      </c>
      <c r="C3976" s="76">
        <v>44716</v>
      </c>
      <c r="D3976" s="264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9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0</v>
      </c>
      <c r="L3976" s="78"/>
      <c r="M3976" s="80"/>
      <c r="N3976" s="325"/>
      <c r="O3976" s="81"/>
    </row>
    <row r="3977" spans="1:15" hidden="1" x14ac:dyDescent="0.25">
      <c r="A3977" s="249" t="s">
        <v>2704</v>
      </c>
      <c r="B3977" s="323" t="s">
        <v>772</v>
      </c>
      <c r="C3977" s="76">
        <v>44726</v>
      </c>
      <c r="D3977" s="235"/>
      <c r="E3977" s="250" t="s">
        <v>28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11</v>
      </c>
      <c r="L3977" s="78"/>
      <c r="M3977" s="80"/>
      <c r="N3977" s="325"/>
      <c r="O3977" s="251" t="s">
        <v>1074</v>
      </c>
    </row>
    <row r="3978" spans="1:15" hidden="1" x14ac:dyDescent="0.25">
      <c r="A3978" s="249" t="s">
        <v>2680</v>
      </c>
      <c r="B3978" s="150" t="s">
        <v>1146</v>
      </c>
      <c r="C3978" s="76">
        <v>44716</v>
      </c>
      <c r="D3978" s="264"/>
      <c r="E3978" s="250" t="s">
        <v>18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5"/>
      <c r="O3978" s="81"/>
    </row>
    <row r="3979" spans="1:15" hidden="1" x14ac:dyDescent="0.25">
      <c r="A3979" s="249" t="s">
        <v>2624</v>
      </c>
      <c r="B3979" s="150" t="s">
        <v>1240</v>
      </c>
      <c r="C3979" s="76">
        <v>44698</v>
      </c>
      <c r="D3979" s="264"/>
      <c r="E3979" s="250" t="s">
        <v>99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hidden="1" x14ac:dyDescent="0.25">
      <c r="A3980" s="249" t="s">
        <v>2624</v>
      </c>
      <c r="B3980" s="150" t="s">
        <v>1240</v>
      </c>
      <c r="C3980" s="76">
        <v>44698</v>
      </c>
      <c r="D3980" s="264"/>
      <c r="E3980" s="250" t="s">
        <v>28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hidden="1" x14ac:dyDescent="0.25">
      <c r="A3981" s="249" t="s">
        <v>2624</v>
      </c>
      <c r="B3981" s="9" t="s">
        <v>1240</v>
      </c>
      <c r="C3981" s="76">
        <v>44698</v>
      </c>
      <c r="D3981" s="264"/>
      <c r="E3981" s="250" t="s">
        <v>25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282"/>
      <c r="O3981" s="81"/>
    </row>
    <row r="3982" spans="1:15" hidden="1" x14ac:dyDescent="0.25">
      <c r="A3982" s="249" t="s">
        <v>2704</v>
      </c>
      <c r="B3982" s="323" t="s">
        <v>582</v>
      </c>
      <c r="C3982" s="76">
        <v>44726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5"/>
      <c r="O3982" s="251" t="s">
        <v>1074</v>
      </c>
    </row>
    <row r="3983" spans="1:15" x14ac:dyDescent="0.25">
      <c r="A3983" s="249" t="s">
        <v>2740</v>
      </c>
      <c r="B3983" s="323" t="s">
        <v>772</v>
      </c>
      <c r="C3983" s="76">
        <v>44739</v>
      </c>
      <c r="D3983" s="235"/>
      <c r="E3983" s="250" t="s">
        <v>28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4</v>
      </c>
      <c r="L3983" s="78"/>
      <c r="M3983" s="80"/>
      <c r="N3983" s="325"/>
      <c r="O3983" s="81"/>
    </row>
    <row r="3984" spans="1:15" hidden="1" x14ac:dyDescent="0.25">
      <c r="A3984" s="249" t="s">
        <v>2650</v>
      </c>
      <c r="B3984" s="313" t="s">
        <v>2658</v>
      </c>
      <c r="C3984" s="270">
        <v>44705</v>
      </c>
      <c r="D3984" s="264"/>
      <c r="E3984" s="250" t="s">
        <v>18</v>
      </c>
      <c r="F3984" s="77">
        <v>800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hidden="1" x14ac:dyDescent="0.25">
      <c r="A3985" s="249" t="s">
        <v>2650</v>
      </c>
      <c r="B3985" s="313" t="s">
        <v>2658</v>
      </c>
      <c r="C3985" s="270">
        <v>44705</v>
      </c>
      <c r="D3985" s="264"/>
      <c r="E3985" s="250" t="s">
        <v>39</v>
      </c>
      <c r="F3985" s="77">
        <v>1000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282"/>
      <c r="O3985" s="81"/>
    </row>
    <row r="3986" spans="1:15" hidden="1" x14ac:dyDescent="0.25">
      <c r="A3986" s="249" t="s">
        <v>2650</v>
      </c>
      <c r="B3986" s="313" t="s">
        <v>2658</v>
      </c>
      <c r="C3986" s="270">
        <v>44705</v>
      </c>
      <c r="D3986" s="264"/>
      <c r="E3986" s="250" t="s">
        <v>28</v>
      </c>
      <c r="F3986" s="77">
        <v>1200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1</v>
      </c>
      <c r="L3986" s="78"/>
      <c r="M3986" s="80"/>
      <c r="N3986" s="282"/>
      <c r="O3986" s="81"/>
    </row>
    <row r="3987" spans="1:15" hidden="1" x14ac:dyDescent="0.25">
      <c r="A3987" s="249" t="s">
        <v>2714</v>
      </c>
      <c r="B3987" s="323" t="s">
        <v>1438</v>
      </c>
      <c r="C3987" s="76">
        <v>44731</v>
      </c>
      <c r="D3987" s="180"/>
      <c r="E3987" s="86" t="s">
        <v>39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25">
      <c r="A3988" s="249" t="s">
        <v>2714</v>
      </c>
      <c r="B3988" s="323" t="s">
        <v>1438</v>
      </c>
      <c r="C3988" s="76">
        <v>44731</v>
      </c>
      <c r="D3988" s="180"/>
      <c r="E3988" s="86" t="s">
        <v>28</v>
      </c>
      <c r="F3988" s="88">
        <v>240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25">
      <c r="A3989" s="249" t="s">
        <v>2714</v>
      </c>
      <c r="B3989" s="323" t="s">
        <v>1438</v>
      </c>
      <c r="C3989" s="76">
        <v>44731</v>
      </c>
      <c r="D3989" s="180"/>
      <c r="E3989" s="86" t="s">
        <v>25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0</v>
      </c>
      <c r="L3989" s="78"/>
      <c r="M3989" s="80"/>
      <c r="N3989" s="282"/>
      <c r="O3989" s="251" t="s">
        <v>1074</v>
      </c>
    </row>
    <row r="3990" spans="1:15" hidden="1" x14ac:dyDescent="0.25">
      <c r="A3990" s="249" t="s">
        <v>2714</v>
      </c>
      <c r="B3990" s="323" t="s">
        <v>1438</v>
      </c>
      <c r="C3990" s="76">
        <v>44731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3</v>
      </c>
      <c r="L3990" s="78"/>
      <c r="M3990" s="80"/>
      <c r="N3990" s="282"/>
      <c r="O3990" s="251" t="s">
        <v>1074</v>
      </c>
    </row>
    <row r="3991" spans="1:15" hidden="1" x14ac:dyDescent="0.25">
      <c r="A3991" s="249" t="s">
        <v>2650</v>
      </c>
      <c r="B3991" s="313" t="s">
        <v>2657</v>
      </c>
      <c r="C3991" s="270">
        <v>44705</v>
      </c>
      <c r="D3991" s="264"/>
      <c r="E3991" s="250" t="s">
        <v>18</v>
      </c>
      <c r="F3991" s="77">
        <v>1200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5</v>
      </c>
      <c r="L3991" s="78"/>
      <c r="M3991" s="80"/>
      <c r="N3991" s="282"/>
      <c r="O3991" s="81"/>
    </row>
    <row r="3992" spans="1:15" hidden="1" x14ac:dyDescent="0.25">
      <c r="A3992" s="249" t="s">
        <v>2650</v>
      </c>
      <c r="B3992" s="313" t="s">
        <v>2657</v>
      </c>
      <c r="C3992" s="270">
        <v>44705</v>
      </c>
      <c r="D3992" s="264"/>
      <c r="E3992" s="250" t="s">
        <v>39</v>
      </c>
      <c r="F3992" s="77">
        <v>1800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hidden="1" x14ac:dyDescent="0.25">
      <c r="A3993" s="249" t="s">
        <v>2650</v>
      </c>
      <c r="B3993" s="313" t="s">
        <v>2657</v>
      </c>
      <c r="C3993" s="270">
        <v>44705</v>
      </c>
      <c r="D3993" s="264"/>
      <c r="E3993" s="250" t="s">
        <v>28</v>
      </c>
      <c r="F3993" s="77">
        <f>5000-F3985-F3986</f>
        <v>2800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11</v>
      </c>
      <c r="L3993" s="78"/>
      <c r="M3993" s="80"/>
      <c r="N3993" s="282"/>
      <c r="O3993" s="81"/>
    </row>
    <row r="3994" spans="1:15" hidden="1" x14ac:dyDescent="0.25">
      <c r="A3994" s="249" t="s">
        <v>2294</v>
      </c>
      <c r="B3994" s="323" t="s">
        <v>461</v>
      </c>
      <c r="C3994" s="76">
        <v>44626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0</v>
      </c>
      <c r="L3994" s="78"/>
      <c r="M3994" s="80"/>
      <c r="N3994" s="282"/>
      <c r="O3994" s="81"/>
    </row>
    <row r="3995" spans="1:15" hidden="1" x14ac:dyDescent="0.25">
      <c r="A3995" s="249" t="s">
        <v>2730</v>
      </c>
      <c r="B3995" s="323" t="s">
        <v>2081</v>
      </c>
      <c r="C3995" s="76">
        <v>44736</v>
      </c>
      <c r="D3995" s="235"/>
      <c r="E3995" s="250" t="s">
        <v>28</v>
      </c>
      <c r="F3995" s="77">
        <v>1200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12</v>
      </c>
      <c r="L3995" s="78"/>
      <c r="M3995" s="80"/>
      <c r="N3995" s="325"/>
      <c r="O3995" s="251" t="s">
        <v>1074</v>
      </c>
    </row>
    <row r="3996" spans="1:15" hidden="1" x14ac:dyDescent="0.25">
      <c r="A3996" s="249" t="s">
        <v>2661</v>
      </c>
      <c r="B3996" s="150" t="s">
        <v>2660</v>
      </c>
      <c r="C3996" s="76">
        <v>44707</v>
      </c>
      <c r="D3996" s="264"/>
      <c r="E3996" s="250" t="s">
        <v>18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hidden="1" x14ac:dyDescent="0.25">
      <c r="A3997" s="249" t="s">
        <v>2655</v>
      </c>
      <c r="B3997" s="250" t="s">
        <v>141</v>
      </c>
      <c r="C3997" s="76">
        <v>44706</v>
      </c>
      <c r="D3997" s="264"/>
      <c r="E3997" s="250" t="s">
        <v>2048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25">
      <c r="A3998" s="249" t="s">
        <v>2655</v>
      </c>
      <c r="B3998" s="250" t="s">
        <v>141</v>
      </c>
      <c r="C3998" s="76">
        <v>44706</v>
      </c>
      <c r="D3998" s="264"/>
      <c r="E3998" s="250" t="s">
        <v>2653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25">
      <c r="A3999" s="249" t="s">
        <v>2608</v>
      </c>
      <c r="B3999" s="9" t="s">
        <v>2607</v>
      </c>
      <c r="C3999" s="76">
        <v>44694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hidden="1" x14ac:dyDescent="0.25">
      <c r="A4000" s="249" t="s">
        <v>2621</v>
      </c>
      <c r="B4000" s="9" t="s">
        <v>2521</v>
      </c>
      <c r="C4000" s="76">
        <v>44697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251"/>
    </row>
    <row r="4001" spans="1:15" hidden="1" x14ac:dyDescent="0.25">
      <c r="A4001" s="249" t="s">
        <v>2672</v>
      </c>
      <c r="B4001" s="9" t="s">
        <v>2538</v>
      </c>
      <c r="C4001" s="76">
        <v>44714</v>
      </c>
      <c r="D4001" s="264"/>
      <c r="E4001" s="250" t="s">
        <v>28</v>
      </c>
      <c r="F4001" s="77">
        <v>600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5"/>
      <c r="O4001" s="81"/>
    </row>
    <row r="4002" spans="1:15" hidden="1" x14ac:dyDescent="0.25">
      <c r="A4002" s="249" t="s">
        <v>2551</v>
      </c>
      <c r="B4002" s="9" t="s">
        <v>2550</v>
      </c>
      <c r="C4002" s="76">
        <v>44684</v>
      </c>
      <c r="D4002" s="264"/>
      <c r="E4002" s="161" t="s">
        <v>28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hidden="1" x14ac:dyDescent="0.25">
      <c r="A4003" s="249" t="s">
        <v>2551</v>
      </c>
      <c r="B4003" s="9" t="s">
        <v>2550</v>
      </c>
      <c r="C4003" s="76">
        <v>44684</v>
      </c>
      <c r="D4003" s="264"/>
      <c r="E4003" s="161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hidden="1" x14ac:dyDescent="0.25">
      <c r="A4004" s="249" t="s">
        <v>2551</v>
      </c>
      <c r="B4004" s="9" t="s">
        <v>2550</v>
      </c>
      <c r="C4004" s="76">
        <v>44684</v>
      </c>
      <c r="D4004" s="264"/>
      <c r="E4004" s="86" t="s">
        <v>25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hidden="1" x14ac:dyDescent="0.25">
      <c r="A4005" s="249" t="s">
        <v>2551</v>
      </c>
      <c r="B4005" s="9" t="s">
        <v>2550</v>
      </c>
      <c r="C4005" s="76">
        <v>44684</v>
      </c>
      <c r="D4005" s="264"/>
      <c r="E4005" s="161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hidden="1" x14ac:dyDescent="0.25">
      <c r="A4006" s="249" t="s">
        <v>2750</v>
      </c>
      <c r="B4006" s="9" t="s">
        <v>234</v>
      </c>
      <c r="C4006" s="76">
        <v>44734</v>
      </c>
      <c r="D4006" s="264"/>
      <c r="E4006" s="261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5"/>
      <c r="O4006" s="81"/>
    </row>
    <row r="4007" spans="1:15" hidden="1" x14ac:dyDescent="0.25">
      <c r="A4007" s="249" t="s">
        <v>2207</v>
      </c>
      <c r="B4007" s="9" t="s">
        <v>2138</v>
      </c>
      <c r="C4007" s="76">
        <v>44554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251"/>
    </row>
    <row r="4008" spans="1:15" hidden="1" x14ac:dyDescent="0.25">
      <c r="A4008" s="249" t="s">
        <v>2207</v>
      </c>
      <c r="B4008" s="9" t="s">
        <v>2138</v>
      </c>
      <c r="C4008" s="76">
        <v>44554</v>
      </c>
      <c r="D4008" s="264"/>
      <c r="E4008" s="250" t="s">
        <v>79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hidden="1" x14ac:dyDescent="0.25">
      <c r="A4009" s="249" t="s">
        <v>2207</v>
      </c>
      <c r="B4009" s="9" t="s">
        <v>2138</v>
      </c>
      <c r="C4009" s="76">
        <v>44554</v>
      </c>
      <c r="D4009" s="264"/>
      <c r="E4009" s="250" t="s">
        <v>39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hidden="1" x14ac:dyDescent="0.25">
      <c r="A4010" s="249" t="s">
        <v>2207</v>
      </c>
      <c r="B4010" s="9" t="s">
        <v>2138</v>
      </c>
      <c r="C4010" s="76">
        <v>44554</v>
      </c>
      <c r="D4010" s="264"/>
      <c r="E4010" s="250" t="s">
        <v>28</v>
      </c>
      <c r="F4010" s="77">
        <v>600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65"/>
      <c r="O4010" s="81"/>
    </row>
    <row r="4011" spans="1:15" hidden="1" x14ac:dyDescent="0.25">
      <c r="A4011" s="249" t="s">
        <v>2692</v>
      </c>
      <c r="B4011" s="250" t="s">
        <v>1510</v>
      </c>
      <c r="C4011" s="76">
        <v>44721</v>
      </c>
      <c r="D4011" s="180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5"/>
      <c r="O4011" s="81"/>
    </row>
    <row r="4012" spans="1:15" x14ac:dyDescent="0.25">
      <c r="A4012" s="249" t="s">
        <v>2692</v>
      </c>
      <c r="B4012" s="250" t="s">
        <v>1510</v>
      </c>
      <c r="C4012" s="76">
        <v>44721</v>
      </c>
      <c r="D4012" s="180"/>
      <c r="E4012" s="161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hidden="1" x14ac:dyDescent="0.25">
      <c r="A4013" s="249" t="s">
        <v>2692</v>
      </c>
      <c r="B4013" s="250" t="s">
        <v>1510</v>
      </c>
      <c r="C4013" s="76">
        <v>44721</v>
      </c>
      <c r="D4013" s="180"/>
      <c r="E4013" s="86" t="s">
        <v>39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325"/>
      <c r="O4013" s="81"/>
    </row>
    <row r="4014" spans="1:15" hidden="1" x14ac:dyDescent="0.25">
      <c r="A4014" s="249" t="s">
        <v>2656</v>
      </c>
      <c r="B4014" s="150" t="s">
        <v>1336</v>
      </c>
      <c r="C4014" s="76">
        <v>44706</v>
      </c>
      <c r="D4014" s="264"/>
      <c r="E4014" s="157" t="s">
        <v>28</v>
      </c>
      <c r="F4014" s="88">
        <v>240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25">
      <c r="A4015" s="249" t="s">
        <v>2656</v>
      </c>
      <c r="B4015" s="150" t="s">
        <v>1336</v>
      </c>
      <c r="C4015" s="76">
        <v>44706</v>
      </c>
      <c r="D4015" s="264"/>
      <c r="E4015" s="157" t="s">
        <v>18</v>
      </c>
      <c r="F4015" s="88">
        <v>600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25">
      <c r="A4016" s="249" t="s">
        <v>2656</v>
      </c>
      <c r="B4016" s="150" t="s">
        <v>1336</v>
      </c>
      <c r="C4016" s="76">
        <v>44706</v>
      </c>
      <c r="D4016" s="264"/>
      <c r="E4016" s="157" t="s">
        <v>39</v>
      </c>
      <c r="F4016" s="88">
        <v>240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25">
      <c r="A4017" s="249" t="s">
        <v>2656</v>
      </c>
      <c r="B4017" s="150" t="s">
        <v>1336</v>
      </c>
      <c r="C4017" s="76">
        <v>44706</v>
      </c>
      <c r="D4017" s="264"/>
      <c r="E4017" s="157" t="s">
        <v>25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251" t="s">
        <v>1074</v>
      </c>
    </row>
    <row r="4018" spans="1:15" hidden="1" x14ac:dyDescent="0.25">
      <c r="A4018" s="249" t="s">
        <v>2692</v>
      </c>
      <c r="B4018" s="313" t="s">
        <v>1510</v>
      </c>
      <c r="C4018" s="76">
        <v>44721</v>
      </c>
      <c r="D4018" s="180"/>
      <c r="E4018" s="161" t="s">
        <v>18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325"/>
      <c r="O4018" s="81"/>
    </row>
    <row r="4019" spans="1:15" x14ac:dyDescent="0.25">
      <c r="A4019" s="249" t="s">
        <v>2745</v>
      </c>
      <c r="B4019" s="261" t="s">
        <v>1601</v>
      </c>
      <c r="C4019" s="76">
        <v>44741</v>
      </c>
      <c r="D4019" s="180"/>
      <c r="E4019" s="86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7</v>
      </c>
      <c r="L4019" s="78"/>
      <c r="M4019" s="80"/>
      <c r="N4019" s="325"/>
      <c r="O4019" s="81"/>
    </row>
    <row r="4020" spans="1:15" hidden="1" x14ac:dyDescent="0.25">
      <c r="A4020" s="249" t="s">
        <v>2745</v>
      </c>
      <c r="B4020" s="261" t="s">
        <v>1601</v>
      </c>
      <c r="C4020" s="76">
        <v>44741</v>
      </c>
      <c r="D4020" s="180"/>
      <c r="E4020" s="86" t="s">
        <v>18</v>
      </c>
      <c r="F4020" s="88">
        <v>360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hidden="1" x14ac:dyDescent="0.25">
      <c r="A4021" s="249" t="s">
        <v>2745</v>
      </c>
      <c r="B4021" s="261" t="s">
        <v>1601</v>
      </c>
      <c r="C4021" s="76">
        <v>44741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hidden="1" x14ac:dyDescent="0.25">
      <c r="A4022" s="249" t="s">
        <v>2745</v>
      </c>
      <c r="B4022" s="261" t="s">
        <v>1601</v>
      </c>
      <c r="C4022" s="76">
        <v>44741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5"/>
      <c r="O4022" s="81"/>
    </row>
    <row r="4023" spans="1:15" hidden="1" x14ac:dyDescent="0.25">
      <c r="A4023" s="249" t="s">
        <v>2568</v>
      </c>
      <c r="B4023" s="323" t="s">
        <v>1643</v>
      </c>
      <c r="C4023" s="76">
        <v>44687</v>
      </c>
      <c r="D4023" s="180"/>
      <c r="E4023" s="161" t="s">
        <v>25</v>
      </c>
      <c r="F4023" s="88">
        <v>360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81"/>
    </row>
    <row r="4024" spans="1:15" hidden="1" x14ac:dyDescent="0.25">
      <c r="A4024" s="249" t="s">
        <v>2663</v>
      </c>
      <c r="B4024" s="250" t="s">
        <v>1510</v>
      </c>
      <c r="C4024" s="76">
        <v>44708</v>
      </c>
      <c r="D4024" s="180"/>
      <c r="E4024" s="86" t="s">
        <v>28</v>
      </c>
      <c r="F4024" s="88">
        <v>240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25">
      <c r="A4025" s="249" t="s">
        <v>2663</v>
      </c>
      <c r="B4025" s="250" t="s">
        <v>1510</v>
      </c>
      <c r="C4025" s="76">
        <v>44708</v>
      </c>
      <c r="D4025" s="180"/>
      <c r="E4025" s="161" t="s">
        <v>25</v>
      </c>
      <c r="F4025" s="88">
        <v>360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25">
      <c r="A4026" s="249" t="s">
        <v>2663</v>
      </c>
      <c r="B4026" s="250" t="s">
        <v>1510</v>
      </c>
      <c r="C4026" s="76">
        <v>44708</v>
      </c>
      <c r="D4026" s="180"/>
      <c r="E4026" s="86" t="s">
        <v>39</v>
      </c>
      <c r="F4026" s="88">
        <v>240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0</v>
      </c>
      <c r="L4026" s="78"/>
      <c r="M4026" s="80"/>
      <c r="N4026" s="282"/>
      <c r="O4026" s="251" t="s">
        <v>1074</v>
      </c>
    </row>
    <row r="4027" spans="1:15" hidden="1" x14ac:dyDescent="0.25">
      <c r="A4027" s="249" t="s">
        <v>2663</v>
      </c>
      <c r="B4027" s="250" t="s">
        <v>1510</v>
      </c>
      <c r="C4027" s="76">
        <v>44708</v>
      </c>
      <c r="D4027" s="180"/>
      <c r="E4027" s="161" t="s">
        <v>18</v>
      </c>
      <c r="F4027" s="88">
        <v>360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6</v>
      </c>
      <c r="L4027" s="78"/>
      <c r="M4027" s="80"/>
      <c r="N4027" s="282"/>
      <c r="O4027" s="251" t="s">
        <v>1074</v>
      </c>
    </row>
    <row r="4028" spans="1:15" hidden="1" x14ac:dyDescent="0.25">
      <c r="A4028" s="249" t="s">
        <v>2664</v>
      </c>
      <c r="B4028" s="151" t="s">
        <v>2223</v>
      </c>
      <c r="C4028" s="76">
        <v>44710</v>
      </c>
      <c r="D4028" s="180"/>
      <c r="E4028" s="86" t="s">
        <v>39</v>
      </c>
      <c r="F4028" s="88">
        <v>240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25">
      <c r="A4029" s="249" t="s">
        <v>2664</v>
      </c>
      <c r="B4029" s="151" t="s">
        <v>2223</v>
      </c>
      <c r="C4029" s="76">
        <v>44710</v>
      </c>
      <c r="D4029" s="180"/>
      <c r="E4029" s="86" t="s">
        <v>18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25">
      <c r="A4030" s="249" t="s">
        <v>2664</v>
      </c>
      <c r="B4030" s="151" t="s">
        <v>2223</v>
      </c>
      <c r="C4030" s="76">
        <v>44710</v>
      </c>
      <c r="D4030" s="180"/>
      <c r="E4030" s="161" t="s">
        <v>25</v>
      </c>
      <c r="F4030" s="88">
        <v>360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25">
      <c r="A4031" s="249" t="s">
        <v>2664</v>
      </c>
      <c r="B4031" s="151" t="s">
        <v>2223</v>
      </c>
      <c r="C4031" s="76">
        <v>44710</v>
      </c>
      <c r="D4031" s="180"/>
      <c r="E4031" s="86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251" t="s">
        <v>1074</v>
      </c>
    </row>
    <row r="4032" spans="1:15" hidden="1" x14ac:dyDescent="0.25">
      <c r="A4032" s="249" t="s">
        <v>2568</v>
      </c>
      <c r="B4032" s="151" t="s">
        <v>1643</v>
      </c>
      <c r="C4032" s="76">
        <v>44687</v>
      </c>
      <c r="D4032" s="180"/>
      <c r="E4032" s="161" t="s">
        <v>28</v>
      </c>
      <c r="F4032" s="88">
        <v>240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0</v>
      </c>
      <c r="L4032" s="78"/>
      <c r="M4032" s="80"/>
      <c r="N4032" s="282"/>
      <c r="O4032" s="81"/>
    </row>
    <row r="4033" spans="1:15" hidden="1" x14ac:dyDescent="0.25">
      <c r="A4033" s="249" t="s">
        <v>2492</v>
      </c>
      <c r="B4033" s="151" t="s">
        <v>1071</v>
      </c>
      <c r="C4033" s="76">
        <v>44669</v>
      </c>
      <c r="D4033" s="180"/>
      <c r="E4033" s="261" t="s">
        <v>39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140</v>
      </c>
      <c r="L4033" s="78"/>
      <c r="M4033" s="80"/>
      <c r="N4033" s="282"/>
      <c r="O4033" s="251" t="s">
        <v>1074</v>
      </c>
    </row>
    <row r="4034" spans="1:15" hidden="1" x14ac:dyDescent="0.25">
      <c r="A4034" s="249" t="s">
        <v>2568</v>
      </c>
      <c r="B4034" s="151" t="s">
        <v>1643</v>
      </c>
      <c r="C4034" s="76">
        <v>44687</v>
      </c>
      <c r="D4034" s="180"/>
      <c r="E4034" s="86" t="s">
        <v>18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25">
      <c r="A4035" s="249" t="s">
        <v>2568</v>
      </c>
      <c r="B4035" s="261" t="s">
        <v>1643</v>
      </c>
      <c r="C4035" s="76">
        <v>44687</v>
      </c>
      <c r="D4035" s="180"/>
      <c r="E4035" s="86" t="s">
        <v>39</v>
      </c>
      <c r="F4035" s="88">
        <v>240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hidden="1" x14ac:dyDescent="0.25">
      <c r="A4036" s="249" t="s">
        <v>2419</v>
      </c>
      <c r="B4036" s="9" t="s">
        <v>2203</v>
      </c>
      <c r="C4036" s="76">
        <v>44655</v>
      </c>
      <c r="D4036" s="180"/>
      <c r="E4036" s="86" t="s">
        <v>25</v>
      </c>
      <c r="F4036" s="88">
        <v>360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0</v>
      </c>
      <c r="L4036" s="78"/>
      <c r="M4036" s="80"/>
      <c r="N4036" s="282"/>
      <c r="O4036" s="81"/>
    </row>
    <row r="4037" spans="1:15" hidden="1" x14ac:dyDescent="0.25">
      <c r="A4037" s="249" t="s">
        <v>2491</v>
      </c>
      <c r="B4037" s="151" t="s">
        <v>1070</v>
      </c>
      <c r="C4037" s="76">
        <v>44669</v>
      </c>
      <c r="D4037" s="180"/>
      <c r="E4037" s="261" t="s">
        <v>39</v>
      </c>
      <c r="F4037" s="77">
        <v>600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52</v>
      </c>
      <c r="L4037" s="78"/>
      <c r="M4037" s="80"/>
      <c r="N4037" s="282"/>
      <c r="O4037" s="251" t="s">
        <v>1074</v>
      </c>
    </row>
    <row r="4038" spans="1:15" hidden="1" x14ac:dyDescent="0.25">
      <c r="A4038" s="249" t="s">
        <v>2419</v>
      </c>
      <c r="B4038" s="9" t="s">
        <v>2203</v>
      </c>
      <c r="C4038" s="76">
        <v>44655</v>
      </c>
      <c r="D4038" s="180"/>
      <c r="E4038" s="161" t="s">
        <v>28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3</v>
      </c>
      <c r="L4038" s="78"/>
      <c r="M4038" s="80"/>
      <c r="N4038" s="282"/>
      <c r="O4038" s="81"/>
    </row>
    <row r="4039" spans="1:15" hidden="1" x14ac:dyDescent="0.25">
      <c r="A4039" s="249" t="s">
        <v>2419</v>
      </c>
      <c r="B4039" s="9" t="s">
        <v>2203</v>
      </c>
      <c r="C4039" s="76">
        <v>44655</v>
      </c>
      <c r="D4039" s="180"/>
      <c r="E4039" s="161" t="s">
        <v>39</v>
      </c>
      <c r="F4039" s="88">
        <v>240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16</v>
      </c>
      <c r="L4039" s="78"/>
      <c r="M4039" s="80"/>
      <c r="N4039" s="282"/>
      <c r="O4039" s="81"/>
    </row>
    <row r="4040" spans="1:15" hidden="1" x14ac:dyDescent="0.25">
      <c r="A4040" s="249" t="s">
        <v>2419</v>
      </c>
      <c r="B4040" s="9" t="s">
        <v>2203</v>
      </c>
      <c r="C4040" s="76">
        <v>44655</v>
      </c>
      <c r="D4040" s="180"/>
      <c r="E4040" s="161" t="s">
        <v>18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82"/>
      <c r="O4040" s="81"/>
    </row>
    <row r="4041" spans="1:15" hidden="1" x14ac:dyDescent="0.25">
      <c r="A4041" s="249" t="s">
        <v>2724</v>
      </c>
      <c r="B4041" s="161" t="s">
        <v>1600</v>
      </c>
      <c r="C4041" s="76">
        <v>44734</v>
      </c>
      <c r="D4041" s="180"/>
      <c r="E4041" s="261" t="s">
        <v>25</v>
      </c>
      <c r="F4041" s="88">
        <v>360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x14ac:dyDescent="0.25">
      <c r="A4042" s="249" t="s">
        <v>2724</v>
      </c>
      <c r="B4042" s="161" t="s">
        <v>1600</v>
      </c>
      <c r="C4042" s="76">
        <v>44734</v>
      </c>
      <c r="D4042" s="180"/>
      <c r="E4042" s="86" t="s">
        <v>28</v>
      </c>
      <c r="F4042" s="88">
        <v>240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40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hidden="1" x14ac:dyDescent="0.25">
      <c r="A4043" s="249" t="s">
        <v>2724</v>
      </c>
      <c r="B4043" s="161" t="s">
        <v>1600</v>
      </c>
      <c r="C4043" s="76">
        <v>44734</v>
      </c>
      <c r="D4043" s="180"/>
      <c r="E4043" s="86" t="s">
        <v>18</v>
      </c>
      <c r="F4043" s="88">
        <v>360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81"/>
    </row>
    <row r="4044" spans="1:15" hidden="1" x14ac:dyDescent="0.25">
      <c r="A4044" s="249" t="s">
        <v>2676</v>
      </c>
      <c r="B4044" s="151" t="s">
        <v>2223</v>
      </c>
      <c r="C4044" s="76">
        <v>44715</v>
      </c>
      <c r="D4044" s="180"/>
      <c r="E4044" s="86" t="s">
        <v>39</v>
      </c>
      <c r="F4044" s="88">
        <v>240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25">
      <c r="A4045" s="249" t="s">
        <v>2676</v>
      </c>
      <c r="B4045" s="151" t="s">
        <v>2223</v>
      </c>
      <c r="C4045" s="76">
        <v>44715</v>
      </c>
      <c r="D4045" s="180"/>
      <c r="E4045" s="86" t="s">
        <v>18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25">
      <c r="A4046" s="249" t="s">
        <v>2676</v>
      </c>
      <c r="B4046" s="151" t="s">
        <v>2223</v>
      </c>
      <c r="C4046" s="76">
        <v>44715</v>
      </c>
      <c r="D4046" s="180"/>
      <c r="E4046" s="161" t="s">
        <v>25</v>
      </c>
      <c r="F4046" s="88">
        <v>360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hidden="1" x14ac:dyDescent="0.25">
      <c r="A4047" s="249" t="s">
        <v>2676</v>
      </c>
      <c r="B4047" s="151" t="s">
        <v>2223</v>
      </c>
      <c r="C4047" s="76">
        <v>44715</v>
      </c>
      <c r="D4047" s="180"/>
      <c r="E4047" s="86" t="s">
        <v>28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251" t="s">
        <v>1074</v>
      </c>
    </row>
    <row r="4048" spans="1:15" hidden="1" x14ac:dyDescent="0.25">
      <c r="A4048" s="249" t="s">
        <v>2724</v>
      </c>
      <c r="B4048" s="161" t="s">
        <v>1600</v>
      </c>
      <c r="C4048" s="76">
        <v>44734</v>
      </c>
      <c r="D4048" s="180"/>
      <c r="E4048" s="161" t="s">
        <v>39</v>
      </c>
      <c r="F4048" s="88">
        <v>360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81"/>
    </row>
    <row r="4049" spans="1:15" hidden="1" x14ac:dyDescent="0.25">
      <c r="A4049" s="249" t="s">
        <v>2734</v>
      </c>
      <c r="B4049" s="151" t="s">
        <v>1438</v>
      </c>
      <c r="C4049" s="76">
        <v>44738</v>
      </c>
      <c r="D4049" s="180"/>
      <c r="E4049" s="86" t="s">
        <v>39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8"/>
      <c r="J4049" s="79"/>
      <c r="K4049" s="95">
        <f>SUMIFS(Table3[[#All],[Tổng Kim hư]],Table3[[#All],[Mã Hàng ]],Table1[[#All],[Mã hàng]],Table3[[#All],[Màu ]],Table1[[#All],[Màu]],Table3[[#All],[Ngày đặt ]],Table1[[#All],[Ngày đặt]])</f>
        <v>0</v>
      </c>
      <c r="L4049" s="78"/>
      <c r="M4049" s="80"/>
      <c r="N4049" s="325"/>
      <c r="O4049" s="251" t="s">
        <v>1074</v>
      </c>
    </row>
    <row r="4050" spans="1:15" hidden="1" x14ac:dyDescent="0.25">
      <c r="A4050" s="249" t="s">
        <v>2734</v>
      </c>
      <c r="B4050" s="151" t="s">
        <v>1438</v>
      </c>
      <c r="C4050" s="76">
        <v>44738</v>
      </c>
      <c r="D4050" s="180"/>
      <c r="E4050" s="86" t="s">
        <v>28</v>
      </c>
      <c r="F4050" s="88">
        <v>240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83"/>
      <c r="J4050" s="84"/>
      <c r="K4050" s="96">
        <f>SUMIFS(Table3[[#All],[Tổng Kim hư]],Table3[[#All],[Mã Hàng ]],Table1[[#All],[Mã hàng]],Table3[[#All],[Màu ]],Table1[[#All],[Màu]],Table3[[#All],[Ngày đặt ]],Table1[[#All],[Ngày đặt]])</f>
        <v>0</v>
      </c>
      <c r="L4050" s="83"/>
      <c r="M4050" s="85"/>
      <c r="N4050" s="326"/>
      <c r="O4050" s="262" t="s">
        <v>1074</v>
      </c>
    </row>
    <row r="4051" spans="1:15" hidden="1" x14ac:dyDescent="0.25">
      <c r="A4051" s="249" t="s">
        <v>2734</v>
      </c>
      <c r="B4051" s="151" t="s">
        <v>1438</v>
      </c>
      <c r="C4051" s="76">
        <v>44738</v>
      </c>
      <c r="D4051" s="180"/>
      <c r="E4051" s="86" t="s">
        <v>25</v>
      </c>
      <c r="F4051" s="72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0</v>
      </c>
      <c r="L4051" s="78"/>
      <c r="M4051" s="80"/>
      <c r="N4051" s="325"/>
      <c r="O4051" s="251" t="s">
        <v>1074</v>
      </c>
    </row>
    <row r="4052" spans="1:15" hidden="1" x14ac:dyDescent="0.25">
      <c r="A4052" s="249" t="s">
        <v>2734</v>
      </c>
      <c r="B4052" s="151" t="s">
        <v>1438</v>
      </c>
      <c r="C4052" s="76">
        <v>44738</v>
      </c>
      <c r="D4052" s="180"/>
      <c r="E4052" s="86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22</v>
      </c>
      <c r="L4052" s="78"/>
      <c r="M4052" s="80"/>
      <c r="N4052" s="325"/>
      <c r="O4052" s="251" t="s">
        <v>1074</v>
      </c>
    </row>
    <row r="4053" spans="1:15" hidden="1" x14ac:dyDescent="0.25">
      <c r="A4053" s="249" t="s">
        <v>2200</v>
      </c>
      <c r="B4053" s="9" t="s">
        <v>2117</v>
      </c>
      <c r="C4053" s="76">
        <v>44572</v>
      </c>
      <c r="D4053" s="235"/>
      <c r="E4053" s="250" t="s">
        <v>18</v>
      </c>
      <c r="F4053" s="77">
        <v>360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65"/>
      <c r="O4053" s="81"/>
    </row>
    <row r="4054" spans="1:15" hidden="1" x14ac:dyDescent="0.25">
      <c r="A4054" s="249" t="s">
        <v>2398</v>
      </c>
      <c r="B4054" s="151" t="s">
        <v>2393</v>
      </c>
      <c r="C4054" s="76">
        <v>44649</v>
      </c>
      <c r="D4054" s="264"/>
      <c r="E4054" s="250" t="s">
        <v>75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hidden="1" x14ac:dyDescent="0.25">
      <c r="A4055" s="249" t="s">
        <v>2398</v>
      </c>
      <c r="B4055" s="327" t="s">
        <v>2393</v>
      </c>
      <c r="C4055" s="76">
        <v>44649</v>
      </c>
      <c r="D4055" s="264"/>
      <c r="E4055" s="250" t="s">
        <v>2040</v>
      </c>
      <c r="F4055" s="77">
        <v>600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282"/>
      <c r="O4055" s="81"/>
    </row>
    <row r="4056" spans="1:15" hidden="1" x14ac:dyDescent="0.25">
      <c r="A4056" s="249" t="s">
        <v>2695</v>
      </c>
      <c r="B4056" s="323" t="s">
        <v>30</v>
      </c>
      <c r="C4056" s="76">
        <v>44721</v>
      </c>
      <c r="D4056" s="180"/>
      <c r="E4056" s="86" t="s">
        <v>39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25">
      <c r="A4057" s="249" t="s">
        <v>2695</v>
      </c>
      <c r="B4057" s="323" t="s">
        <v>30</v>
      </c>
      <c r="C4057" s="76">
        <v>44721</v>
      </c>
      <c r="D4057" s="180"/>
      <c r="E4057" s="86" t="s">
        <v>28</v>
      </c>
      <c r="F4057" s="88">
        <v>240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0</v>
      </c>
      <c r="L4057" s="78"/>
      <c r="M4057" s="80"/>
      <c r="N4057" s="325"/>
      <c r="O4057" s="251" t="s">
        <v>1074</v>
      </c>
    </row>
    <row r="4058" spans="1:15" hidden="1" x14ac:dyDescent="0.25">
      <c r="A4058" s="249" t="s">
        <v>2695</v>
      </c>
      <c r="B4058" s="323" t="s">
        <v>30</v>
      </c>
      <c r="C4058" s="76">
        <v>44721</v>
      </c>
      <c r="D4058" s="180"/>
      <c r="E4058" s="86" t="s">
        <v>18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19</v>
      </c>
      <c r="L4058" s="78"/>
      <c r="M4058" s="80"/>
      <c r="N4058" s="325"/>
      <c r="O4058" s="251" t="s">
        <v>1074</v>
      </c>
    </row>
    <row r="4059" spans="1:15" hidden="1" x14ac:dyDescent="0.25">
      <c r="A4059" s="249" t="s">
        <v>2695</v>
      </c>
      <c r="B4059" s="323" t="s">
        <v>30</v>
      </c>
      <c r="C4059" s="76">
        <v>44721</v>
      </c>
      <c r="D4059" s="180"/>
      <c r="E4059" s="261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3</v>
      </c>
      <c r="L4059" s="78"/>
      <c r="M4059" s="80"/>
      <c r="N4059" s="325"/>
      <c r="O4059" s="251" t="s">
        <v>1074</v>
      </c>
    </row>
    <row r="4060" spans="1:15" hidden="1" x14ac:dyDescent="0.25">
      <c r="A4060" s="249" t="s">
        <v>2629</v>
      </c>
      <c r="B4060" s="151" t="s">
        <v>478</v>
      </c>
      <c r="C4060" s="76">
        <v>44700</v>
      </c>
      <c r="D4060" s="235"/>
      <c r="E4060" s="250" t="s">
        <v>39</v>
      </c>
      <c r="F4060" s="77">
        <v>480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hidden="1" x14ac:dyDescent="0.25">
      <c r="A4061" s="249" t="s">
        <v>2629</v>
      </c>
      <c r="B4061" s="151" t="s">
        <v>478</v>
      </c>
      <c r="C4061" s="76">
        <v>44700</v>
      </c>
      <c r="D4061" s="235"/>
      <c r="E4061" s="250" t="s">
        <v>25</v>
      </c>
      <c r="F4061" s="77">
        <v>360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25">
      <c r="A4062" s="249" t="s">
        <v>2629</v>
      </c>
      <c r="B4062" s="151" t="s">
        <v>478</v>
      </c>
      <c r="C4062" s="76">
        <v>44700</v>
      </c>
      <c r="D4062" s="235"/>
      <c r="E4062" s="157" t="s">
        <v>18</v>
      </c>
      <c r="F4062" s="77">
        <v>480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18</v>
      </c>
      <c r="L4062" s="78"/>
      <c r="M4062" s="80"/>
      <c r="N4062" s="282"/>
      <c r="O4062" s="81"/>
    </row>
    <row r="4063" spans="1:15" hidden="1" x14ac:dyDescent="0.25">
      <c r="A4063" s="249" t="s">
        <v>2679</v>
      </c>
      <c r="B4063" s="250" t="s">
        <v>2592</v>
      </c>
      <c r="C4063" s="76">
        <v>44718</v>
      </c>
      <c r="D4063" s="264"/>
      <c r="E4063" s="250" t="s">
        <v>79</v>
      </c>
      <c r="F4063" s="88">
        <v>100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81"/>
    </row>
    <row r="4064" spans="1:15" hidden="1" x14ac:dyDescent="0.25">
      <c r="A4064" s="249" t="s">
        <v>2683</v>
      </c>
      <c r="B4064" s="9" t="s">
        <v>1336</v>
      </c>
      <c r="C4064" s="76">
        <v>44717</v>
      </c>
      <c r="D4064" s="264"/>
      <c r="E4064" s="157" t="s">
        <v>28</v>
      </c>
      <c r="F4064" s="88">
        <v>240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25">
      <c r="A4065" s="249" t="s">
        <v>2683</v>
      </c>
      <c r="B4065" s="9" t="s">
        <v>1336</v>
      </c>
      <c r="C4065" s="76">
        <v>44717</v>
      </c>
      <c r="D4065" s="264"/>
      <c r="E4065" s="157" t="s">
        <v>18</v>
      </c>
      <c r="F4065" s="88">
        <v>600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25">
      <c r="A4066" s="249" t="s">
        <v>2683</v>
      </c>
      <c r="B4066" s="9" t="s">
        <v>1336</v>
      </c>
      <c r="C4066" s="76">
        <v>44717</v>
      </c>
      <c r="D4066" s="264"/>
      <c r="E4066" s="157" t="s">
        <v>39</v>
      </c>
      <c r="F4066" s="88">
        <v>240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25">
      <c r="A4067" s="249" t="s">
        <v>2683</v>
      </c>
      <c r="B4067" s="9" t="s">
        <v>1336</v>
      </c>
      <c r="C4067" s="76">
        <v>44717</v>
      </c>
      <c r="D4067" s="264"/>
      <c r="E4067" s="157" t="s">
        <v>25</v>
      </c>
      <c r="F4067" s="88">
        <v>360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325"/>
      <c r="O4067" s="251" t="s">
        <v>1074</v>
      </c>
    </row>
    <row r="4068" spans="1:15" hidden="1" x14ac:dyDescent="0.25">
      <c r="A4068" s="249" t="s">
        <v>2652</v>
      </c>
      <c r="B4068" s="250" t="s">
        <v>2592</v>
      </c>
      <c r="C4068" s="76">
        <v>44691</v>
      </c>
      <c r="D4068" s="264"/>
      <c r="E4068" s="250" t="s">
        <v>28</v>
      </c>
      <c r="F4068" s="88">
        <v>500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25">
      <c r="A4069" s="249" t="s">
        <v>2652</v>
      </c>
      <c r="B4069" s="250" t="s">
        <v>2592</v>
      </c>
      <c r="C4069" s="76">
        <v>44691</v>
      </c>
      <c r="D4069" s="264"/>
      <c r="E4069" s="250" t="s">
        <v>18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25">
      <c r="A4070" s="249" t="s">
        <v>2652</v>
      </c>
      <c r="B4070" s="250" t="s">
        <v>2592</v>
      </c>
      <c r="C4070" s="76">
        <v>44691</v>
      </c>
      <c r="D4070" s="264"/>
      <c r="E4070" s="250" t="s">
        <v>203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25">
      <c r="A4071" s="249" t="s">
        <v>2652</v>
      </c>
      <c r="B4071" s="250" t="s">
        <v>2592</v>
      </c>
      <c r="C4071" s="76">
        <v>44691</v>
      </c>
      <c r="D4071" s="264"/>
      <c r="E4071" s="250" t="s">
        <v>202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25">
      <c r="A4072" s="249" t="s">
        <v>2652</v>
      </c>
      <c r="B4072" s="250" t="s">
        <v>2592</v>
      </c>
      <c r="C4072" s="76">
        <v>44691</v>
      </c>
      <c r="D4072" s="264"/>
      <c r="E4072" s="250" t="s">
        <v>2631</v>
      </c>
      <c r="F4072" s="77">
        <v>300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0</v>
      </c>
      <c r="L4072" s="78"/>
      <c r="M4072" s="80"/>
      <c r="N4072" s="282"/>
      <c r="O4072" s="251" t="s">
        <v>1074</v>
      </c>
    </row>
    <row r="4073" spans="1:15" hidden="1" x14ac:dyDescent="0.25">
      <c r="A4073" s="249" t="s">
        <v>2678</v>
      </c>
      <c r="B4073" s="151" t="s">
        <v>1438</v>
      </c>
      <c r="C4073" s="76">
        <v>44711</v>
      </c>
      <c r="D4073" s="180"/>
      <c r="E4073" s="261" t="s">
        <v>18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25">
      <c r="A4074" s="249" t="s">
        <v>2678</v>
      </c>
      <c r="B4074" s="151" t="s">
        <v>1438</v>
      </c>
      <c r="C4074" s="76">
        <v>44711</v>
      </c>
      <c r="D4074" s="180"/>
      <c r="E4074" s="86" t="s">
        <v>28</v>
      </c>
      <c r="F4074" s="88">
        <v>240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2</v>
      </c>
      <c r="L4074" s="78"/>
      <c r="M4074" s="80"/>
      <c r="N4074" s="325"/>
      <c r="O4074" s="251" t="s">
        <v>1074</v>
      </c>
    </row>
    <row r="4075" spans="1:15" hidden="1" x14ac:dyDescent="0.25">
      <c r="A4075" s="249" t="s">
        <v>2652</v>
      </c>
      <c r="B4075" s="250" t="s">
        <v>2592</v>
      </c>
      <c r="C4075" s="76">
        <v>44691</v>
      </c>
      <c r="D4075" s="264"/>
      <c r="E4075" s="250" t="s">
        <v>2632</v>
      </c>
      <c r="F4075" s="77">
        <v>300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25">
      <c r="A4076" s="249" t="s">
        <v>2652</v>
      </c>
      <c r="B4076" s="250" t="s">
        <v>2592</v>
      </c>
      <c r="C4076" s="76">
        <v>44691</v>
      </c>
      <c r="D4076" s="264"/>
      <c r="E4076" s="250" t="s">
        <v>131</v>
      </c>
      <c r="F4076" s="88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25">
      <c r="A4077" s="249" t="s">
        <v>2652</v>
      </c>
      <c r="B4077" s="250" t="s">
        <v>2592</v>
      </c>
      <c r="C4077" s="76">
        <v>44691</v>
      </c>
      <c r="D4077" s="264"/>
      <c r="E4077" s="250" t="s">
        <v>79</v>
      </c>
      <c r="F4077" s="77">
        <v>100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282"/>
      <c r="O4077" s="251" t="s">
        <v>1074</v>
      </c>
    </row>
    <row r="4078" spans="1:15" hidden="1" x14ac:dyDescent="0.25">
      <c r="A4078" s="249" t="s">
        <v>2709</v>
      </c>
      <c r="B4078" s="161" t="s">
        <v>238</v>
      </c>
      <c r="C4078" s="76">
        <v>44717</v>
      </c>
      <c r="D4078" s="235"/>
      <c r="E4078" s="86" t="s">
        <v>28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25">
      <c r="A4079" s="249" t="s">
        <v>2709</v>
      </c>
      <c r="B4079" s="161" t="s">
        <v>238</v>
      </c>
      <c r="C4079" s="76">
        <v>44717</v>
      </c>
      <c r="D4079" s="235"/>
      <c r="E4079" s="261" t="s">
        <v>18</v>
      </c>
      <c r="F4079" s="88">
        <v>1000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25">
      <c r="A4080" s="249" t="s">
        <v>2681</v>
      </c>
      <c r="B4080" s="151" t="s">
        <v>1166</v>
      </c>
      <c r="C4080" s="76">
        <v>44704</v>
      </c>
      <c r="D4080" s="264"/>
      <c r="E4080" s="161" t="s">
        <v>18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25">
      <c r="A4081" s="249" t="s">
        <v>2681</v>
      </c>
      <c r="B4081" s="151" t="s">
        <v>1166</v>
      </c>
      <c r="C4081" s="76">
        <v>44704</v>
      </c>
      <c r="D4081" s="264"/>
      <c r="E4081" s="261" t="s">
        <v>28</v>
      </c>
      <c r="F4081" s="88">
        <v>360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25">
      <c r="A4082" s="249" t="s">
        <v>2709</v>
      </c>
      <c r="B4082" s="161" t="s">
        <v>238</v>
      </c>
      <c r="C4082" s="76">
        <v>44717</v>
      </c>
      <c r="D4082" s="235"/>
      <c r="E4082" s="261" t="s">
        <v>39</v>
      </c>
      <c r="F4082" s="88">
        <v>1000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325"/>
      <c r="O4082" s="251" t="s">
        <v>1074</v>
      </c>
    </row>
    <row r="4083" spans="1:15" hidden="1" x14ac:dyDescent="0.25">
      <c r="A4083" s="249" t="s">
        <v>2652</v>
      </c>
      <c r="B4083" s="250" t="s">
        <v>2592</v>
      </c>
      <c r="C4083" s="76">
        <v>44691</v>
      </c>
      <c r="D4083" s="264"/>
      <c r="E4083" s="250" t="s">
        <v>1918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25">
      <c r="A4084" s="249" t="s">
        <v>2652</v>
      </c>
      <c r="B4084" s="250" t="s">
        <v>2592</v>
      </c>
      <c r="C4084" s="76">
        <v>44691</v>
      </c>
      <c r="D4084" s="264"/>
      <c r="E4084" s="250" t="s">
        <v>1917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251" t="s">
        <v>1074</v>
      </c>
    </row>
    <row r="4085" spans="1:15" x14ac:dyDescent="0.25">
      <c r="A4085" s="249" t="s">
        <v>2652</v>
      </c>
      <c r="B4085" s="250" t="s">
        <v>2592</v>
      </c>
      <c r="C4085" s="76">
        <v>44718</v>
      </c>
      <c r="D4085" s="264"/>
      <c r="E4085" s="250" t="s">
        <v>18</v>
      </c>
      <c r="F4085" s="77">
        <v>756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2</v>
      </c>
      <c r="L4085" s="78"/>
      <c r="M4085" s="80"/>
      <c r="N4085" s="325"/>
      <c r="O4085" s="81"/>
    </row>
    <row r="4086" spans="1:15" hidden="1" x14ac:dyDescent="0.25">
      <c r="A4086" s="249" t="s">
        <v>2652</v>
      </c>
      <c r="B4086" s="250" t="s">
        <v>2592</v>
      </c>
      <c r="C4086" s="76">
        <v>44718</v>
      </c>
      <c r="D4086" s="264"/>
      <c r="E4086" s="250" t="s">
        <v>135</v>
      </c>
      <c r="F4086" s="77">
        <v>200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hidden="1" x14ac:dyDescent="0.25">
      <c r="A4087" s="249" t="s">
        <v>2652</v>
      </c>
      <c r="B4087" s="250" t="s">
        <v>2592</v>
      </c>
      <c r="C4087" s="76">
        <v>44718</v>
      </c>
      <c r="D4087" s="264"/>
      <c r="E4087" s="250" t="s">
        <v>203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hidden="1" x14ac:dyDescent="0.25">
      <c r="A4088" s="249" t="s">
        <v>2706</v>
      </c>
      <c r="B4088" s="313" t="s">
        <v>1306</v>
      </c>
      <c r="C4088" s="76">
        <v>44726</v>
      </c>
      <c r="D4088" s="264"/>
      <c r="E4088" s="250" t="s">
        <v>39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hidden="1" x14ac:dyDescent="0.25">
      <c r="A4089" s="249" t="s">
        <v>2684</v>
      </c>
      <c r="B4089" s="150" t="s">
        <v>239</v>
      </c>
      <c r="C4089" s="76">
        <v>44718</v>
      </c>
      <c r="D4089" s="180"/>
      <c r="E4089" s="161" t="s">
        <v>18</v>
      </c>
      <c r="F4089" s="77">
        <v>240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hidden="1" x14ac:dyDescent="0.25">
      <c r="A4090" s="249" t="s">
        <v>2684</v>
      </c>
      <c r="B4090" s="150" t="s">
        <v>239</v>
      </c>
      <c r="C4090" s="76">
        <v>44718</v>
      </c>
      <c r="D4090" s="235"/>
      <c r="E4090" s="157" t="s">
        <v>28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hidden="1" x14ac:dyDescent="0.25">
      <c r="A4091" s="249" t="s">
        <v>2684</v>
      </c>
      <c r="B4091" s="150" t="s">
        <v>239</v>
      </c>
      <c r="C4091" s="76">
        <v>44718</v>
      </c>
      <c r="D4091" s="180"/>
      <c r="E4091" s="161" t="s">
        <v>39</v>
      </c>
      <c r="F4091" s="77">
        <v>120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x14ac:dyDescent="0.25">
      <c r="A4092" s="249" t="s">
        <v>2684</v>
      </c>
      <c r="B4092" s="9" t="s">
        <v>239</v>
      </c>
      <c r="C4092" s="76">
        <v>44718</v>
      </c>
      <c r="D4092" s="235"/>
      <c r="E4092" s="250" t="s">
        <v>25</v>
      </c>
      <c r="F4092" s="77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81"/>
    </row>
    <row r="4093" spans="1:15" hidden="1" x14ac:dyDescent="0.25">
      <c r="A4093" s="249" t="s">
        <v>2721</v>
      </c>
      <c r="B4093" s="9" t="s">
        <v>27</v>
      </c>
      <c r="C4093" s="76">
        <v>44733</v>
      </c>
      <c r="D4093" s="235"/>
      <c r="E4093" s="86" t="s">
        <v>28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25">
      <c r="A4094" s="249" t="s">
        <v>2721</v>
      </c>
      <c r="B4094" s="9" t="s">
        <v>27</v>
      </c>
      <c r="C4094" s="76">
        <v>44733</v>
      </c>
      <c r="D4094" s="235"/>
      <c r="E4094" s="86" t="s">
        <v>39</v>
      </c>
      <c r="F4094" s="88">
        <v>240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0</v>
      </c>
      <c r="L4094" s="78"/>
      <c r="M4094" s="80"/>
      <c r="N4094" s="325"/>
      <c r="O4094" s="251" t="s">
        <v>1074</v>
      </c>
    </row>
    <row r="4095" spans="1:15" hidden="1" x14ac:dyDescent="0.25">
      <c r="A4095" s="249" t="s">
        <v>2721</v>
      </c>
      <c r="B4095" s="9" t="s">
        <v>27</v>
      </c>
      <c r="C4095" s="76">
        <v>44733</v>
      </c>
      <c r="D4095" s="235"/>
      <c r="E4095" s="86" t="s">
        <v>25</v>
      </c>
      <c r="F4095" s="88">
        <v>360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1</v>
      </c>
      <c r="L4095" s="78"/>
      <c r="M4095" s="80"/>
      <c r="N4095" s="325"/>
      <c r="O4095" s="251" t="s">
        <v>1074</v>
      </c>
    </row>
    <row r="4096" spans="1:15" hidden="1" x14ac:dyDescent="0.25">
      <c r="A4096" s="249" t="s">
        <v>2685</v>
      </c>
      <c r="B4096" s="151" t="s">
        <v>1071</v>
      </c>
      <c r="C4096" s="76">
        <v>44718</v>
      </c>
      <c r="D4096" s="180"/>
      <c r="E4096" s="261" t="s">
        <v>39</v>
      </c>
      <c r="F4096" s="77">
        <v>600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25">
      <c r="A4097" s="249" t="s">
        <v>2721</v>
      </c>
      <c r="B4097" s="9" t="s">
        <v>27</v>
      </c>
      <c r="C4097" s="76">
        <v>44733</v>
      </c>
      <c r="D4097" s="235"/>
      <c r="E4097" s="161" t="s">
        <v>18</v>
      </c>
      <c r="F4097" s="88">
        <v>360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hidden="1" x14ac:dyDescent="0.25">
      <c r="A4098" s="249" t="s">
        <v>2735</v>
      </c>
      <c r="B4098" s="323" t="s">
        <v>30</v>
      </c>
      <c r="C4098" s="76">
        <v>44738</v>
      </c>
      <c r="D4098" s="180"/>
      <c r="E4098" s="86" t="s">
        <v>39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81"/>
    </row>
    <row r="4099" spans="1:15" hidden="1" x14ac:dyDescent="0.25">
      <c r="A4099" s="249" t="s">
        <v>2735</v>
      </c>
      <c r="B4099" s="323" t="s">
        <v>30</v>
      </c>
      <c r="C4099" s="76">
        <v>44738</v>
      </c>
      <c r="D4099" s="180"/>
      <c r="E4099" s="86" t="s">
        <v>28</v>
      </c>
      <c r="F4099" s="88">
        <v>240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0</v>
      </c>
      <c r="L4099" s="78"/>
      <c r="M4099" s="80"/>
      <c r="N4099" s="325"/>
      <c r="O4099" s="81"/>
    </row>
    <row r="4100" spans="1:15" x14ac:dyDescent="0.25">
      <c r="A4100" s="249" t="s">
        <v>2735</v>
      </c>
      <c r="B4100" s="151" t="s">
        <v>30</v>
      </c>
      <c r="C4100" s="76">
        <v>44738</v>
      </c>
      <c r="D4100" s="180"/>
      <c r="E4100" s="86" t="s">
        <v>18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98</v>
      </c>
      <c r="L4100" s="78"/>
      <c r="M4100" s="80"/>
      <c r="N4100" s="325"/>
      <c r="O4100" s="81"/>
    </row>
    <row r="4101" spans="1:15" x14ac:dyDescent="0.25">
      <c r="A4101" s="249" t="s">
        <v>2735</v>
      </c>
      <c r="B4101" s="151" t="s">
        <v>30</v>
      </c>
      <c r="C4101" s="76">
        <v>44738</v>
      </c>
      <c r="D4101" s="180"/>
      <c r="E4101" s="261" t="s">
        <v>25</v>
      </c>
      <c r="F4101" s="88">
        <v>360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81"/>
    </row>
    <row r="4102" spans="1:15" hidden="1" x14ac:dyDescent="0.25">
      <c r="A4102" s="249" t="s">
        <v>2741</v>
      </c>
      <c r="B4102" s="9" t="s">
        <v>1336</v>
      </c>
      <c r="C4102" s="76">
        <v>44739</v>
      </c>
      <c r="D4102" s="264"/>
      <c r="E4102" s="157" t="s">
        <v>28</v>
      </c>
      <c r="F4102" s="88">
        <v>240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81"/>
    </row>
    <row r="4103" spans="1:15" x14ac:dyDescent="0.25">
      <c r="A4103" s="249" t="s">
        <v>2741</v>
      </c>
      <c r="B4103" s="9" t="s">
        <v>1336</v>
      </c>
      <c r="C4103" s="76">
        <v>44739</v>
      </c>
      <c r="D4103" s="264"/>
      <c r="E4103" s="157" t="s">
        <v>18</v>
      </c>
      <c r="F4103" s="88">
        <v>600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81"/>
    </row>
    <row r="4104" spans="1:15" hidden="1" x14ac:dyDescent="0.25">
      <c r="A4104" s="249" t="s">
        <v>2741</v>
      </c>
      <c r="B4104" s="9" t="s">
        <v>1336</v>
      </c>
      <c r="C4104" s="76">
        <v>44739</v>
      </c>
      <c r="D4104" s="264"/>
      <c r="E4104" s="157" t="s">
        <v>39</v>
      </c>
      <c r="F4104" s="88">
        <v>240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81"/>
    </row>
    <row r="4105" spans="1:15" hidden="1" x14ac:dyDescent="0.25">
      <c r="A4105" s="249" t="s">
        <v>2741</v>
      </c>
      <c r="B4105" s="150" t="s">
        <v>1336</v>
      </c>
      <c r="C4105" s="76">
        <v>44739</v>
      </c>
      <c r="D4105" s="264"/>
      <c r="E4105" s="157" t="s">
        <v>25</v>
      </c>
      <c r="F4105" s="88">
        <v>360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25">
      <c r="A4106" s="249" t="s">
        <v>2738</v>
      </c>
      <c r="B4106" s="322" t="s">
        <v>238</v>
      </c>
      <c r="C4106" s="76">
        <v>44739</v>
      </c>
      <c r="D4106" s="235"/>
      <c r="E4106" s="86" t="s">
        <v>28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41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hidden="1" x14ac:dyDescent="0.25">
      <c r="A4107" s="249" t="s">
        <v>2738</v>
      </c>
      <c r="B4107" s="322" t="s">
        <v>238</v>
      </c>
      <c r="C4107" s="76">
        <v>44739</v>
      </c>
      <c r="D4107" s="235"/>
      <c r="E4107" s="261" t="s">
        <v>18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hidden="1" x14ac:dyDescent="0.25">
      <c r="A4108" s="249" t="s">
        <v>2738</v>
      </c>
      <c r="B4108" s="322" t="s">
        <v>238</v>
      </c>
      <c r="C4108" s="76">
        <v>44739</v>
      </c>
      <c r="D4108" s="235"/>
      <c r="E4108" s="261" t="s">
        <v>39</v>
      </c>
      <c r="F4108" s="88">
        <v>1000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5"/>
      <c r="O4108" s="81"/>
    </row>
    <row r="4109" spans="1:15" hidden="1" x14ac:dyDescent="0.25">
      <c r="A4109" s="249" t="s">
        <v>2380</v>
      </c>
      <c r="B4109" s="9" t="s">
        <v>796</v>
      </c>
      <c r="C4109" s="76">
        <v>44647</v>
      </c>
      <c r="D4109" s="264"/>
      <c r="E4109" s="157" t="s">
        <v>18</v>
      </c>
      <c r="F4109" s="88">
        <v>360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13</v>
      </c>
      <c r="L4109" s="78"/>
      <c r="M4109" s="80"/>
      <c r="N4109" s="282"/>
      <c r="O4109" s="251"/>
    </row>
    <row r="4110" spans="1:15" hidden="1" x14ac:dyDescent="0.25">
      <c r="A4110" s="249" t="s">
        <v>2380</v>
      </c>
      <c r="B4110" s="9" t="s">
        <v>796</v>
      </c>
      <c r="C4110" s="76">
        <v>44647</v>
      </c>
      <c r="D4110" s="264"/>
      <c r="E4110" s="157" t="s">
        <v>28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25">
      <c r="A4111" s="249" t="s">
        <v>2380</v>
      </c>
      <c r="B4111" s="9" t="s">
        <v>796</v>
      </c>
      <c r="C4111" s="76">
        <v>44647</v>
      </c>
      <c r="D4111" s="264"/>
      <c r="E4111" s="157" t="s">
        <v>39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hidden="1" x14ac:dyDescent="0.25">
      <c r="A4112" s="249" t="s">
        <v>2380</v>
      </c>
      <c r="B4112" s="9" t="s">
        <v>796</v>
      </c>
      <c r="C4112" s="76">
        <v>44647</v>
      </c>
      <c r="D4112" s="264"/>
      <c r="E4112" s="157" t="s">
        <v>25</v>
      </c>
      <c r="F4112" s="88">
        <v>360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282"/>
      <c r="O4112" s="81"/>
    </row>
    <row r="4113" spans="1:15" hidden="1" x14ac:dyDescent="0.25">
      <c r="A4113" s="249" t="s">
        <v>2693</v>
      </c>
      <c r="B4113" s="151" t="s">
        <v>2223</v>
      </c>
      <c r="C4113" s="76">
        <v>44721</v>
      </c>
      <c r="D4113" s="180"/>
      <c r="E4113" s="86" t="s">
        <v>39</v>
      </c>
      <c r="F4113" s="88">
        <v>240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25">
      <c r="A4114" s="249" t="s">
        <v>2693</v>
      </c>
      <c r="B4114" s="151" t="s">
        <v>2223</v>
      </c>
      <c r="C4114" s="76">
        <v>44721</v>
      </c>
      <c r="D4114" s="180"/>
      <c r="E4114" s="86" t="s">
        <v>18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25">
      <c r="A4115" s="249" t="s">
        <v>2693</v>
      </c>
      <c r="B4115" s="151" t="s">
        <v>2223</v>
      </c>
      <c r="C4115" s="76">
        <v>44721</v>
      </c>
      <c r="D4115" s="180"/>
      <c r="E4115" s="161" t="s">
        <v>25</v>
      </c>
      <c r="F4115" s="88">
        <v>360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25">
      <c r="A4116" s="249" t="s">
        <v>2693</v>
      </c>
      <c r="B4116" s="151" t="s">
        <v>2223</v>
      </c>
      <c r="C4116" s="76">
        <v>44721</v>
      </c>
      <c r="D4116" s="180"/>
      <c r="E4116" s="86" t="s">
        <v>28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5"/>
      <c r="O4116" s="251" t="s">
        <v>1074</v>
      </c>
    </row>
    <row r="4117" spans="1:15" hidden="1" x14ac:dyDescent="0.25">
      <c r="A4117" s="249" t="s">
        <v>2357</v>
      </c>
      <c r="B4117" s="261" t="s">
        <v>2029</v>
      </c>
      <c r="C4117" s="76">
        <v>44636</v>
      </c>
      <c r="D4117" s="180"/>
      <c r="E4117" s="86" t="s">
        <v>25</v>
      </c>
      <c r="F4117" s="88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5</v>
      </c>
      <c r="L4117" s="78"/>
      <c r="M4117" s="80"/>
      <c r="N4117" s="282"/>
      <c r="O4117" s="81"/>
    </row>
    <row r="4118" spans="1:15" hidden="1" x14ac:dyDescent="0.25">
      <c r="A4118" s="249" t="s">
        <v>2357</v>
      </c>
      <c r="B4118" s="261" t="s">
        <v>2029</v>
      </c>
      <c r="C4118" s="76">
        <v>44636</v>
      </c>
      <c r="D4118" s="180"/>
      <c r="E4118" s="86" t="s">
        <v>39</v>
      </c>
      <c r="F4118" s="72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282"/>
      <c r="O4118" s="81"/>
    </row>
    <row r="4119" spans="1:15" hidden="1" x14ac:dyDescent="0.25">
      <c r="A4119" s="249" t="s">
        <v>2357</v>
      </c>
      <c r="B4119" s="261" t="s">
        <v>2029</v>
      </c>
      <c r="C4119" s="76">
        <v>44636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2</v>
      </c>
      <c r="L4119" s="78"/>
      <c r="M4119" s="80"/>
      <c r="N4119" s="282"/>
      <c r="O4119" s="81"/>
    </row>
    <row r="4120" spans="1:15" hidden="1" x14ac:dyDescent="0.25">
      <c r="A4120" s="249" t="s">
        <v>2357</v>
      </c>
      <c r="B4120" s="261" t="s">
        <v>2029</v>
      </c>
      <c r="C4120" s="76">
        <v>44636</v>
      </c>
      <c r="D4120" s="180"/>
      <c r="E4120" s="86" t="s">
        <v>18</v>
      </c>
      <c r="F4120" s="88">
        <v>360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</v>
      </c>
      <c r="L4120" s="78"/>
      <c r="M4120" s="80"/>
      <c r="N4120" s="282"/>
      <c r="O4120" s="81"/>
    </row>
    <row r="4121" spans="1:15" hidden="1" x14ac:dyDescent="0.25">
      <c r="A4121" s="249" t="s">
        <v>2694</v>
      </c>
      <c r="B4121" s="151" t="s">
        <v>2081</v>
      </c>
      <c r="C4121" s="76">
        <v>44721</v>
      </c>
      <c r="D4121" s="235"/>
      <c r="E4121" s="250" t="s">
        <v>28</v>
      </c>
      <c r="F4121" s="77">
        <v>1200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31</v>
      </c>
      <c r="L4121" s="78"/>
      <c r="M4121" s="80"/>
      <c r="N4121" s="325"/>
      <c r="O4121" s="251" t="s">
        <v>1074</v>
      </c>
    </row>
    <row r="4122" spans="1:15" hidden="1" x14ac:dyDescent="0.25">
      <c r="A4122" s="249" t="s">
        <v>2587</v>
      </c>
      <c r="B4122" s="9" t="s">
        <v>241</v>
      </c>
      <c r="C4122" s="76">
        <v>44691</v>
      </c>
      <c r="D4122" s="180"/>
      <c r="E4122" s="86" t="s">
        <v>25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1</v>
      </c>
      <c r="L4122" s="78"/>
      <c r="M4122" s="80"/>
      <c r="N4122" s="282"/>
      <c r="O4122" s="81"/>
    </row>
    <row r="4123" spans="1:15" hidden="1" x14ac:dyDescent="0.25">
      <c r="A4123" s="249" t="s">
        <v>2587</v>
      </c>
      <c r="B4123" s="9" t="s">
        <v>241</v>
      </c>
      <c r="C4123" s="76">
        <v>44691</v>
      </c>
      <c r="D4123" s="180"/>
      <c r="E4123" s="161" t="s">
        <v>28</v>
      </c>
      <c r="F4123" s="88">
        <v>240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81"/>
    </row>
    <row r="4124" spans="1:15" hidden="1" x14ac:dyDescent="0.25">
      <c r="A4124" s="249" t="s">
        <v>2641</v>
      </c>
      <c r="B4124" s="151" t="s">
        <v>1071</v>
      </c>
      <c r="C4124" s="76">
        <v>44704</v>
      </c>
      <c r="D4124" s="180"/>
      <c r="E4124" s="261" t="s">
        <v>28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 t="s">
        <v>1074</v>
      </c>
    </row>
    <row r="4125" spans="1:15" hidden="1" x14ac:dyDescent="0.25">
      <c r="A4125" s="249" t="s">
        <v>2587</v>
      </c>
      <c r="B4125" s="9" t="s">
        <v>241</v>
      </c>
      <c r="C4125" s="76">
        <v>44691</v>
      </c>
      <c r="D4125" s="180"/>
      <c r="E4125" s="161" t="s">
        <v>39</v>
      </c>
      <c r="F4125" s="88">
        <v>240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1</v>
      </c>
      <c r="L4125" s="78"/>
      <c r="M4125" s="80"/>
      <c r="N4125" s="282"/>
      <c r="O4125" s="81"/>
    </row>
    <row r="4126" spans="1:15" hidden="1" x14ac:dyDescent="0.25">
      <c r="A4126" s="249" t="s">
        <v>2587</v>
      </c>
      <c r="B4126" s="9" t="s">
        <v>241</v>
      </c>
      <c r="C4126" s="76">
        <v>44691</v>
      </c>
      <c r="D4126" s="180"/>
      <c r="E4126" s="161" t="s">
        <v>18</v>
      </c>
      <c r="F4126" s="88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5</v>
      </c>
      <c r="L4126" s="78"/>
      <c r="M4126" s="80"/>
      <c r="N4126" s="282"/>
      <c r="O4126" s="81"/>
    </row>
    <row r="4127" spans="1:15" hidden="1" x14ac:dyDescent="0.25">
      <c r="A4127" s="249" t="s">
        <v>2662</v>
      </c>
      <c r="B4127" s="157" t="s">
        <v>104</v>
      </c>
      <c r="C4127" s="76">
        <v>44707</v>
      </c>
      <c r="D4127" s="180"/>
      <c r="E4127" s="86" t="s">
        <v>28</v>
      </c>
      <c r="F4127" s="88">
        <v>240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81"/>
    </row>
    <row r="4128" spans="1:15" hidden="1" x14ac:dyDescent="0.25">
      <c r="A4128" s="249" t="s">
        <v>2642</v>
      </c>
      <c r="B4128" s="151" t="s">
        <v>1070</v>
      </c>
      <c r="C4128" s="76">
        <v>44704</v>
      </c>
      <c r="D4128" s="235"/>
      <c r="E4128" s="157" t="s">
        <v>28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251" t="s">
        <v>1074</v>
      </c>
    </row>
    <row r="4129" spans="1:15" hidden="1" x14ac:dyDescent="0.25">
      <c r="A4129" s="249" t="s">
        <v>2662</v>
      </c>
      <c r="B4129" s="157" t="s">
        <v>104</v>
      </c>
      <c r="C4129" s="76">
        <v>44707</v>
      </c>
      <c r="D4129" s="180"/>
      <c r="E4129" s="86" t="s">
        <v>25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282"/>
      <c r="O4129" s="81"/>
    </row>
    <row r="4130" spans="1:15" hidden="1" x14ac:dyDescent="0.25">
      <c r="A4130" s="249" t="s">
        <v>2698</v>
      </c>
      <c r="B4130" s="151" t="s">
        <v>1166</v>
      </c>
      <c r="C4130" s="76">
        <v>44717</v>
      </c>
      <c r="D4130" s="264"/>
      <c r="E4130" s="161" t="s">
        <v>18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25">
      <c r="A4131" s="249" t="s">
        <v>2698</v>
      </c>
      <c r="B4131" s="151" t="s">
        <v>1166</v>
      </c>
      <c r="C4131" s="76">
        <v>44717</v>
      </c>
      <c r="D4131" s="264"/>
      <c r="E4131" s="261" t="s">
        <v>28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5"/>
      <c r="O4131" s="251" t="s">
        <v>1074</v>
      </c>
    </row>
    <row r="4132" spans="1:15" hidden="1" x14ac:dyDescent="0.25">
      <c r="A4132" s="249" t="s">
        <v>2662</v>
      </c>
      <c r="B4132" s="157" t="s">
        <v>104</v>
      </c>
      <c r="C4132" s="76">
        <v>44707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282"/>
      <c r="O4132" s="81"/>
    </row>
    <row r="4133" spans="1:15" hidden="1" x14ac:dyDescent="0.25">
      <c r="A4133" s="249" t="s">
        <v>2701</v>
      </c>
      <c r="B4133" s="151" t="s">
        <v>1421</v>
      </c>
      <c r="C4133" s="76">
        <v>44722</v>
      </c>
      <c r="D4133" s="180"/>
      <c r="E4133" s="86" t="s">
        <v>39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25">
      <c r="A4134" s="249" t="s">
        <v>2701</v>
      </c>
      <c r="B4134" s="151" t="s">
        <v>1421</v>
      </c>
      <c r="C4134" s="76">
        <v>44722</v>
      </c>
      <c r="D4134" s="180"/>
      <c r="E4134" s="86" t="s">
        <v>28</v>
      </c>
      <c r="F4134" s="88">
        <v>240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25">
      <c r="A4135" s="249" t="s">
        <v>2701</v>
      </c>
      <c r="B4135" s="151" t="s">
        <v>1421</v>
      </c>
      <c r="C4135" s="76">
        <v>44722</v>
      </c>
      <c r="D4135" s="180"/>
      <c r="E4135" s="161" t="s">
        <v>25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25">
      <c r="A4136" s="249" t="s">
        <v>2701</v>
      </c>
      <c r="B4136" s="151" t="s">
        <v>1421</v>
      </c>
      <c r="C4136" s="76">
        <v>44722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5"/>
      <c r="O4136" s="251" t="s">
        <v>1074</v>
      </c>
    </row>
    <row r="4137" spans="1:15" hidden="1" x14ac:dyDescent="0.25">
      <c r="A4137" s="249" t="s">
        <v>2662</v>
      </c>
      <c r="B4137" s="157" t="s">
        <v>104</v>
      </c>
      <c r="C4137" s="76">
        <v>44707</v>
      </c>
      <c r="D4137" s="180"/>
      <c r="E4137" s="86" t="s">
        <v>18</v>
      </c>
      <c r="F4137" s="88">
        <v>360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hidden="1" x14ac:dyDescent="0.25">
      <c r="A4138" s="249" t="s">
        <v>2671</v>
      </c>
      <c r="B4138" s="9" t="s">
        <v>2559</v>
      </c>
      <c r="C4138" s="76">
        <v>44712</v>
      </c>
      <c r="D4138" s="264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3</v>
      </c>
      <c r="L4138" s="78"/>
      <c r="M4138" s="80"/>
      <c r="N4138" s="325"/>
      <c r="O4138" s="81"/>
    </row>
    <row r="4139" spans="1:15" hidden="1" x14ac:dyDescent="0.25">
      <c r="A4139" s="249" t="s">
        <v>2671</v>
      </c>
      <c r="B4139" s="9" t="s">
        <v>2559</v>
      </c>
      <c r="C4139" s="76">
        <v>44712</v>
      </c>
      <c r="D4139" s="264"/>
      <c r="E4139" s="86" t="s">
        <v>28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hidden="1" x14ac:dyDescent="0.25">
      <c r="A4140" s="249" t="s">
        <v>2671</v>
      </c>
      <c r="B4140" s="9" t="s">
        <v>2559</v>
      </c>
      <c r="C4140" s="76">
        <v>44712</v>
      </c>
      <c r="D4140" s="264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81"/>
    </row>
    <row r="4141" spans="1:15" hidden="1" x14ac:dyDescent="0.25">
      <c r="A4141" s="249" t="s">
        <v>2719</v>
      </c>
      <c r="B4141" s="151" t="s">
        <v>2223</v>
      </c>
      <c r="C4141" s="76">
        <v>44732</v>
      </c>
      <c r="D4141" s="180"/>
      <c r="E4141" s="86" t="s">
        <v>39</v>
      </c>
      <c r="F4141" s="88">
        <v>240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25">
      <c r="A4142" s="249" t="s">
        <v>2719</v>
      </c>
      <c r="B4142" s="151" t="s">
        <v>2223</v>
      </c>
      <c r="C4142" s="76">
        <v>44732</v>
      </c>
      <c r="D4142" s="180"/>
      <c r="E4142" s="86" t="s">
        <v>18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25">
      <c r="A4143" s="249" t="s">
        <v>2719</v>
      </c>
      <c r="B4143" s="151" t="s">
        <v>2223</v>
      </c>
      <c r="C4143" s="76">
        <v>44732</v>
      </c>
      <c r="D4143" s="180"/>
      <c r="E4143" s="161" t="s">
        <v>25</v>
      </c>
      <c r="F4143" s="88">
        <v>360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25">
      <c r="A4144" s="249" t="s">
        <v>2719</v>
      </c>
      <c r="B4144" s="151" t="s">
        <v>2223</v>
      </c>
      <c r="C4144" s="76">
        <v>44732</v>
      </c>
      <c r="D4144" s="180"/>
      <c r="E4144" s="86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5"/>
      <c r="O4144" s="251" t="s">
        <v>1074</v>
      </c>
    </row>
    <row r="4145" spans="1:15" hidden="1" x14ac:dyDescent="0.25">
      <c r="A4145" s="249" t="s">
        <v>2671</v>
      </c>
      <c r="B4145" s="9" t="s">
        <v>2559</v>
      </c>
      <c r="C4145" s="76">
        <v>44712</v>
      </c>
      <c r="D4145" s="264"/>
      <c r="E4145" s="261" t="s">
        <v>25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4</v>
      </c>
      <c r="L4145" s="78"/>
      <c r="M4145" s="80"/>
      <c r="N4145" s="325"/>
      <c r="O4145" s="81"/>
    </row>
    <row r="4146" spans="1:15" hidden="1" x14ac:dyDescent="0.25">
      <c r="A4146" s="249" t="s">
        <v>2588</v>
      </c>
      <c r="B4146" s="151" t="s">
        <v>2541</v>
      </c>
      <c r="C4146" s="76">
        <v>44677</v>
      </c>
      <c r="D4146" s="264"/>
      <c r="E4146" s="250" t="s">
        <v>79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25">
      <c r="A4147" s="249" t="s">
        <v>2588</v>
      </c>
      <c r="B4147" s="151" t="s">
        <v>2541</v>
      </c>
      <c r="C4147" s="76">
        <v>44677</v>
      </c>
      <c r="D4147" s="264"/>
      <c r="E4147" s="161" t="s">
        <v>18</v>
      </c>
      <c r="F4147" s="77">
        <v>360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81"/>
    </row>
    <row r="4148" spans="1:15" hidden="1" x14ac:dyDescent="0.25">
      <c r="A4148" s="249" t="s">
        <v>2458</v>
      </c>
      <c r="B4148" s="151" t="s">
        <v>1476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8</v>
      </c>
      <c r="L4148" s="78"/>
      <c r="M4148" s="80"/>
      <c r="N4148" s="282"/>
      <c r="O4148" s="81"/>
    </row>
    <row r="4149" spans="1:15" hidden="1" x14ac:dyDescent="0.25">
      <c r="A4149" s="249" t="s">
        <v>2458</v>
      </c>
      <c r="B4149" s="9" t="s">
        <v>1476</v>
      </c>
      <c r="C4149" s="76">
        <v>44665</v>
      </c>
      <c r="D4149" s="264"/>
      <c r="E4149" s="86" t="s">
        <v>18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hidden="1" x14ac:dyDescent="0.25">
      <c r="A4150" s="249" t="s">
        <v>2463</v>
      </c>
      <c r="B4150" s="9" t="s">
        <v>2462</v>
      </c>
      <c r="C4150" s="76">
        <v>44665</v>
      </c>
      <c r="D4150" s="264"/>
      <c r="E4150" s="250" t="s">
        <v>28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25">
      <c r="A4151" s="249" t="s">
        <v>2463</v>
      </c>
      <c r="B4151" s="150" t="s">
        <v>2462</v>
      </c>
      <c r="C4151" s="76">
        <v>44665</v>
      </c>
      <c r="D4151" s="264"/>
      <c r="E4151" s="86" t="s">
        <v>18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hidden="1" x14ac:dyDescent="0.25">
      <c r="A4152" s="249" t="s">
        <v>2686</v>
      </c>
      <c r="B4152" s="157" t="s">
        <v>1208</v>
      </c>
      <c r="C4152" s="76">
        <v>44718</v>
      </c>
      <c r="D4152" s="235"/>
      <c r="E4152" s="157" t="s">
        <v>39</v>
      </c>
      <c r="F4152" s="77">
        <v>1100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7</v>
      </c>
      <c r="L4152" s="78"/>
      <c r="M4152" s="80"/>
      <c r="N4152" s="325"/>
      <c r="O4152" s="81"/>
    </row>
    <row r="4153" spans="1:15" hidden="1" x14ac:dyDescent="0.25">
      <c r="A4153" s="249" t="s">
        <v>2588</v>
      </c>
      <c r="B4153" s="9" t="s">
        <v>2540</v>
      </c>
      <c r="C4153" s="76">
        <v>44677</v>
      </c>
      <c r="D4153" s="264"/>
      <c r="E4153" s="250" t="s">
        <v>79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25">
      <c r="A4154" s="249" t="s">
        <v>2588</v>
      </c>
      <c r="B4154" s="9" t="s">
        <v>2540</v>
      </c>
      <c r="C4154" s="76">
        <v>44677</v>
      </c>
      <c r="D4154" s="264"/>
      <c r="E4154" s="161" t="s">
        <v>18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25">
      <c r="A4155" s="249" t="s">
        <v>2430</v>
      </c>
      <c r="B4155" s="150" t="s">
        <v>2428</v>
      </c>
      <c r="C4155" s="76">
        <v>44653</v>
      </c>
      <c r="D4155" s="264"/>
      <c r="E4155" s="250" t="s">
        <v>18</v>
      </c>
      <c r="F4155" s="77">
        <v>480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82"/>
      <c r="O4155" s="81"/>
    </row>
    <row r="4156" spans="1:15" hidden="1" x14ac:dyDescent="0.25">
      <c r="A4156" s="249" t="s">
        <v>2290</v>
      </c>
      <c r="B4156" s="150" t="s">
        <v>2247</v>
      </c>
      <c r="C4156" s="76">
        <v>44623</v>
      </c>
      <c r="D4156" s="264"/>
      <c r="E4156" s="250" t="s">
        <v>39</v>
      </c>
      <c r="F4156" s="77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hidden="1" x14ac:dyDescent="0.25">
      <c r="A4157" s="249" t="s">
        <v>2290</v>
      </c>
      <c r="B4157" s="150" t="s">
        <v>2247</v>
      </c>
      <c r="C4157" s="76">
        <v>44623</v>
      </c>
      <c r="D4157" s="264"/>
      <c r="E4157" s="250" t="s">
        <v>25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hidden="1" x14ac:dyDescent="0.25">
      <c r="A4158" s="249" t="s">
        <v>2290</v>
      </c>
      <c r="B4158" s="150" t="s">
        <v>2247</v>
      </c>
      <c r="C4158" s="76">
        <v>44623</v>
      </c>
      <c r="D4158" s="264"/>
      <c r="E4158" s="250" t="s">
        <v>18</v>
      </c>
      <c r="F4158" s="77">
        <v>360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0</v>
      </c>
      <c r="L4158" s="78"/>
      <c r="M4158" s="80"/>
      <c r="N4158" s="265"/>
      <c r="O4158" s="81"/>
    </row>
    <row r="4159" spans="1:15" hidden="1" x14ac:dyDescent="0.25">
      <c r="A4159" s="249" t="s">
        <v>2713</v>
      </c>
      <c r="B4159" s="151" t="s">
        <v>1438</v>
      </c>
      <c r="C4159" s="76">
        <v>44715</v>
      </c>
      <c r="D4159" s="180"/>
      <c r="E4159" s="86" t="s">
        <v>18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34</v>
      </c>
      <c r="L4159" s="78"/>
      <c r="M4159" s="80"/>
      <c r="N4159" s="325"/>
      <c r="O4159" s="251" t="s">
        <v>1074</v>
      </c>
    </row>
    <row r="4160" spans="1:15" hidden="1" x14ac:dyDescent="0.25">
      <c r="A4160" s="249" t="s">
        <v>2713</v>
      </c>
      <c r="B4160" s="151" t="s">
        <v>1438</v>
      </c>
      <c r="C4160" s="76">
        <v>44715</v>
      </c>
      <c r="D4160" s="180"/>
      <c r="E4160" s="86" t="s">
        <v>28</v>
      </c>
      <c r="F4160" s="88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2</v>
      </c>
      <c r="L4160" s="78"/>
      <c r="M4160" s="80"/>
      <c r="N4160" s="325"/>
      <c r="O4160" s="251" t="s">
        <v>1074</v>
      </c>
    </row>
    <row r="4161" spans="1:15" hidden="1" x14ac:dyDescent="0.25">
      <c r="A4161" s="249" t="s">
        <v>2290</v>
      </c>
      <c r="B4161" s="9" t="s">
        <v>2247</v>
      </c>
      <c r="C4161" s="76">
        <v>44623</v>
      </c>
      <c r="D4161" s="264"/>
      <c r="E4161" s="250" t="s">
        <v>28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65"/>
      <c r="O4161" s="81"/>
    </row>
    <row r="4162" spans="1:15" hidden="1" x14ac:dyDescent="0.25">
      <c r="A4162" s="249" t="s">
        <v>2430</v>
      </c>
      <c r="B4162" s="250" t="s">
        <v>2427</v>
      </c>
      <c r="C4162" s="76">
        <v>44653</v>
      </c>
      <c r="D4162" s="264"/>
      <c r="E4162" s="250" t="s">
        <v>18</v>
      </c>
      <c r="F4162" s="77">
        <v>480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25">
      <c r="A4163" s="249" t="s">
        <v>2290</v>
      </c>
      <c r="B4163" s="9" t="s">
        <v>1291</v>
      </c>
      <c r="C4163" s="76">
        <v>44623</v>
      </c>
      <c r="D4163" s="264"/>
      <c r="E4163" s="250" t="s">
        <v>39</v>
      </c>
      <c r="F4163" s="77">
        <v>240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hidden="1" x14ac:dyDescent="0.25">
      <c r="A4164" s="249" t="s">
        <v>2290</v>
      </c>
      <c r="B4164" s="9" t="s">
        <v>1291</v>
      </c>
      <c r="C4164" s="76">
        <v>44623</v>
      </c>
      <c r="D4164" s="264"/>
      <c r="E4164" s="250" t="s">
        <v>25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hidden="1" x14ac:dyDescent="0.25">
      <c r="A4165" s="249" t="s">
        <v>2290</v>
      </c>
      <c r="B4165" s="9" t="s">
        <v>1291</v>
      </c>
      <c r="C4165" s="76">
        <v>44623</v>
      </c>
      <c r="D4165" s="264"/>
      <c r="E4165" s="250" t="s">
        <v>18</v>
      </c>
      <c r="F4165" s="77">
        <v>360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25">
      <c r="A4166" s="249" t="s">
        <v>2290</v>
      </c>
      <c r="B4166" s="9" t="s">
        <v>1291</v>
      </c>
      <c r="C4166" s="76">
        <v>44623</v>
      </c>
      <c r="D4166" s="264"/>
      <c r="E4166" s="250" t="s">
        <v>28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25">
      <c r="A4167" s="249" t="s">
        <v>2500</v>
      </c>
      <c r="B4167" s="9" t="s">
        <v>2498</v>
      </c>
      <c r="C4167" s="76">
        <v>44670</v>
      </c>
      <c r="D4167" s="264"/>
      <c r="E4167" s="250" t="s">
        <v>18</v>
      </c>
      <c r="F4167" s="77">
        <v>600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hidden="1" x14ac:dyDescent="0.25">
      <c r="A4168" s="249" t="s">
        <v>2743</v>
      </c>
      <c r="B4168" s="9" t="s">
        <v>2742</v>
      </c>
      <c r="C4168" s="76">
        <v>44740</v>
      </c>
      <c r="D4168" s="264"/>
      <c r="E4168" s="250" t="s">
        <v>39</v>
      </c>
      <c r="F4168" s="77">
        <v>50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hidden="1" x14ac:dyDescent="0.25">
      <c r="A4169" s="249" t="s">
        <v>2727</v>
      </c>
      <c r="B4169" s="151" t="s">
        <v>2726</v>
      </c>
      <c r="C4169" s="76">
        <v>44736</v>
      </c>
      <c r="D4169" s="264"/>
      <c r="E4169" s="250" t="s">
        <v>79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hidden="1" x14ac:dyDescent="0.25">
      <c r="A4170" s="249" t="s">
        <v>2727</v>
      </c>
      <c r="B4170" s="151" t="s">
        <v>2726</v>
      </c>
      <c r="C4170" s="76">
        <v>44736</v>
      </c>
      <c r="D4170" s="264"/>
      <c r="E4170" s="250" t="s">
        <v>39</v>
      </c>
      <c r="F4170" s="77">
        <v>100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hidden="1" x14ac:dyDescent="0.25">
      <c r="A4171" s="249" t="s">
        <v>2718</v>
      </c>
      <c r="B4171" s="151" t="s">
        <v>1071</v>
      </c>
      <c r="C4171" s="76">
        <v>44731</v>
      </c>
      <c r="D4171" s="180"/>
      <c r="E4171" s="261" t="s">
        <v>39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x14ac:dyDescent="0.25">
      <c r="A4172" s="249" t="s">
        <v>2732</v>
      </c>
      <c r="B4172" s="151" t="s">
        <v>1071</v>
      </c>
      <c r="C4172" s="76">
        <v>44736</v>
      </c>
      <c r="D4172" s="180"/>
      <c r="E4172" s="261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325"/>
      <c r="O4172" s="81"/>
    </row>
    <row r="4173" spans="1:15" x14ac:dyDescent="0.25">
      <c r="A4173" s="249" t="s">
        <v>2665</v>
      </c>
      <c r="B4173" s="151" t="s">
        <v>1071</v>
      </c>
      <c r="C4173" s="76">
        <v>44710</v>
      </c>
      <c r="D4173" s="180"/>
      <c r="E4173" s="241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1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hidden="1" x14ac:dyDescent="0.25">
      <c r="A4174" s="249" t="s">
        <v>2426</v>
      </c>
      <c r="B4174" s="161" t="s">
        <v>1070</v>
      </c>
      <c r="C4174" s="76">
        <v>44655</v>
      </c>
      <c r="D4174" s="180"/>
      <c r="E4174" s="261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15</v>
      </c>
      <c r="L4174" s="78"/>
      <c r="M4174" s="80"/>
      <c r="N4174" s="282"/>
      <c r="O4174" s="81"/>
    </row>
    <row r="4175" spans="1:15" hidden="1" x14ac:dyDescent="0.25">
      <c r="A4175" s="249" t="s">
        <v>2717</v>
      </c>
      <c r="B4175" s="151" t="s">
        <v>1070</v>
      </c>
      <c r="C4175" s="76">
        <v>44731</v>
      </c>
      <c r="D4175" s="180"/>
      <c r="E4175" s="261" t="s">
        <v>39</v>
      </c>
      <c r="F4175" s="77">
        <v>600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0</v>
      </c>
      <c r="L4175" s="78"/>
      <c r="M4175" s="80"/>
      <c r="N4175" s="325"/>
      <c r="O4175" s="81"/>
    </row>
    <row r="4176" spans="1:15" hidden="1" x14ac:dyDescent="0.25">
      <c r="A4176" s="249" t="s">
        <v>2348</v>
      </c>
      <c r="B4176" s="9" t="s">
        <v>2349</v>
      </c>
      <c r="C4176" s="76">
        <v>44636</v>
      </c>
      <c r="D4176" s="264"/>
      <c r="E4176" s="250" t="s">
        <v>18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23</v>
      </c>
      <c r="L4176" s="78"/>
      <c r="M4176" s="80"/>
      <c r="N4176" s="282"/>
      <c r="O4176" s="251" t="s">
        <v>1074</v>
      </c>
    </row>
    <row r="4177" spans="1:15" hidden="1" x14ac:dyDescent="0.25">
      <c r="A4177" s="249" t="s">
        <v>2348</v>
      </c>
      <c r="B4177" s="9" t="s">
        <v>2349</v>
      </c>
      <c r="C4177" s="76">
        <v>44636</v>
      </c>
      <c r="D4177" s="264"/>
      <c r="E4177" s="250" t="s">
        <v>39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6</v>
      </c>
      <c r="L4177" s="78"/>
      <c r="M4177" s="80"/>
      <c r="N4177" s="282"/>
      <c r="O4177" s="251" t="s">
        <v>1074</v>
      </c>
    </row>
    <row r="4178" spans="1:15" hidden="1" x14ac:dyDescent="0.25">
      <c r="A4178" s="249" t="s">
        <v>2348</v>
      </c>
      <c r="B4178" s="9" t="s">
        <v>2349</v>
      </c>
      <c r="C4178" s="76">
        <v>44636</v>
      </c>
      <c r="D4178" s="264"/>
      <c r="E4178" s="250" t="s">
        <v>25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24</v>
      </c>
      <c r="L4178" s="78"/>
      <c r="M4178" s="80"/>
      <c r="N4178" s="282"/>
      <c r="O4178" s="251" t="s">
        <v>1074</v>
      </c>
    </row>
    <row r="4179" spans="1:15" hidden="1" x14ac:dyDescent="0.25">
      <c r="A4179" s="249" t="s">
        <v>2348</v>
      </c>
      <c r="B4179" s="9" t="s">
        <v>2349</v>
      </c>
      <c r="C4179" s="76">
        <v>44636</v>
      </c>
      <c r="D4179" s="264"/>
      <c r="E4179" s="250" t="s">
        <v>28</v>
      </c>
      <c r="F4179" s="77">
        <f>1200/4</f>
        <v>300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26</v>
      </c>
      <c r="L4179" s="78"/>
      <c r="M4179" s="80"/>
      <c r="N4179" s="282"/>
      <c r="O4179" s="251" t="s">
        <v>1074</v>
      </c>
    </row>
    <row r="4180" spans="1:15" hidden="1" x14ac:dyDescent="0.25">
      <c r="A4180" s="249" t="s">
        <v>2348</v>
      </c>
      <c r="B4180" s="150" t="s">
        <v>2349</v>
      </c>
      <c r="C4180" s="76">
        <v>44636</v>
      </c>
      <c r="D4180" s="264"/>
      <c r="E4180" s="250" t="s">
        <v>79</v>
      </c>
      <c r="F4180" s="77"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2</v>
      </c>
      <c r="L4180" s="78"/>
      <c r="M4180" s="80"/>
      <c r="N4180" s="282"/>
      <c r="O4180" s="251" t="s">
        <v>1074</v>
      </c>
    </row>
    <row r="4181" spans="1:15" hidden="1" x14ac:dyDescent="0.25">
      <c r="A4181" s="249" t="s">
        <v>2348</v>
      </c>
      <c r="B4181" s="150" t="s">
        <v>2356</v>
      </c>
      <c r="C4181" s="76">
        <v>44636</v>
      </c>
      <c r="D4181" s="264"/>
      <c r="E4181" s="250" t="s">
        <v>18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25">
      <c r="A4182" s="249" t="s">
        <v>2348</v>
      </c>
      <c r="B4182" s="150" t="s">
        <v>2356</v>
      </c>
      <c r="C4182" s="76">
        <v>44636</v>
      </c>
      <c r="D4182" s="264"/>
      <c r="E4182" s="250" t="s">
        <v>39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1</v>
      </c>
      <c r="L4182" s="78"/>
      <c r="M4182" s="80"/>
      <c r="N4182" s="282"/>
      <c r="O4182" s="251" t="s">
        <v>1074</v>
      </c>
    </row>
    <row r="4183" spans="1:15" hidden="1" x14ac:dyDescent="0.25">
      <c r="A4183" s="249" t="s">
        <v>2348</v>
      </c>
      <c r="B4183" s="150" t="s">
        <v>2356</v>
      </c>
      <c r="C4183" s="76">
        <v>44636</v>
      </c>
      <c r="D4183" s="264"/>
      <c r="E4183" s="250" t="s">
        <v>28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25">
      <c r="A4184" s="249" t="s">
        <v>2348</v>
      </c>
      <c r="B4184" s="9" t="s">
        <v>2356</v>
      </c>
      <c r="C4184" s="76">
        <v>44636</v>
      </c>
      <c r="D4184" s="264"/>
      <c r="E4184" s="250" t="s">
        <v>79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3</v>
      </c>
      <c r="L4184" s="78"/>
      <c r="M4184" s="80"/>
      <c r="N4184" s="282"/>
      <c r="O4184" s="251" t="s">
        <v>1074</v>
      </c>
    </row>
    <row r="4185" spans="1:15" hidden="1" x14ac:dyDescent="0.25">
      <c r="A4185" s="249" t="s">
        <v>2348</v>
      </c>
      <c r="B4185" s="9" t="s">
        <v>2356</v>
      </c>
      <c r="C4185" s="76">
        <v>44636</v>
      </c>
      <c r="D4185" s="264"/>
      <c r="E4185" s="250" t="s">
        <v>25</v>
      </c>
      <c r="F4185" s="77">
        <f>1200/5</f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hidden="1" x14ac:dyDescent="0.25">
      <c r="A4186" s="249" t="s">
        <v>2733</v>
      </c>
      <c r="B4186" s="151" t="s">
        <v>1070</v>
      </c>
      <c r="C4186" s="76">
        <v>44736</v>
      </c>
      <c r="D4186" s="235"/>
      <c r="E4186" s="157" t="s">
        <v>28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325"/>
      <c r="O4186" s="81"/>
    </row>
    <row r="4187" spans="1:15" x14ac:dyDescent="0.25">
      <c r="A4187" s="249" t="s">
        <v>2666</v>
      </c>
      <c r="B4187" s="151" t="s">
        <v>1070</v>
      </c>
      <c r="C4187" s="76">
        <v>44710</v>
      </c>
      <c r="D4187" s="180"/>
      <c r="E4187" s="261" t="s">
        <v>18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3156</v>
      </c>
      <c r="H41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81"/>
    </row>
    <row r="4188" spans="1:15" hidden="1" x14ac:dyDescent="0.25">
      <c r="A4188" s="249" t="s">
        <v>2237</v>
      </c>
      <c r="B4188" s="313" t="s">
        <v>2240</v>
      </c>
      <c r="C4188" s="76">
        <v>44603</v>
      </c>
      <c r="D4188" s="264"/>
      <c r="E4188" s="250" t="s">
        <v>28</v>
      </c>
      <c r="F4188" s="77">
        <v>600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hidden="1" x14ac:dyDescent="0.25">
      <c r="A4189" s="249" t="s">
        <v>2237</v>
      </c>
      <c r="B4189" s="313" t="s">
        <v>2240</v>
      </c>
      <c r="C4189" s="76">
        <v>44603</v>
      </c>
      <c r="D4189" s="264"/>
      <c r="E4189" s="250" t="s">
        <v>25</v>
      </c>
      <c r="F4189" s="77">
        <v>120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hidden="1" x14ac:dyDescent="0.25">
      <c r="A4190" s="249" t="s">
        <v>2237</v>
      </c>
      <c r="B4190" s="313" t="s">
        <v>2240</v>
      </c>
      <c r="C4190" s="76">
        <v>44603</v>
      </c>
      <c r="D4190" s="264"/>
      <c r="E4190" s="250" t="s">
        <v>18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hidden="1" x14ac:dyDescent="0.25">
      <c r="A4191" s="249" t="s">
        <v>2238</v>
      </c>
      <c r="B4191" s="313" t="s">
        <v>2239</v>
      </c>
      <c r="C4191" s="76">
        <v>44603</v>
      </c>
      <c r="D4191" s="264"/>
      <c r="E4191" s="250" t="s">
        <v>28</v>
      </c>
      <c r="F4191" s="77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265"/>
      <c r="O4191" s="81"/>
    </row>
    <row r="4192" spans="1:15" hidden="1" x14ac:dyDescent="0.25">
      <c r="A4192" s="249" t="s">
        <v>2723</v>
      </c>
      <c r="B4192" s="161" t="s">
        <v>1600</v>
      </c>
      <c r="C4192" s="76">
        <v>44721</v>
      </c>
      <c r="D4192" s="180"/>
      <c r="E4192" s="86" t="s">
        <v>28</v>
      </c>
      <c r="F4192" s="72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25">
      <c r="A4193" s="249" t="s">
        <v>2723</v>
      </c>
      <c r="B4193" s="161" t="s">
        <v>1600</v>
      </c>
      <c r="C4193" s="76">
        <v>44721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25">
      <c r="A4194" s="249" t="s">
        <v>2731</v>
      </c>
      <c r="B4194" s="151" t="s">
        <v>2223</v>
      </c>
      <c r="C4194" s="76">
        <v>44736</v>
      </c>
      <c r="D4194" s="180"/>
      <c r="E4194" s="86" t="s">
        <v>39</v>
      </c>
      <c r="F4194" s="88">
        <v>240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25">
      <c r="A4195" s="249" t="s">
        <v>2731</v>
      </c>
      <c r="B4195" s="151" t="s">
        <v>2223</v>
      </c>
      <c r="C4195" s="76">
        <v>44736</v>
      </c>
      <c r="D4195" s="180"/>
      <c r="E4195" s="86" t="s">
        <v>18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25">
      <c r="A4196" s="249" t="s">
        <v>2731</v>
      </c>
      <c r="B4196" s="151" t="s">
        <v>2223</v>
      </c>
      <c r="C4196" s="76">
        <v>44736</v>
      </c>
      <c r="D4196" s="180"/>
      <c r="E4196" s="161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25">
      <c r="A4197" s="249" t="s">
        <v>2731</v>
      </c>
      <c r="B4197" s="151" t="s">
        <v>2223</v>
      </c>
      <c r="C4197" s="76">
        <v>44736</v>
      </c>
      <c r="D4197" s="180"/>
      <c r="E4197" s="86" t="s">
        <v>28</v>
      </c>
      <c r="F4197" s="88">
        <v>240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5"/>
      <c r="O4197" s="251" t="s">
        <v>1074</v>
      </c>
    </row>
    <row r="4198" spans="1:15" hidden="1" x14ac:dyDescent="0.25">
      <c r="A4198" s="249" t="s">
        <v>2649</v>
      </c>
      <c r="B4198" s="250" t="s">
        <v>2651</v>
      </c>
      <c r="C4198" s="76">
        <v>44705</v>
      </c>
      <c r="D4198" s="264"/>
      <c r="E4198" s="250" t="s">
        <v>28</v>
      </c>
      <c r="F4198" s="77">
        <v>1000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81"/>
    </row>
    <row r="4199" spans="1:15" hidden="1" x14ac:dyDescent="0.25">
      <c r="A4199" s="249" t="s">
        <v>2649</v>
      </c>
      <c r="B4199" s="250" t="s">
        <v>2648</v>
      </c>
      <c r="C4199" s="76">
        <v>44705</v>
      </c>
      <c r="D4199" s="264"/>
      <c r="E4199" s="250" t="s">
        <v>28</v>
      </c>
      <c r="F4199" s="77">
        <v>500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26</v>
      </c>
      <c r="L4199" s="78"/>
      <c r="M4199" s="80"/>
      <c r="N4199" s="282"/>
      <c r="O4199" s="81"/>
    </row>
    <row r="4200" spans="1:15" hidden="1" x14ac:dyDescent="0.25">
      <c r="A4200" s="249" t="s">
        <v>2452</v>
      </c>
      <c r="B4200" s="9" t="s">
        <v>2227</v>
      </c>
      <c r="C4200" s="89">
        <v>44662</v>
      </c>
      <c r="D4200" s="180"/>
      <c r="E4200" s="161" t="s">
        <v>79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hidden="1" x14ac:dyDescent="0.25">
      <c r="A4201" s="249" t="s">
        <v>2452</v>
      </c>
      <c r="B4201" s="9" t="s">
        <v>2227</v>
      </c>
      <c r="C4201" s="89">
        <v>44662</v>
      </c>
      <c r="D4201" s="180"/>
      <c r="E4201" s="161" t="s">
        <v>39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12</v>
      </c>
      <c r="L4201" s="78"/>
      <c r="M4201" s="80"/>
      <c r="N4201" s="282"/>
      <c r="O4201" s="81"/>
    </row>
    <row r="4202" spans="1:15" hidden="1" x14ac:dyDescent="0.25">
      <c r="A4202" s="249" t="s">
        <v>2452</v>
      </c>
      <c r="B4202" s="9" t="s">
        <v>2227</v>
      </c>
      <c r="C4202" s="89">
        <v>44662</v>
      </c>
      <c r="D4202" s="180"/>
      <c r="E4202" s="161" t="s">
        <v>18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282"/>
      <c r="O4202" s="81"/>
    </row>
    <row r="4203" spans="1:15" hidden="1" x14ac:dyDescent="0.25">
      <c r="A4203" s="249" t="s">
        <v>2452</v>
      </c>
      <c r="B4203" s="9" t="s">
        <v>2227</v>
      </c>
      <c r="C4203" s="89">
        <v>44662</v>
      </c>
      <c r="D4203" s="180"/>
      <c r="E4203" s="161" t="s">
        <v>28</v>
      </c>
      <c r="F4203" s="88">
        <v>300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15</v>
      </c>
      <c r="L4203" s="78"/>
      <c r="M4203" s="80"/>
      <c r="N4203" s="282"/>
      <c r="O4203" s="81"/>
    </row>
    <row r="4204" spans="1:15" hidden="1" x14ac:dyDescent="0.25">
      <c r="A4204" s="249" t="s">
        <v>2696</v>
      </c>
      <c r="B4204" s="9" t="s">
        <v>2689</v>
      </c>
      <c r="C4204" s="76">
        <v>44721</v>
      </c>
      <c r="D4204" s="264"/>
      <c r="E4204" s="250" t="s">
        <v>18</v>
      </c>
      <c r="F4204" s="77">
        <f>40*12</f>
        <v>480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hidden="1" x14ac:dyDescent="0.25">
      <c r="A4205" s="249" t="s">
        <v>2696</v>
      </c>
      <c r="B4205" s="9" t="s">
        <v>2689</v>
      </c>
      <c r="C4205" s="76">
        <v>44721</v>
      </c>
      <c r="D4205" s="264"/>
      <c r="E4205" s="250" t="s">
        <v>28</v>
      </c>
      <c r="F4205" s="77">
        <f>80*12</f>
        <v>960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hidden="1" x14ac:dyDescent="0.25">
      <c r="A4206" s="249" t="s">
        <v>2696</v>
      </c>
      <c r="B4206" s="9" t="s">
        <v>2697</v>
      </c>
      <c r="C4206" s="76">
        <v>44721</v>
      </c>
      <c r="D4206" s="264"/>
      <c r="E4206" s="250" t="s">
        <v>18</v>
      </c>
      <c r="F4206" s="77">
        <f>40*12</f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hidden="1" x14ac:dyDescent="0.25">
      <c r="A4207" s="249" t="s">
        <v>2696</v>
      </c>
      <c r="B4207" s="9" t="s">
        <v>2697</v>
      </c>
      <c r="C4207" s="76">
        <v>44721</v>
      </c>
      <c r="D4207" s="264"/>
      <c r="E4207" s="250" t="s">
        <v>28</v>
      </c>
      <c r="F4207" s="77">
        <f>80*12</f>
        <v>960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5"/>
      <c r="O4207" s="81"/>
    </row>
    <row r="4208" spans="1:15" hidden="1" x14ac:dyDescent="0.25">
      <c r="A4208" s="249" t="s">
        <v>2452</v>
      </c>
      <c r="B4208" s="9" t="s">
        <v>1966</v>
      </c>
      <c r="C4208" s="89">
        <v>44662</v>
      </c>
      <c r="D4208" s="180"/>
      <c r="E4208" s="261" t="s">
        <v>18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6</v>
      </c>
      <c r="L4208" s="78"/>
      <c r="M4208" s="80"/>
      <c r="N4208" s="282"/>
      <c r="O4208" s="81"/>
    </row>
    <row r="4209" spans="1:15" hidden="1" x14ac:dyDescent="0.25">
      <c r="A4209" s="249" t="s">
        <v>2452</v>
      </c>
      <c r="B4209" s="9" t="s">
        <v>2451</v>
      </c>
      <c r="C4209" s="89">
        <v>44662</v>
      </c>
      <c r="D4209" s="180"/>
      <c r="E4209" s="261" t="s">
        <v>28</v>
      </c>
      <c r="F4209" s="88">
        <v>600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23</v>
      </c>
      <c r="L4209" s="78"/>
      <c r="M4209" s="80"/>
      <c r="N4209" s="282"/>
      <c r="O4209" s="81"/>
    </row>
    <row r="4210" spans="1:15" hidden="1" x14ac:dyDescent="0.25">
      <c r="A4210" s="249" t="s">
        <v>2659</v>
      </c>
      <c r="B4210" s="9" t="s">
        <v>2606</v>
      </c>
      <c r="C4210" s="76">
        <v>44694</v>
      </c>
      <c r="D4210" s="264"/>
      <c r="E4210" s="250" t="s">
        <v>28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1</v>
      </c>
      <c r="L4210" s="78"/>
      <c r="M4210" s="80"/>
      <c r="N4210" s="282"/>
      <c r="O4210" s="81"/>
    </row>
    <row r="4211" spans="1:15" hidden="1" x14ac:dyDescent="0.25">
      <c r="A4211" s="249" t="s">
        <v>2659</v>
      </c>
      <c r="B4211" s="9" t="s">
        <v>2606</v>
      </c>
      <c r="C4211" s="76">
        <v>44694</v>
      </c>
      <c r="D4211" s="264"/>
      <c r="E4211" s="250" t="s">
        <v>39</v>
      </c>
      <c r="F4211" s="77">
        <v>1200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81"/>
    </row>
    <row r="4212" spans="1:15" hidden="1" x14ac:dyDescent="0.25">
      <c r="A4212" s="249" t="s">
        <v>2397</v>
      </c>
      <c r="B4212" s="9" t="s">
        <v>2383</v>
      </c>
      <c r="C4212" s="76">
        <v>44648</v>
      </c>
      <c r="D4212" s="264"/>
      <c r="E4212" s="250" t="s">
        <v>18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25">
      <c r="A4213" s="249" t="s">
        <v>2397</v>
      </c>
      <c r="B4213" s="9" t="s">
        <v>2383</v>
      </c>
      <c r="C4213" s="76">
        <v>44648</v>
      </c>
      <c r="D4213" s="264"/>
      <c r="E4213" s="250" t="s">
        <v>39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25</v>
      </c>
      <c r="L4213" s="78"/>
      <c r="M4213" s="80"/>
      <c r="N4213" s="282"/>
      <c r="O4213" s="251" t="s">
        <v>1074</v>
      </c>
    </row>
    <row r="4214" spans="1:15" hidden="1" x14ac:dyDescent="0.25">
      <c r="A4214" s="249" t="s">
        <v>2397</v>
      </c>
      <c r="B4214" s="9" t="s">
        <v>2383</v>
      </c>
      <c r="C4214" s="76">
        <v>44648</v>
      </c>
      <c r="D4214" s="264"/>
      <c r="E4214" s="250" t="s">
        <v>25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0</v>
      </c>
      <c r="L4214" s="78"/>
      <c r="M4214" s="80"/>
      <c r="N4214" s="282"/>
      <c r="O4214" s="251" t="s">
        <v>1074</v>
      </c>
    </row>
    <row r="4215" spans="1:15" hidden="1" x14ac:dyDescent="0.25">
      <c r="A4215" s="249" t="s">
        <v>2397</v>
      </c>
      <c r="B4215" s="150" t="s">
        <v>2383</v>
      </c>
      <c r="C4215" s="76">
        <v>44648</v>
      </c>
      <c r="D4215" s="264"/>
      <c r="E4215" s="250" t="s">
        <v>79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2</v>
      </c>
      <c r="L4215" s="78"/>
      <c r="M4215" s="80"/>
      <c r="N4215" s="282"/>
      <c r="O4215" s="251" t="s">
        <v>1074</v>
      </c>
    </row>
    <row r="4216" spans="1:15" hidden="1" x14ac:dyDescent="0.25">
      <c r="A4216" s="249" t="s">
        <v>2397</v>
      </c>
      <c r="B4216" s="150" t="s">
        <v>2383</v>
      </c>
      <c r="C4216" s="76">
        <v>44648</v>
      </c>
      <c r="D4216" s="264"/>
      <c r="E4216" s="161" t="s">
        <v>28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4</v>
      </c>
      <c r="L4216" s="78"/>
      <c r="M4216" s="80"/>
      <c r="N4216" s="282"/>
      <c r="O4216" s="251" t="s">
        <v>1074</v>
      </c>
    </row>
    <row r="4217" spans="1:15" hidden="1" x14ac:dyDescent="0.25">
      <c r="A4217" s="249" t="s">
        <v>2397</v>
      </c>
      <c r="B4217" s="9" t="s">
        <v>2384</v>
      </c>
      <c r="C4217" s="76">
        <v>44648</v>
      </c>
      <c r="D4217" s="264"/>
      <c r="E4217" s="250" t="s">
        <v>1164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0</v>
      </c>
      <c r="L4217" s="78"/>
      <c r="M4217" s="80"/>
      <c r="N4217" s="282"/>
      <c r="O4217" s="251" t="s">
        <v>1074</v>
      </c>
    </row>
    <row r="4218" spans="1:15" hidden="1" x14ac:dyDescent="0.25">
      <c r="A4218" s="249" t="s">
        <v>2397</v>
      </c>
      <c r="B4218" s="9" t="s">
        <v>2384</v>
      </c>
      <c r="C4218" s="76">
        <v>44648</v>
      </c>
      <c r="D4218" s="264"/>
      <c r="E4218" s="250" t="s">
        <v>1193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2</v>
      </c>
      <c r="L4218" s="78"/>
      <c r="M4218" s="80"/>
      <c r="N4218" s="282"/>
      <c r="O4218" s="251" t="s">
        <v>1074</v>
      </c>
    </row>
    <row r="4219" spans="1:15" hidden="1" x14ac:dyDescent="0.25">
      <c r="A4219" s="249" t="s">
        <v>2397</v>
      </c>
      <c r="B4219" s="9" t="s">
        <v>2384</v>
      </c>
      <c r="C4219" s="76">
        <v>44648</v>
      </c>
      <c r="D4219" s="264"/>
      <c r="E4219" s="250" t="s">
        <v>1140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131</v>
      </c>
      <c r="L4219" s="78"/>
      <c r="M4219" s="80"/>
      <c r="N4219" s="282"/>
      <c r="O4219" s="251" t="s">
        <v>1074</v>
      </c>
    </row>
    <row r="4220" spans="1:15" hidden="1" x14ac:dyDescent="0.25">
      <c r="A4220" s="249" t="s">
        <v>2397</v>
      </c>
      <c r="B4220" s="150" t="s">
        <v>2384</v>
      </c>
      <c r="C4220" s="76">
        <v>44648</v>
      </c>
      <c r="D4220" s="264"/>
      <c r="E4220" s="250" t="s">
        <v>1153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41</v>
      </c>
      <c r="L4220" s="78"/>
      <c r="M4220" s="80"/>
      <c r="N4220" s="282"/>
      <c r="O4220" s="251" t="s">
        <v>1074</v>
      </c>
    </row>
    <row r="4221" spans="1:15" hidden="1" x14ac:dyDescent="0.25">
      <c r="A4221" s="249" t="s">
        <v>2397</v>
      </c>
      <c r="B4221" s="9" t="s">
        <v>2384</v>
      </c>
      <c r="C4221" s="76">
        <v>44648</v>
      </c>
      <c r="D4221" s="264"/>
      <c r="E4221" s="250" t="s">
        <v>2405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1</v>
      </c>
      <c r="L4221" s="78"/>
      <c r="M4221" s="80"/>
      <c r="N4221" s="282"/>
      <c r="O4221" s="251" t="s">
        <v>1074</v>
      </c>
    </row>
    <row r="4222" spans="1:15" hidden="1" x14ac:dyDescent="0.25">
      <c r="A4222" s="249" t="s">
        <v>2397</v>
      </c>
      <c r="B4222" s="9" t="s">
        <v>2382</v>
      </c>
      <c r="C4222" s="76">
        <v>44648</v>
      </c>
      <c r="D4222" s="264"/>
      <c r="E4222" s="250" t="s">
        <v>18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0</v>
      </c>
      <c r="L4222" s="78"/>
      <c r="M4222" s="80"/>
      <c r="N4222" s="282"/>
      <c r="O4222" s="251" t="s">
        <v>1074</v>
      </c>
    </row>
    <row r="4223" spans="1:15" hidden="1" x14ac:dyDescent="0.25">
      <c r="A4223" s="249" t="s">
        <v>2397</v>
      </c>
      <c r="B4223" s="9" t="s">
        <v>2382</v>
      </c>
      <c r="C4223" s="76">
        <v>44648</v>
      </c>
      <c r="D4223" s="264"/>
      <c r="E4223" s="250" t="s">
        <v>39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4</v>
      </c>
      <c r="L4223" s="78"/>
      <c r="M4223" s="80"/>
      <c r="N4223" s="282"/>
      <c r="O4223" s="251" t="s">
        <v>1074</v>
      </c>
    </row>
    <row r="4224" spans="1:15" hidden="1" x14ac:dyDescent="0.25">
      <c r="A4224" s="249" t="s">
        <v>2397</v>
      </c>
      <c r="B4224" s="9" t="s">
        <v>2382</v>
      </c>
      <c r="C4224" s="76">
        <v>44648</v>
      </c>
      <c r="D4224" s="264"/>
      <c r="E4224" s="250" t="s">
        <v>28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12</v>
      </c>
      <c r="L4224" s="78"/>
      <c r="M4224" s="80"/>
      <c r="N4224" s="282"/>
      <c r="O4224" s="251" t="s">
        <v>1074</v>
      </c>
    </row>
    <row r="4225" spans="1:15" hidden="1" x14ac:dyDescent="0.25">
      <c r="A4225" s="249" t="s">
        <v>2397</v>
      </c>
      <c r="B4225" s="9" t="s">
        <v>2382</v>
      </c>
      <c r="C4225" s="76">
        <v>44648</v>
      </c>
      <c r="D4225" s="264"/>
      <c r="E4225" s="250" t="s">
        <v>79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27</v>
      </c>
      <c r="L4225" s="78"/>
      <c r="M4225" s="80"/>
      <c r="N4225" s="282"/>
      <c r="O4225" s="251" t="s">
        <v>1074</v>
      </c>
    </row>
    <row r="4226" spans="1:15" hidden="1" x14ac:dyDescent="0.25">
      <c r="A4226" s="249" t="s">
        <v>2397</v>
      </c>
      <c r="B4226" s="9" t="s">
        <v>2382</v>
      </c>
      <c r="C4226" s="76">
        <v>44648</v>
      </c>
      <c r="D4226" s="264"/>
      <c r="E4226" s="250" t="s">
        <v>25</v>
      </c>
      <c r="F4226" s="77">
        <v>240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8</v>
      </c>
      <c r="L4226" s="78"/>
      <c r="M4226" s="80"/>
      <c r="N4226" s="282"/>
      <c r="O4226" s="251" t="s">
        <v>1074</v>
      </c>
    </row>
    <row r="4227" spans="1:15" hidden="1" x14ac:dyDescent="0.25">
      <c r="A4227" s="249" t="s">
        <v>2397</v>
      </c>
      <c r="B4227" s="9" t="s">
        <v>2381</v>
      </c>
      <c r="C4227" s="76">
        <v>44648</v>
      </c>
      <c r="D4227" s="264"/>
      <c r="E4227" s="250" t="s">
        <v>18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33</v>
      </c>
      <c r="L4227" s="78"/>
      <c r="M4227" s="80"/>
      <c r="N4227" s="282"/>
      <c r="O4227" s="251" t="s">
        <v>1074</v>
      </c>
    </row>
    <row r="4228" spans="1:15" hidden="1" x14ac:dyDescent="0.25">
      <c r="A4228" s="249" t="s">
        <v>2397</v>
      </c>
      <c r="B4228" s="9" t="s">
        <v>2381</v>
      </c>
      <c r="C4228" s="76">
        <v>44648</v>
      </c>
      <c r="D4228" s="264"/>
      <c r="E4228" s="250" t="s">
        <v>39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4</v>
      </c>
      <c r="L4228" s="78"/>
      <c r="M4228" s="80"/>
      <c r="N4228" s="282"/>
      <c r="O4228" s="251" t="s">
        <v>1074</v>
      </c>
    </row>
    <row r="4229" spans="1:15" hidden="1" x14ac:dyDescent="0.25">
      <c r="A4229" s="249" t="s">
        <v>2397</v>
      </c>
      <c r="B4229" s="9" t="s">
        <v>2381</v>
      </c>
      <c r="C4229" s="76">
        <v>44648</v>
      </c>
      <c r="D4229" s="264"/>
      <c r="E4229" s="250" t="s">
        <v>28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31</v>
      </c>
      <c r="L4229" s="78"/>
      <c r="M4229" s="80"/>
      <c r="N4229" s="282"/>
      <c r="O4229" s="251" t="s">
        <v>1074</v>
      </c>
    </row>
    <row r="4230" spans="1:15" hidden="1" x14ac:dyDescent="0.25">
      <c r="A4230" s="249" t="s">
        <v>2397</v>
      </c>
      <c r="B4230" s="9" t="s">
        <v>2381</v>
      </c>
      <c r="C4230" s="76">
        <v>44648</v>
      </c>
      <c r="D4230" s="264"/>
      <c r="E4230" s="250" t="s">
        <v>79</v>
      </c>
      <c r="F4230" s="77">
        <f>1200/4</f>
        <v>300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12</v>
      </c>
      <c r="L4230" s="78"/>
      <c r="M4230" s="80"/>
      <c r="N4230" s="282"/>
      <c r="O4230" s="251" t="s">
        <v>1074</v>
      </c>
    </row>
    <row r="4231" spans="1:15" hidden="1" x14ac:dyDescent="0.25">
      <c r="A4231" s="249" t="s">
        <v>2659</v>
      </c>
      <c r="B4231" s="150" t="s">
        <v>2606</v>
      </c>
      <c r="C4231" s="76">
        <v>44694</v>
      </c>
      <c r="D4231" s="264"/>
      <c r="E4231" s="250" t="s">
        <v>18</v>
      </c>
      <c r="F4231" s="77">
        <v>1200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hidden="1" x14ac:dyDescent="0.25">
      <c r="A4232" s="249" t="s">
        <v>2725</v>
      </c>
      <c r="B4232" s="150" t="s">
        <v>1163</v>
      </c>
      <c r="C4232" s="76">
        <v>44735</v>
      </c>
      <c r="D4232" s="264"/>
      <c r="E4232" s="161" t="s">
        <v>79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52</v>
      </c>
      <c r="L4232" s="78"/>
      <c r="M4232" s="80"/>
      <c r="N4232" s="325"/>
      <c r="O4232" s="251"/>
    </row>
    <row r="4233" spans="1:15" hidden="1" x14ac:dyDescent="0.25">
      <c r="A4233" s="249" t="s">
        <v>2725</v>
      </c>
      <c r="B4233" s="150" t="s">
        <v>1163</v>
      </c>
      <c r="C4233" s="76">
        <v>44735</v>
      </c>
      <c r="D4233" s="264"/>
      <c r="E4233" s="161" t="s">
        <v>25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5"/>
      <c r="O4233" s="251"/>
    </row>
    <row r="4234" spans="1:15" hidden="1" x14ac:dyDescent="0.25">
      <c r="A4234" s="249" t="s">
        <v>2725</v>
      </c>
      <c r="B4234" s="150" t="s">
        <v>1163</v>
      </c>
      <c r="C4234" s="76">
        <v>44735</v>
      </c>
      <c r="D4234" s="264"/>
      <c r="E4234" s="161" t="s">
        <v>18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2</v>
      </c>
      <c r="L4234" s="78"/>
      <c r="M4234" s="80"/>
      <c r="N4234" s="325"/>
      <c r="O4234" s="251"/>
    </row>
    <row r="4235" spans="1:15" x14ac:dyDescent="0.25">
      <c r="A4235" s="249" t="s">
        <v>2725</v>
      </c>
      <c r="B4235" s="150" t="s">
        <v>1163</v>
      </c>
      <c r="C4235" s="76">
        <v>44735</v>
      </c>
      <c r="D4235" s="264"/>
      <c r="E4235" s="161" t="s">
        <v>39</v>
      </c>
      <c r="F4235" s="88">
        <f>(1200-120)/4</f>
        <v>270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251"/>
    </row>
    <row r="4236" spans="1:15" hidden="1" x14ac:dyDescent="0.25">
      <c r="A4236" s="249" t="s">
        <v>2725</v>
      </c>
      <c r="B4236" s="150" t="s">
        <v>1163</v>
      </c>
      <c r="C4236" s="76">
        <v>44735</v>
      </c>
      <c r="D4236" s="264"/>
      <c r="E4236" s="161" t="s">
        <v>28</v>
      </c>
      <c r="F4236" s="77">
        <v>120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5"/>
      <c r="O4236" s="81"/>
    </row>
    <row r="4237" spans="1:15" hidden="1" x14ac:dyDescent="0.25">
      <c r="A4237" s="249" t="s">
        <v>2725</v>
      </c>
      <c r="B4237" s="150" t="s">
        <v>1332</v>
      </c>
      <c r="C4237" s="76">
        <v>44735</v>
      </c>
      <c r="D4237" s="264"/>
      <c r="E4237" s="161" t="s">
        <v>79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7</v>
      </c>
      <c r="L4237" s="78"/>
      <c r="M4237" s="80"/>
      <c r="N4237" s="325"/>
      <c r="O4237" s="81"/>
    </row>
    <row r="4238" spans="1:15" x14ac:dyDescent="0.25">
      <c r="A4238" s="249" t="s">
        <v>2725</v>
      </c>
      <c r="B4238" s="150" t="s">
        <v>1332</v>
      </c>
      <c r="C4238" s="76">
        <v>44735</v>
      </c>
      <c r="D4238" s="264"/>
      <c r="E4238" s="161" t="s">
        <v>25</v>
      </c>
      <c r="F4238" s="88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5"/>
      <c r="O4238" s="81"/>
    </row>
    <row r="4239" spans="1:15" x14ac:dyDescent="0.25">
      <c r="A4239" s="249" t="s">
        <v>2725</v>
      </c>
      <c r="B4239" s="150" t="s">
        <v>1332</v>
      </c>
      <c r="C4239" s="76">
        <v>44735</v>
      </c>
      <c r="D4239" s="267"/>
      <c r="E4239" s="181" t="s">
        <v>18</v>
      </c>
      <c r="F4239" s="72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5"/>
      <c r="O4239" s="81"/>
    </row>
    <row r="4240" spans="1:15" hidden="1" x14ac:dyDescent="0.25">
      <c r="A4240" s="249" t="s">
        <v>2725</v>
      </c>
      <c r="B4240" s="150" t="s">
        <v>1332</v>
      </c>
      <c r="C4240" s="76">
        <v>44735</v>
      </c>
      <c r="D4240" s="264"/>
      <c r="E4240" s="161" t="s">
        <v>39</v>
      </c>
      <c r="F4240" s="88">
        <f>(1200-120)/4</f>
        <v>270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28</v>
      </c>
      <c r="L4240" s="78"/>
      <c r="M4240" s="80"/>
      <c r="N4240" s="325"/>
      <c r="O4240" s="81"/>
    </row>
    <row r="4241" spans="1:15" hidden="1" x14ac:dyDescent="0.25">
      <c r="A4241" s="249" t="s">
        <v>2725</v>
      </c>
      <c r="B4241" s="150" t="s">
        <v>1332</v>
      </c>
      <c r="C4241" s="76">
        <v>44735</v>
      </c>
      <c r="D4241" s="264"/>
      <c r="E4241" s="161" t="s">
        <v>28</v>
      </c>
      <c r="F4241" s="77">
        <v>120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hidden="1" x14ac:dyDescent="0.25">
      <c r="A4242" s="249" t="s">
        <v>2725</v>
      </c>
      <c r="B4242" s="9" t="s">
        <v>2157</v>
      </c>
      <c r="C4242" s="76">
        <v>44735</v>
      </c>
      <c r="D4242" s="264"/>
      <c r="E4242" s="261" t="s">
        <v>2148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hidden="1" x14ac:dyDescent="0.25">
      <c r="A4243" s="249" t="s">
        <v>2725</v>
      </c>
      <c r="B4243" s="9" t="s">
        <v>2157</v>
      </c>
      <c r="C4243" s="76">
        <v>44735</v>
      </c>
      <c r="D4243" s="264"/>
      <c r="E4243" s="261" t="s">
        <v>2149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x14ac:dyDescent="0.25">
      <c r="A4244" s="249" t="s">
        <v>2725</v>
      </c>
      <c r="B4244" s="9" t="s">
        <v>2157</v>
      </c>
      <c r="C4244" s="76">
        <v>44735</v>
      </c>
      <c r="D4244" s="264"/>
      <c r="E4244" s="261" t="s">
        <v>2150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hidden="1" x14ac:dyDescent="0.25">
      <c r="A4245" s="249" t="s">
        <v>2725</v>
      </c>
      <c r="B4245" s="9" t="s">
        <v>2157</v>
      </c>
      <c r="C4245" s="76">
        <v>44735</v>
      </c>
      <c r="D4245" s="264"/>
      <c r="E4245" s="261" t="s">
        <v>2151</v>
      </c>
      <c r="F4245" s="88">
        <f>1200/4</f>
        <v>300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hidden="1" x14ac:dyDescent="0.25">
      <c r="A4246" s="249" t="s">
        <v>2725</v>
      </c>
      <c r="B4246" s="9" t="s">
        <v>2152</v>
      </c>
      <c r="C4246" s="76">
        <v>44735</v>
      </c>
      <c r="D4246" s="264"/>
      <c r="E4246" s="261" t="s">
        <v>2153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hidden="1" x14ac:dyDescent="0.25">
      <c r="A4247" s="249" t="s">
        <v>2725</v>
      </c>
      <c r="B4247" s="9" t="s">
        <v>2152</v>
      </c>
      <c r="C4247" s="76">
        <v>44735</v>
      </c>
      <c r="D4247" s="264"/>
      <c r="E4247" s="261" t="s">
        <v>2154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hidden="1" x14ac:dyDescent="0.25">
      <c r="A4248" s="249" t="s">
        <v>2725</v>
      </c>
      <c r="B4248" s="9" t="s">
        <v>2152</v>
      </c>
      <c r="C4248" s="76">
        <v>44735</v>
      </c>
      <c r="D4248" s="264"/>
      <c r="E4248" s="303" t="s">
        <v>2155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hidden="1" x14ac:dyDescent="0.25">
      <c r="A4249" s="249" t="s">
        <v>2725</v>
      </c>
      <c r="B4249" s="9" t="s">
        <v>2152</v>
      </c>
      <c r="C4249" s="76">
        <v>44735</v>
      </c>
      <c r="D4249" s="264"/>
      <c r="E4249" s="261" t="s">
        <v>2156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hidden="1" x14ac:dyDescent="0.25">
      <c r="A4250" s="249" t="s">
        <v>2725</v>
      </c>
      <c r="B4250" s="150" t="s">
        <v>2152</v>
      </c>
      <c r="C4250" s="76">
        <v>44735</v>
      </c>
      <c r="D4250" s="264"/>
      <c r="E4250" s="261" t="s">
        <v>253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hidden="1" x14ac:dyDescent="0.25">
      <c r="A4251" s="249" t="s">
        <v>2725</v>
      </c>
      <c r="B4251" s="9" t="s">
        <v>2152</v>
      </c>
      <c r="C4251" s="76">
        <v>44735</v>
      </c>
      <c r="D4251" s="264"/>
      <c r="E4251" s="261" t="s">
        <v>2167</v>
      </c>
      <c r="F4251" s="88">
        <v>100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325"/>
      <c r="O4251" s="81"/>
    </row>
    <row r="4252" spans="1:15" hidden="1" x14ac:dyDescent="0.25">
      <c r="A4252" s="249" t="s">
        <v>2348</v>
      </c>
      <c r="B4252" s="9" t="s">
        <v>2347</v>
      </c>
      <c r="C4252" s="76">
        <v>44636</v>
      </c>
      <c r="D4252" s="264"/>
      <c r="E4252" s="250" t="s">
        <v>18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25">
      <c r="A4253" s="249" t="s">
        <v>2348</v>
      </c>
      <c r="B4253" s="9" t="s">
        <v>2347</v>
      </c>
      <c r="C4253" s="76">
        <v>44636</v>
      </c>
      <c r="D4253" s="264"/>
      <c r="E4253" s="250" t="s">
        <v>39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hidden="1" x14ac:dyDescent="0.25">
      <c r="A4254" s="249" t="s">
        <v>2348</v>
      </c>
      <c r="B4254" s="9" t="s">
        <v>2347</v>
      </c>
      <c r="C4254" s="76">
        <v>44636</v>
      </c>
      <c r="D4254" s="264"/>
      <c r="E4254" s="250" t="s">
        <v>25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25">
      <c r="A4255" s="249" t="s">
        <v>2348</v>
      </c>
      <c r="B4255" s="9" t="s">
        <v>2347</v>
      </c>
      <c r="C4255" s="76">
        <v>44636</v>
      </c>
      <c r="D4255" s="264"/>
      <c r="E4255" s="250" t="s">
        <v>28</v>
      </c>
      <c r="F4255" s="77">
        <f>1200/4</f>
        <v>300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282"/>
      <c r="O4255" s="81"/>
    </row>
    <row r="4256" spans="1:15" hidden="1" x14ac:dyDescent="0.25">
      <c r="A4256" s="249" t="s">
        <v>2744</v>
      </c>
      <c r="B4256" s="261" t="s">
        <v>1601</v>
      </c>
      <c r="C4256" s="76">
        <v>44732</v>
      </c>
      <c r="D4256" s="180"/>
      <c r="E4256" s="86" t="s">
        <v>25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325"/>
      <c r="O4256" s="251" t="s">
        <v>1074</v>
      </c>
    </row>
    <row r="4257" spans="1:15" hidden="1" x14ac:dyDescent="0.25">
      <c r="A4257" s="249" t="s">
        <v>2744</v>
      </c>
      <c r="B4257" s="314" t="s">
        <v>1601</v>
      </c>
      <c r="C4257" s="76">
        <v>44732</v>
      </c>
      <c r="D4257" s="180"/>
      <c r="E4257" s="86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26</v>
      </c>
      <c r="L4257" s="78"/>
      <c r="M4257" s="80"/>
      <c r="N4257" s="325"/>
      <c r="O4257" s="251" t="s">
        <v>1074</v>
      </c>
    </row>
    <row r="4258" spans="1:15" x14ac:dyDescent="0.25">
      <c r="A4258" s="249" t="s">
        <v>2746</v>
      </c>
      <c r="B4258" s="151" t="s">
        <v>1166</v>
      </c>
      <c r="C4258" s="76">
        <v>44741</v>
      </c>
      <c r="D4258" s="264"/>
      <c r="E4258" s="161" t="s">
        <v>18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2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hidden="1" x14ac:dyDescent="0.25">
      <c r="A4259" s="249" t="s">
        <v>2746</v>
      </c>
      <c r="B4259" s="151" t="s">
        <v>1166</v>
      </c>
      <c r="C4259" s="76">
        <v>44741</v>
      </c>
      <c r="D4259" s="264"/>
      <c r="E4259" s="161" t="s">
        <v>25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hidden="1" x14ac:dyDescent="0.25">
      <c r="A4260" s="249" t="s">
        <v>2746</v>
      </c>
      <c r="B4260" s="151" t="s">
        <v>1166</v>
      </c>
      <c r="C4260" s="76">
        <v>44741</v>
      </c>
      <c r="D4260" s="264"/>
      <c r="E4260" s="86" t="s">
        <v>39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x14ac:dyDescent="0.25">
      <c r="A4261" s="249" t="s">
        <v>2746</v>
      </c>
      <c r="B4261" s="151" t="s">
        <v>1166</v>
      </c>
      <c r="C4261" s="76">
        <v>44741</v>
      </c>
      <c r="D4261" s="264"/>
      <c r="E4261" s="86" t="s">
        <v>28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5"/>
      <c r="O4261" s="81"/>
    </row>
    <row r="4262" spans="1:15" x14ac:dyDescent="0.25">
      <c r="A4262" s="249" t="s">
        <v>2747</v>
      </c>
      <c r="B4262" s="323" t="s">
        <v>2081</v>
      </c>
      <c r="C4262" s="76">
        <v>44741</v>
      </c>
      <c r="D4262" s="235"/>
      <c r="E4262" s="250" t="s">
        <v>28</v>
      </c>
      <c r="F4262" s="77">
        <v>1200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42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6</v>
      </c>
      <c r="L4262" s="78"/>
      <c r="M4262" s="80"/>
      <c r="N4262" s="325"/>
      <c r="O4262" s="81"/>
    </row>
    <row r="4263" spans="1:15" x14ac:dyDescent="0.25">
      <c r="A4263" s="249" t="s">
        <v>2748</v>
      </c>
      <c r="B4263" s="151" t="s">
        <v>1438</v>
      </c>
      <c r="C4263" s="76">
        <v>44741</v>
      </c>
      <c r="D4263" s="180"/>
      <c r="E4263" s="86" t="s">
        <v>39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81"/>
    </row>
    <row r="4264" spans="1:15" x14ac:dyDescent="0.25">
      <c r="A4264" s="249" t="s">
        <v>2748</v>
      </c>
      <c r="B4264" s="151" t="s">
        <v>1438</v>
      </c>
      <c r="C4264" s="76">
        <v>44741</v>
      </c>
      <c r="D4264" s="180"/>
      <c r="E4264" s="86" t="s">
        <v>28</v>
      </c>
      <c r="F4264" s="88">
        <v>240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6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81"/>
    </row>
    <row r="4265" spans="1:15" x14ac:dyDescent="0.25">
      <c r="A4265" s="249" t="s">
        <v>2748</v>
      </c>
      <c r="B4265" s="151" t="s">
        <v>1438</v>
      </c>
      <c r="C4265" s="76">
        <v>44741</v>
      </c>
      <c r="D4265" s="180"/>
      <c r="E4265" s="86" t="s">
        <v>25</v>
      </c>
      <c r="F4265" s="72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0</v>
      </c>
      <c r="L4265" s="78"/>
      <c r="M4265" s="80"/>
      <c r="N4265" s="325"/>
      <c r="O4265" s="81"/>
    </row>
    <row r="4266" spans="1:15" x14ac:dyDescent="0.25">
      <c r="A4266" s="249" t="s">
        <v>2748</v>
      </c>
      <c r="B4266" s="151" t="s">
        <v>1438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4</v>
      </c>
      <c r="L4266" s="78"/>
      <c r="M4266" s="80"/>
      <c r="N4266" s="325"/>
      <c r="O4266" s="81"/>
    </row>
    <row r="4267" spans="1:15" x14ac:dyDescent="0.25">
      <c r="A4267" s="249" t="s">
        <v>2749</v>
      </c>
      <c r="B4267" s="151" t="s">
        <v>2223</v>
      </c>
      <c r="C4267" s="76">
        <v>44741</v>
      </c>
      <c r="D4267" s="180"/>
      <c r="E4267" s="86" t="s">
        <v>39</v>
      </c>
      <c r="F4267" s="88">
        <v>240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2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2</v>
      </c>
      <c r="L4267" s="78"/>
      <c r="M4267" s="80"/>
      <c r="N4267" s="325"/>
      <c r="O4267" s="81"/>
    </row>
    <row r="4268" spans="1:15" x14ac:dyDescent="0.25">
      <c r="A4268" s="249" t="s">
        <v>2749</v>
      </c>
      <c r="B4268" s="151" t="s">
        <v>2223</v>
      </c>
      <c r="C4268" s="76">
        <v>44741</v>
      </c>
      <c r="D4268" s="180"/>
      <c r="E4268" s="86" t="s">
        <v>18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42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81"/>
    </row>
    <row r="4269" spans="1:15" x14ac:dyDescent="0.25">
      <c r="A4269" s="249" t="s">
        <v>2749</v>
      </c>
      <c r="B4269" s="151" t="s">
        <v>2223</v>
      </c>
      <c r="C4269" s="76">
        <v>44741</v>
      </c>
      <c r="D4269" s="180"/>
      <c r="E4269" s="161" t="s">
        <v>25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5"/>
      <c r="O4269" s="81"/>
    </row>
    <row r="4270" spans="1:15" x14ac:dyDescent="0.25">
      <c r="A4270" s="249" t="s">
        <v>2749</v>
      </c>
      <c r="B4270" s="151" t="s">
        <v>2223</v>
      </c>
      <c r="C4270" s="76">
        <v>44741</v>
      </c>
      <c r="D4270" s="180"/>
      <c r="E4270" s="86" t="s">
        <v>28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3</v>
      </c>
      <c r="L4270" s="78"/>
      <c r="M4270" s="80"/>
      <c r="N4270" s="325"/>
      <c r="O4270" s="81"/>
    </row>
    <row r="4271" spans="1:15" hidden="1" x14ac:dyDescent="0.25">
      <c r="A4271" s="249" t="s">
        <v>2750</v>
      </c>
      <c r="B4271" s="9" t="s">
        <v>234</v>
      </c>
      <c r="C4271" s="76">
        <v>44734</v>
      </c>
      <c r="D4271" s="264"/>
      <c r="E4271" s="261" t="s">
        <v>39</v>
      </c>
      <c r="F4271" s="77">
        <v>360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hidden="1" x14ac:dyDescent="0.25">
      <c r="A4272" s="249" t="s">
        <v>2750</v>
      </c>
      <c r="B4272" s="9" t="s">
        <v>234</v>
      </c>
      <c r="C4272" s="76">
        <v>44734</v>
      </c>
      <c r="D4272" s="264"/>
      <c r="E4272" s="261" t="s">
        <v>18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81"/>
    </row>
    <row r="4273" spans="1:15" x14ac:dyDescent="0.25">
      <c r="A4273" s="249" t="s">
        <v>2747</v>
      </c>
      <c r="B4273" s="323" t="s">
        <v>2081</v>
      </c>
      <c r="C4273" s="76">
        <v>44741</v>
      </c>
      <c r="D4273" s="235"/>
      <c r="E4273" s="250" t="s">
        <v>39</v>
      </c>
      <c r="F4273" s="77">
        <v>600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81"/>
    </row>
    <row r="4274" spans="1:15" hidden="1" x14ac:dyDescent="0.25">
      <c r="A4274" s="249" t="s">
        <v>2751</v>
      </c>
      <c r="B4274" s="151" t="s">
        <v>1421</v>
      </c>
      <c r="C4274" s="76">
        <v>44736</v>
      </c>
      <c r="D4274" s="180"/>
      <c r="E4274" s="86" t="s">
        <v>39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hidden="1" x14ac:dyDescent="0.25">
      <c r="A4275" s="249" t="s">
        <v>2751</v>
      </c>
      <c r="B4275" s="151" t="s">
        <v>1421</v>
      </c>
      <c r="C4275" s="76">
        <v>44736</v>
      </c>
      <c r="D4275" s="180"/>
      <c r="E4275" s="86" t="s">
        <v>28</v>
      </c>
      <c r="F4275" s="88">
        <v>240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251" t="s">
        <v>1074</v>
      </c>
    </row>
    <row r="4276" spans="1:15" x14ac:dyDescent="0.25">
      <c r="A4276" s="249" t="s">
        <v>2753</v>
      </c>
      <c r="B4276" s="323" t="s">
        <v>582</v>
      </c>
      <c r="C4276" s="76">
        <v>44742</v>
      </c>
      <c r="D4276" s="235"/>
      <c r="E4276" s="250" t="s">
        <v>28</v>
      </c>
      <c r="F4276" s="77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25">
      <c r="A4277" s="249" t="s">
        <v>2754</v>
      </c>
      <c r="B4277" s="9" t="s">
        <v>27</v>
      </c>
      <c r="C4277" s="76">
        <v>44742</v>
      </c>
      <c r="D4277" s="235"/>
      <c r="E4277" s="86" t="s">
        <v>28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5"/>
      <c r="O4277" s="81"/>
    </row>
    <row r="4278" spans="1:15" hidden="1" x14ac:dyDescent="0.25">
      <c r="A4278" s="249" t="s">
        <v>2754</v>
      </c>
      <c r="B4278" s="9" t="s">
        <v>27</v>
      </c>
      <c r="C4278" s="76">
        <v>44742</v>
      </c>
      <c r="D4278" s="235"/>
      <c r="E4278" s="86" t="s">
        <v>39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hidden="1" x14ac:dyDescent="0.25">
      <c r="A4279" s="249" t="s">
        <v>2754</v>
      </c>
      <c r="B4279" s="9" t="s">
        <v>27</v>
      </c>
      <c r="C4279" s="76">
        <v>44742</v>
      </c>
      <c r="D4279" s="235"/>
      <c r="E4279" s="86" t="s">
        <v>25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hidden="1" x14ac:dyDescent="0.25">
      <c r="A4280" s="249" t="s">
        <v>2754</v>
      </c>
      <c r="B4280" s="9" t="s">
        <v>27</v>
      </c>
      <c r="C4280" s="76">
        <v>44742</v>
      </c>
      <c r="D4280" s="235"/>
      <c r="E4280" s="161" t="s">
        <v>18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hidden="1" x14ac:dyDescent="0.25">
      <c r="A4281" s="249" t="s">
        <v>2755</v>
      </c>
      <c r="B4281" s="181" t="s">
        <v>1596</v>
      </c>
      <c r="C4281" s="76">
        <v>44742</v>
      </c>
      <c r="D4281" s="180"/>
      <c r="E4281" s="86" t="s">
        <v>25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hidden="1" x14ac:dyDescent="0.25">
      <c r="A4282" s="249" t="s">
        <v>2755</v>
      </c>
      <c r="B4282" s="181" t="s">
        <v>1596</v>
      </c>
      <c r="C4282" s="76">
        <v>44742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x14ac:dyDescent="0.25">
      <c r="A4283" s="249" t="s">
        <v>2755</v>
      </c>
      <c r="B4283" s="181" t="s">
        <v>1596</v>
      </c>
      <c r="C4283" s="76">
        <v>44742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hidden="1" x14ac:dyDescent="0.25">
      <c r="A4284" s="249" t="s">
        <v>2755</v>
      </c>
      <c r="B4284" s="181" t="s">
        <v>1596</v>
      </c>
      <c r="C4284" s="76">
        <v>44742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hidden="1" x14ac:dyDescent="0.25">
      <c r="A4285" s="249" t="s">
        <v>2756</v>
      </c>
      <c r="B4285" s="316" t="s">
        <v>424</v>
      </c>
      <c r="C4285" s="76">
        <v>44746</v>
      </c>
      <c r="D4285" s="264"/>
      <c r="E4285" s="250" t="s">
        <v>79</v>
      </c>
      <c r="F4285" s="77">
        <v>500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hidden="1" x14ac:dyDescent="0.25">
      <c r="A4286" s="249" t="s">
        <v>2756</v>
      </c>
      <c r="B4286" s="316" t="s">
        <v>433</v>
      </c>
      <c r="C4286" s="76">
        <v>44746</v>
      </c>
      <c r="D4286" s="264"/>
      <c r="E4286" s="250" t="s">
        <v>18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hidden="1" x14ac:dyDescent="0.25">
      <c r="A4287" s="249" t="s">
        <v>2756</v>
      </c>
      <c r="B4287" s="316" t="s">
        <v>433</v>
      </c>
      <c r="C4287" s="76">
        <v>44746</v>
      </c>
      <c r="D4287" s="264"/>
      <c r="E4287" s="250" t="s">
        <v>1394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hidden="1" x14ac:dyDescent="0.25">
      <c r="A4288" s="249" t="s">
        <v>2756</v>
      </c>
      <c r="B4288" s="316" t="s">
        <v>433</v>
      </c>
      <c r="C4288" s="76">
        <v>44746</v>
      </c>
      <c r="D4288" s="264"/>
      <c r="E4288" s="250" t="s">
        <v>79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hidden="1" x14ac:dyDescent="0.25">
      <c r="A4289" s="249" t="s">
        <v>2756</v>
      </c>
      <c r="B4289" s="316" t="s">
        <v>429</v>
      </c>
      <c r="C4289" s="76">
        <v>44746</v>
      </c>
      <c r="D4289" s="264"/>
      <c r="E4289" s="250" t="s">
        <v>131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hidden="1" x14ac:dyDescent="0.25">
      <c r="A4290" s="249" t="s">
        <v>2756</v>
      </c>
      <c r="B4290" s="316" t="s">
        <v>429</v>
      </c>
      <c r="C4290" s="76">
        <v>44746</v>
      </c>
      <c r="D4290" s="264"/>
      <c r="E4290" s="250" t="s">
        <v>18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hidden="1" x14ac:dyDescent="0.25">
      <c r="A4291" s="249" t="s">
        <v>2756</v>
      </c>
      <c r="B4291" s="316" t="s">
        <v>429</v>
      </c>
      <c r="C4291" s="76">
        <v>44746</v>
      </c>
      <c r="D4291" s="264"/>
      <c r="E4291" s="250" t="s">
        <v>968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hidden="1" x14ac:dyDescent="0.25">
      <c r="A4292" s="249" t="s">
        <v>2756</v>
      </c>
      <c r="B4292" s="316" t="s">
        <v>429</v>
      </c>
      <c r="C4292" s="76">
        <v>44746</v>
      </c>
      <c r="D4292" s="264"/>
      <c r="E4292" s="250" t="s">
        <v>1394</v>
      </c>
      <c r="F4292" s="77">
        <v>300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hidden="1" x14ac:dyDescent="0.25">
      <c r="A4293" s="249" t="s">
        <v>2679</v>
      </c>
      <c r="B4293" s="250" t="s">
        <v>2592</v>
      </c>
      <c r="C4293" s="76">
        <v>44718</v>
      </c>
      <c r="D4293" s="264"/>
      <c r="E4293" s="250" t="s">
        <v>28</v>
      </c>
      <c r="F4293" s="88">
        <v>330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hidden="1" x14ac:dyDescent="0.25">
      <c r="A4294" s="188"/>
      <c r="B4294" s="316"/>
      <c r="C4294" s="76"/>
      <c r="D4294" s="264"/>
      <c r="E4294" s="189"/>
      <c r="F4294" s="77"/>
      <c r="G4294" s="78"/>
      <c r="H4294" s="78"/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hidden="1" x14ac:dyDescent="0.25">
      <c r="A4295" s="188"/>
      <c r="B4295" s="316"/>
      <c r="C4295" s="76"/>
      <c r="D4295" s="264"/>
      <c r="E4295" s="189"/>
      <c r="F4295" s="77"/>
      <c r="G4295" s="78"/>
      <c r="H4295" s="78"/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hidden="1" x14ac:dyDescent="0.25">
      <c r="A4296" s="188"/>
      <c r="B4296" s="316"/>
      <c r="C4296" s="76"/>
      <c r="D4296" s="264"/>
      <c r="E4296" s="189"/>
      <c r="F4296" s="77"/>
      <c r="G4296" s="78"/>
      <c r="H4296" s="78"/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hidden="1" x14ac:dyDescent="0.25">
      <c r="A4297" s="188"/>
      <c r="B4297" s="316"/>
      <c r="C4297" s="76"/>
      <c r="D4297" s="264"/>
      <c r="E4297" s="189"/>
      <c r="F4297" s="77"/>
      <c r="G4297" s="78"/>
      <c r="H4297" s="78"/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hidden="1" x14ac:dyDescent="0.25">
      <c r="A4298" s="188"/>
      <c r="B4298" s="316"/>
      <c r="C4298" s="76"/>
      <c r="D4298" s="264"/>
      <c r="E4298" s="189"/>
      <c r="F4298" s="77"/>
      <c r="G4298" s="78"/>
      <c r="H4298" s="78"/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hidden="1" x14ac:dyDescent="0.25">
      <c r="A4299" s="188"/>
      <c r="B4299" s="316"/>
      <c r="C4299" s="76"/>
      <c r="D4299" s="264"/>
      <c r="E4299" s="189"/>
      <c r="F4299" s="77"/>
      <c r="G4299" s="78"/>
      <c r="H4299" s="78"/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hidden="1" x14ac:dyDescent="0.25">
      <c r="A4300" s="188"/>
      <c r="B4300" s="316"/>
      <c r="C4300" s="76"/>
      <c r="D4300" s="264"/>
      <c r="E4300" s="189"/>
      <c r="F4300" s="77"/>
      <c r="G4300" s="78"/>
      <c r="H4300" s="78"/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hidden="1" x14ac:dyDescent="0.25">
      <c r="A4301" s="188"/>
      <c r="B4301" s="316"/>
      <c r="C4301" s="76"/>
      <c r="D4301" s="264"/>
      <c r="E4301" s="189"/>
      <c r="F4301" s="77"/>
      <c r="G4301" s="78"/>
      <c r="H4301" s="78"/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hidden="1" x14ac:dyDescent="0.25">
      <c r="A4302" s="188"/>
      <c r="B4302" s="316"/>
      <c r="C4302" s="76"/>
      <c r="D4302" s="264"/>
      <c r="E4302" s="189"/>
      <c r="F4302" s="77"/>
      <c r="G4302" s="78"/>
      <c r="H4302" s="78"/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hidden="1" x14ac:dyDescent="0.25">
      <c r="A4303" s="188"/>
      <c r="B4303" s="316"/>
      <c r="C4303" s="76"/>
      <c r="D4303" s="264"/>
      <c r="E4303" s="189"/>
      <c r="F4303" s="77"/>
      <c r="G4303" s="78"/>
      <c r="H4303" s="78"/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hidden="1" x14ac:dyDescent="0.25">
      <c r="A4304" s="188"/>
      <c r="B4304" s="316"/>
      <c r="C4304" s="76"/>
      <c r="D4304" s="264"/>
      <c r="E4304" s="189"/>
      <c r="F4304" s="77"/>
      <c r="G4304" s="78"/>
      <c r="H4304" s="78"/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hidden="1" x14ac:dyDescent="0.25">
      <c r="A4305" s="188"/>
      <c r="B4305" s="316"/>
      <c r="C4305" s="76"/>
      <c r="D4305" s="264"/>
      <c r="E4305" s="189"/>
      <c r="F4305" s="77"/>
      <c r="G4305" s="78"/>
      <c r="H4305" s="78"/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hidden="1" x14ac:dyDescent="0.25">
      <c r="A4306" s="188"/>
      <c r="B4306" s="189"/>
      <c r="C4306" s="76"/>
      <c r="D4306" s="264"/>
      <c r="E4306" s="189"/>
      <c r="F4306" s="77"/>
      <c r="G4306" s="78"/>
      <c r="H4306" s="78"/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hidden="1" x14ac:dyDescent="0.25">
      <c r="A4307" s="188"/>
      <c r="B4307" s="189"/>
      <c r="C4307" s="76"/>
      <c r="D4307" s="264"/>
      <c r="E4307" s="189"/>
      <c r="F4307" s="77"/>
      <c r="G4307" s="78"/>
      <c r="H4307" s="78"/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hidden="1" x14ac:dyDescent="0.25">
      <c r="A4308" s="188"/>
      <c r="B4308" s="316"/>
      <c r="C4308" s="76"/>
      <c r="D4308" s="264"/>
      <c r="E4308" s="189"/>
      <c r="F4308" s="77"/>
      <c r="G4308" s="78"/>
      <c r="H4308" s="78"/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hidden="1" x14ac:dyDescent="0.25">
      <c r="A4309" s="188"/>
      <c r="B4309" s="316"/>
      <c r="C4309" s="76"/>
      <c r="D4309" s="264"/>
      <c r="E4309" s="189"/>
      <c r="F4309" s="77"/>
      <c r="G4309" s="78"/>
      <c r="H4309" s="78"/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hidden="1" x14ac:dyDescent="0.25">
      <c r="A4310" s="188"/>
      <c r="B4310" s="316"/>
      <c r="C4310" s="76"/>
      <c r="D4310" s="264"/>
      <c r="E4310" s="189"/>
      <c r="F4310" s="77"/>
      <c r="G4310" s="78"/>
      <c r="H4310" s="78"/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hidden="1" x14ac:dyDescent="0.25">
      <c r="A4311" s="188"/>
      <c r="B4311" s="316"/>
      <c r="C4311" s="76"/>
      <c r="D4311" s="264"/>
      <c r="E4311" s="189"/>
      <c r="F4311" s="77"/>
      <c r="G4311" s="78"/>
      <c r="H4311" s="78"/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hidden="1" x14ac:dyDescent="0.25">
      <c r="A4312" s="188"/>
      <c r="B4312" s="316"/>
      <c r="C4312" s="76"/>
      <c r="D4312" s="264"/>
      <c r="E4312" s="189"/>
      <c r="F4312" s="77"/>
      <c r="G4312" s="78"/>
      <c r="H4312" s="78"/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hidden="1" x14ac:dyDescent="0.25">
      <c r="A4313" s="188"/>
      <c r="B4313" s="316"/>
      <c r="C4313" s="76"/>
      <c r="D4313" s="264"/>
      <c r="E4313" s="189"/>
      <c r="F4313" s="77"/>
      <c r="G4313" s="78"/>
      <c r="H4313" s="78"/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hidden="1" x14ac:dyDescent="0.25">
      <c r="A4314" s="188"/>
      <c r="B4314" s="316"/>
      <c r="C4314" s="76"/>
      <c r="D4314" s="264"/>
      <c r="E4314" s="189"/>
      <c r="F4314" s="77"/>
      <c r="G4314" s="78"/>
      <c r="H4314" s="78"/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hidden="1" x14ac:dyDescent="0.25">
      <c r="A4315" s="188"/>
      <c r="B4315" s="316"/>
      <c r="C4315" s="76"/>
      <c r="D4315" s="264"/>
      <c r="E4315" s="189"/>
      <c r="F4315" s="77"/>
      <c r="G4315" s="78"/>
      <c r="H4315" s="78"/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hidden="1" x14ac:dyDescent="0.25">
      <c r="A4316" s="188"/>
      <c r="B4316" s="316"/>
      <c r="C4316" s="76"/>
      <c r="D4316" s="264"/>
      <c r="E4316" s="189"/>
      <c r="F4316" s="77"/>
      <c r="G4316" s="78"/>
      <c r="H4316" s="78"/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hidden="1" x14ac:dyDescent="0.25">
      <c r="A4317" s="188"/>
      <c r="B4317" s="316"/>
      <c r="C4317" s="76"/>
      <c r="D4317" s="264"/>
      <c r="E4317" s="189"/>
      <c r="F4317" s="77"/>
      <c r="G4317" s="78"/>
      <c r="H4317" s="78"/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hidden="1" x14ac:dyDescent="0.25">
      <c r="A4318" s="188"/>
      <c r="B4318" s="316"/>
      <c r="C4318" s="76"/>
      <c r="D4318" s="264"/>
      <c r="E4318" s="189"/>
      <c r="F4318" s="77"/>
      <c r="G4318" s="78"/>
      <c r="H4318" s="78"/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hidden="1" x14ac:dyDescent="0.25">
      <c r="A4319" s="188"/>
      <c r="B4319" s="316"/>
      <c r="C4319" s="76"/>
      <c r="D4319" s="264"/>
      <c r="E4319" s="189"/>
      <c r="F4319" s="77"/>
      <c r="G4319" s="78"/>
      <c r="H4319" s="78"/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hidden="1" x14ac:dyDescent="0.25">
      <c r="A4320" s="188"/>
      <c r="B4320" s="189"/>
      <c r="C4320" s="76"/>
      <c r="D4320" s="264"/>
      <c r="E4320" s="189"/>
      <c r="F4320" s="77"/>
      <c r="G4320" s="78"/>
      <c r="H4320" s="78"/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hidden="1" x14ac:dyDescent="0.25">
      <c r="A4321" s="188"/>
      <c r="B4321" s="189"/>
      <c r="C4321" s="76"/>
      <c r="D4321" s="264"/>
      <c r="E4321" s="189"/>
      <c r="F4321" s="77"/>
      <c r="G4321" s="78"/>
      <c r="H4321" s="78"/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hidden="1" x14ac:dyDescent="0.25">
      <c r="A4322" s="188"/>
      <c r="B4322" s="316"/>
      <c r="C4322" s="76"/>
      <c r="D4322" s="264"/>
      <c r="E4322" s="189"/>
      <c r="F4322" s="77"/>
      <c r="G4322" s="78"/>
      <c r="H4322" s="78"/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hidden="1" x14ac:dyDescent="0.25">
      <c r="A4323" s="188"/>
      <c r="B4323" s="189"/>
      <c r="C4323" s="76"/>
      <c r="D4323" s="264"/>
      <c r="E4323" s="189"/>
      <c r="F4323" s="77"/>
      <c r="G4323" s="78"/>
      <c r="H4323" s="78"/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hidden="1" x14ac:dyDescent="0.25">
      <c r="A4324" s="188"/>
      <c r="B4324" s="316"/>
      <c r="C4324" s="76"/>
      <c r="D4324" s="264"/>
      <c r="E4324" s="189"/>
      <c r="F4324" s="77"/>
      <c r="G4324" s="78"/>
      <c r="H4324" s="78"/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hidden="1" x14ac:dyDescent="0.25">
      <c r="A4325" s="188"/>
      <c r="B4325" s="316"/>
      <c r="C4325" s="76"/>
      <c r="D4325" s="264"/>
      <c r="E4325" s="189"/>
      <c r="F4325" s="77"/>
      <c r="G4325" s="78"/>
      <c r="H4325" s="78"/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hidden="1" x14ac:dyDescent="0.25">
      <c r="A4326" s="188"/>
      <c r="B4326" s="189"/>
      <c r="C4326" s="76"/>
      <c r="D4326" s="264"/>
      <c r="E4326" s="189"/>
      <c r="F4326" s="77"/>
      <c r="G4326" s="78"/>
      <c r="H4326" s="78"/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hidden="1" x14ac:dyDescent="0.25">
      <c r="A4327" s="188"/>
      <c r="B4327" s="316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hidden="1" x14ac:dyDescent="0.2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hidden="1" x14ac:dyDescent="0.25">
      <c r="A4329" s="188"/>
      <c r="B4329" s="189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hidden="1" x14ac:dyDescent="0.25">
      <c r="A4330" s="188"/>
      <c r="B4330" s="316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hidden="1" x14ac:dyDescent="0.25">
      <c r="A4331" s="188"/>
      <c r="B4331" s="189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hidden="1" x14ac:dyDescent="0.2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hidden="1" x14ac:dyDescent="0.2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hidden="1" x14ac:dyDescent="0.2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hidden="1" x14ac:dyDescent="0.2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hidden="1" x14ac:dyDescent="0.2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hidden="1" x14ac:dyDescent="0.2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hidden="1" x14ac:dyDescent="0.2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hidden="1" x14ac:dyDescent="0.2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hidden="1" x14ac:dyDescent="0.25">
      <c r="A4340" s="188"/>
      <c r="B4340" s="316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hidden="1" x14ac:dyDescent="0.2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hidden="1" x14ac:dyDescent="0.2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hidden="1" x14ac:dyDescent="0.25">
      <c r="A4343" s="188"/>
      <c r="B4343" s="189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hidden="1" x14ac:dyDescent="0.25">
      <c r="A4344" s="188"/>
      <c r="B4344" s="316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hidden="1" x14ac:dyDescent="0.25">
      <c r="A4345" s="188"/>
      <c r="B4345" s="189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hidden="1" x14ac:dyDescent="0.25">
      <c r="A4346" s="188"/>
      <c r="B4346" s="316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hidden="1" x14ac:dyDescent="0.25">
      <c r="A4347" s="188"/>
      <c r="B4347" s="189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hidden="1" x14ac:dyDescent="0.25">
      <c r="A4348" s="188"/>
      <c r="B4348" s="316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hidden="1" x14ac:dyDescent="0.25">
      <c r="A4349" s="188"/>
      <c r="B4349" s="189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hidden="1" x14ac:dyDescent="0.25">
      <c r="A4350" s="188"/>
      <c r="B4350" s="316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hidden="1" x14ac:dyDescent="0.2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hidden="1" x14ac:dyDescent="0.2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hidden="1" x14ac:dyDescent="0.25">
      <c r="A4353" s="188"/>
      <c r="B4353" s="316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hidden="1" x14ac:dyDescent="0.2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hidden="1" x14ac:dyDescent="0.2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hidden="1" x14ac:dyDescent="0.2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hidden="1" x14ac:dyDescent="0.2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hidden="1" x14ac:dyDescent="0.2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hidden="1" x14ac:dyDescent="0.2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hidden="1" x14ac:dyDescent="0.2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hidden="1" x14ac:dyDescent="0.2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hidden="1" x14ac:dyDescent="0.25">
      <c r="A4362" s="188"/>
      <c r="B4362" s="189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hidden="1" x14ac:dyDescent="0.2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hidden="1" x14ac:dyDescent="0.25">
      <c r="A4364" s="188"/>
      <c r="B4364" s="189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hidden="1" x14ac:dyDescent="0.2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hidden="1" x14ac:dyDescent="0.2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hidden="1" x14ac:dyDescent="0.2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hidden="1" x14ac:dyDescent="0.2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hidden="1" x14ac:dyDescent="0.2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hidden="1" x14ac:dyDescent="0.2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hidden="1" x14ac:dyDescent="0.2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hidden="1" x14ac:dyDescent="0.2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hidden="1" x14ac:dyDescent="0.2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hidden="1" x14ac:dyDescent="0.2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hidden="1" x14ac:dyDescent="0.2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hidden="1" x14ac:dyDescent="0.25">
      <c r="A4376" s="188"/>
      <c r="B4376" s="316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hidden="1" x14ac:dyDescent="0.25">
      <c r="A4377" s="188"/>
      <c r="B4377" s="189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hidden="1" x14ac:dyDescent="0.25">
      <c r="A4378" s="188"/>
      <c r="B4378" s="316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hidden="1" x14ac:dyDescent="0.2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hidden="1" x14ac:dyDescent="0.2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hidden="1" x14ac:dyDescent="0.25">
      <c r="A4381" s="188"/>
      <c r="B4381" s="316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hidden="1" x14ac:dyDescent="0.2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hidden="1" x14ac:dyDescent="0.2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hidden="1" x14ac:dyDescent="0.2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hidden="1" x14ac:dyDescent="0.2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hidden="1" x14ac:dyDescent="0.2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hidden="1" x14ac:dyDescent="0.2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hidden="1" x14ac:dyDescent="0.2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hidden="1" x14ac:dyDescent="0.25">
      <c r="A4389" s="188"/>
      <c r="B4389" s="316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hidden="1" x14ac:dyDescent="0.25">
      <c r="A4390" s="188"/>
      <c r="B4390" s="189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hidden="1" x14ac:dyDescent="0.25">
      <c r="A4391" s="188"/>
      <c r="B4391" s="316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hidden="1" x14ac:dyDescent="0.2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hidden="1" x14ac:dyDescent="0.2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hidden="1" x14ac:dyDescent="0.2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hidden="1" x14ac:dyDescent="0.25">
      <c r="A4395" s="188"/>
      <c r="B4395" s="189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hidden="1" x14ac:dyDescent="0.2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hidden="1" x14ac:dyDescent="0.25">
      <c r="A4397" s="188"/>
      <c r="B4397" s="189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hidden="1" x14ac:dyDescent="0.2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hidden="1" x14ac:dyDescent="0.2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hidden="1" x14ac:dyDescent="0.2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hidden="1" x14ac:dyDescent="0.2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hidden="1" x14ac:dyDescent="0.2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hidden="1" x14ac:dyDescent="0.2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hidden="1" x14ac:dyDescent="0.2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hidden="1" x14ac:dyDescent="0.2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hidden="1" x14ac:dyDescent="0.2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hidden="1" x14ac:dyDescent="0.2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hidden="1" x14ac:dyDescent="0.2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hidden="1" x14ac:dyDescent="0.2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hidden="1" x14ac:dyDescent="0.2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hidden="1" x14ac:dyDescent="0.2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hidden="1" x14ac:dyDescent="0.2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hidden="1" x14ac:dyDescent="0.2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hidden="1" x14ac:dyDescent="0.2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hidden="1" x14ac:dyDescent="0.2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hidden="1" x14ac:dyDescent="0.2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hidden="1" x14ac:dyDescent="0.2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hidden="1" x14ac:dyDescent="0.2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hidden="1" x14ac:dyDescent="0.2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hidden="1" x14ac:dyDescent="0.2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hidden="1" x14ac:dyDescent="0.2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hidden="1" x14ac:dyDescent="0.2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hidden="1" x14ac:dyDescent="0.2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hidden="1" x14ac:dyDescent="0.2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hidden="1" x14ac:dyDescent="0.2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hidden="1" x14ac:dyDescent="0.2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hidden="1" x14ac:dyDescent="0.2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hidden="1" x14ac:dyDescent="0.2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hidden="1" x14ac:dyDescent="0.2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hidden="1" x14ac:dyDescent="0.2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hidden="1" x14ac:dyDescent="0.2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hidden="1" x14ac:dyDescent="0.2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hidden="1" x14ac:dyDescent="0.2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hidden="1" x14ac:dyDescent="0.25">
      <c r="A4434" s="188"/>
      <c r="B4434" s="189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hidden="1" x14ac:dyDescent="0.2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hidden="1" x14ac:dyDescent="0.2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hidden="1" x14ac:dyDescent="0.2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hidden="1" x14ac:dyDescent="0.2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hidden="1" x14ac:dyDescent="0.2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hidden="1" x14ac:dyDescent="0.2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hidden="1" x14ac:dyDescent="0.2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hidden="1" x14ac:dyDescent="0.2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hidden="1" x14ac:dyDescent="0.2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hidden="1" x14ac:dyDescent="0.2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hidden="1" x14ac:dyDescent="0.2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hidden="1" x14ac:dyDescent="0.2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hidden="1" x14ac:dyDescent="0.2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hidden="1" x14ac:dyDescent="0.2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hidden="1" x14ac:dyDescent="0.2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hidden="1" x14ac:dyDescent="0.2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hidden="1" x14ac:dyDescent="0.2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hidden="1" x14ac:dyDescent="0.2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hidden="1" x14ac:dyDescent="0.2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hidden="1" x14ac:dyDescent="0.25">
      <c r="A4454" s="188"/>
      <c r="B4454" s="189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hidden="1" x14ac:dyDescent="0.2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hidden="1" x14ac:dyDescent="0.25">
      <c r="A4456" s="188"/>
      <c r="B4456" s="189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hidden="1" x14ac:dyDescent="0.2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hidden="1" x14ac:dyDescent="0.2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hidden="1" x14ac:dyDescent="0.2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hidden="1" x14ac:dyDescent="0.2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hidden="1" x14ac:dyDescent="0.2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hidden="1" x14ac:dyDescent="0.2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hidden="1" x14ac:dyDescent="0.2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hidden="1" x14ac:dyDescent="0.25">
      <c r="A4464" s="188"/>
      <c r="B4464" s="316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hidden="1" x14ac:dyDescent="0.2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hidden="1" x14ac:dyDescent="0.25">
      <c r="A4466" s="188"/>
      <c r="B4466" s="316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hidden="1" x14ac:dyDescent="0.2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hidden="1" x14ac:dyDescent="0.2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hidden="1" x14ac:dyDescent="0.2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hidden="1" x14ac:dyDescent="0.2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hidden="1" x14ac:dyDescent="0.2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hidden="1" x14ac:dyDescent="0.2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hidden="1" x14ac:dyDescent="0.2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hidden="1" x14ac:dyDescent="0.25">
      <c r="A4474" s="188"/>
      <c r="B4474" s="316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hidden="1" x14ac:dyDescent="0.2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hidden="1" x14ac:dyDescent="0.2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hidden="1" x14ac:dyDescent="0.2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hidden="1" x14ac:dyDescent="0.2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hidden="1" x14ac:dyDescent="0.2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hidden="1" x14ac:dyDescent="0.2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hidden="1" x14ac:dyDescent="0.2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hidden="1" x14ac:dyDescent="0.2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hidden="1" x14ac:dyDescent="0.2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hidden="1" x14ac:dyDescent="0.2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hidden="1" x14ac:dyDescent="0.2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hidden="1" x14ac:dyDescent="0.2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hidden="1" x14ac:dyDescent="0.2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hidden="1" x14ac:dyDescent="0.2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hidden="1" x14ac:dyDescent="0.2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hidden="1" x14ac:dyDescent="0.2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hidden="1" x14ac:dyDescent="0.25">
      <c r="A4491" s="188"/>
      <c r="B4491" s="316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hidden="1" x14ac:dyDescent="0.2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hidden="1" x14ac:dyDescent="0.2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hidden="1" x14ac:dyDescent="0.2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hidden="1" x14ac:dyDescent="0.2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hidden="1" x14ac:dyDescent="0.2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hidden="1" x14ac:dyDescent="0.2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hidden="1" x14ac:dyDescent="0.2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hidden="1" x14ac:dyDescent="0.2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hidden="1" x14ac:dyDescent="0.2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hidden="1" x14ac:dyDescent="0.2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hidden="1" x14ac:dyDescent="0.2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hidden="1" x14ac:dyDescent="0.2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hidden="1" x14ac:dyDescent="0.2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hidden="1" x14ac:dyDescent="0.25">
      <c r="A4505" s="188"/>
      <c r="B4505" s="189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hidden="1" x14ac:dyDescent="0.2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hidden="1" x14ac:dyDescent="0.2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hidden="1" x14ac:dyDescent="0.2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hidden="1" x14ac:dyDescent="0.2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hidden="1" x14ac:dyDescent="0.2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hidden="1" x14ac:dyDescent="0.2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hidden="1" x14ac:dyDescent="0.2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hidden="1" x14ac:dyDescent="0.2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hidden="1" x14ac:dyDescent="0.2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hidden="1" x14ac:dyDescent="0.2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hidden="1" x14ac:dyDescent="0.25">
      <c r="A4516" s="188"/>
      <c r="B4516" s="316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hidden="1" x14ac:dyDescent="0.2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hidden="1" x14ac:dyDescent="0.25">
      <c r="A4518" s="188"/>
      <c r="B4518" s="316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hidden="1" x14ac:dyDescent="0.2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hidden="1" x14ac:dyDescent="0.2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hidden="1" x14ac:dyDescent="0.2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hidden="1" x14ac:dyDescent="0.2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hidden="1" x14ac:dyDescent="0.2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hidden="1" x14ac:dyDescent="0.2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hidden="1" x14ac:dyDescent="0.2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hidden="1" x14ac:dyDescent="0.2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hidden="1" x14ac:dyDescent="0.25">
      <c r="A4527" s="188"/>
      <c r="B4527" s="189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hidden="1" x14ac:dyDescent="0.2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hidden="1" x14ac:dyDescent="0.25">
      <c r="A4529" s="188"/>
      <c r="B4529" s="189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hidden="1" x14ac:dyDescent="0.2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hidden="1" x14ac:dyDescent="0.2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hidden="1" x14ac:dyDescent="0.2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hidden="1" x14ac:dyDescent="0.2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hidden="1" x14ac:dyDescent="0.2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hidden="1" x14ac:dyDescent="0.2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hidden="1" x14ac:dyDescent="0.2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hidden="1" x14ac:dyDescent="0.2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hidden="1" x14ac:dyDescent="0.2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hidden="1" x14ac:dyDescent="0.2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hidden="1" x14ac:dyDescent="0.25">
      <c r="A4540" s="188"/>
      <c r="B4540" s="189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hidden="1" x14ac:dyDescent="0.2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hidden="1" x14ac:dyDescent="0.2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hidden="1" x14ac:dyDescent="0.2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hidden="1" x14ac:dyDescent="0.2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hidden="1" x14ac:dyDescent="0.2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hidden="1" x14ac:dyDescent="0.2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hidden="1" x14ac:dyDescent="0.2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hidden="1" x14ac:dyDescent="0.2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hidden="1" x14ac:dyDescent="0.2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hidden="1" x14ac:dyDescent="0.2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hidden="1" x14ac:dyDescent="0.25">
      <c r="A4551" s="188"/>
      <c r="B4551" s="189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hidden="1" x14ac:dyDescent="0.2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hidden="1" x14ac:dyDescent="0.25">
      <c r="A4553" s="188"/>
      <c r="B4553" s="189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hidden="1" x14ac:dyDescent="0.2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hidden="1" x14ac:dyDescent="0.2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hidden="1" x14ac:dyDescent="0.2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hidden="1" x14ac:dyDescent="0.2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hidden="1" x14ac:dyDescent="0.2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hidden="1" x14ac:dyDescent="0.2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hidden="1" x14ac:dyDescent="0.2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hidden="1" x14ac:dyDescent="0.2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hidden="1" x14ac:dyDescent="0.2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hidden="1" x14ac:dyDescent="0.2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hidden="1" x14ac:dyDescent="0.2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hidden="1" x14ac:dyDescent="0.2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hidden="1" x14ac:dyDescent="0.2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hidden="1" x14ac:dyDescent="0.2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hidden="1" x14ac:dyDescent="0.2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hidden="1" x14ac:dyDescent="0.25">
      <c r="A4569" s="188"/>
      <c r="B4569" s="316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hidden="1" x14ac:dyDescent="0.2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hidden="1" x14ac:dyDescent="0.2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hidden="1" x14ac:dyDescent="0.2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hidden="1" x14ac:dyDescent="0.2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hidden="1" x14ac:dyDescent="0.2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hidden="1" x14ac:dyDescent="0.2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hidden="1" x14ac:dyDescent="0.2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hidden="1" x14ac:dyDescent="0.2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hidden="1" x14ac:dyDescent="0.2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hidden="1" x14ac:dyDescent="0.2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hidden="1" x14ac:dyDescent="0.25">
      <c r="A4580" s="188"/>
      <c r="B4580" s="189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hidden="1" x14ac:dyDescent="0.2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hidden="1" x14ac:dyDescent="0.25">
      <c r="A4582" s="188"/>
      <c r="B4582" s="189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hidden="1" x14ac:dyDescent="0.2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hidden="1" x14ac:dyDescent="0.2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hidden="1" x14ac:dyDescent="0.2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hidden="1" x14ac:dyDescent="0.2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hidden="1" x14ac:dyDescent="0.2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hidden="1" x14ac:dyDescent="0.2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hidden="1" x14ac:dyDescent="0.2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hidden="1" x14ac:dyDescent="0.2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hidden="1" x14ac:dyDescent="0.2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hidden="1" x14ac:dyDescent="0.2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hidden="1" x14ac:dyDescent="0.2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hidden="1" x14ac:dyDescent="0.2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hidden="1" x14ac:dyDescent="0.2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hidden="1" x14ac:dyDescent="0.2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hidden="1" x14ac:dyDescent="0.2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hidden="1" x14ac:dyDescent="0.2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hidden="1" x14ac:dyDescent="0.2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hidden="1" x14ac:dyDescent="0.2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hidden="1" x14ac:dyDescent="0.2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hidden="1" x14ac:dyDescent="0.2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hidden="1" x14ac:dyDescent="0.2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hidden="1" x14ac:dyDescent="0.2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hidden="1" x14ac:dyDescent="0.25">
      <c r="A4605" s="188"/>
      <c r="B4605" s="189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hidden="1" x14ac:dyDescent="0.2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hidden="1" x14ac:dyDescent="0.2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hidden="1" x14ac:dyDescent="0.2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hidden="1" x14ac:dyDescent="0.2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hidden="1" x14ac:dyDescent="0.2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hidden="1" x14ac:dyDescent="0.2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hidden="1" x14ac:dyDescent="0.2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hidden="1" x14ac:dyDescent="0.2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hidden="1" x14ac:dyDescent="0.2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hidden="1" x14ac:dyDescent="0.2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hidden="1" x14ac:dyDescent="0.2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hidden="1" x14ac:dyDescent="0.2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hidden="1" x14ac:dyDescent="0.2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hidden="1" x14ac:dyDescent="0.2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hidden="1" x14ac:dyDescent="0.2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hidden="1" x14ac:dyDescent="0.2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hidden="1" x14ac:dyDescent="0.2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hidden="1" x14ac:dyDescent="0.2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hidden="1" x14ac:dyDescent="0.2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hidden="1" x14ac:dyDescent="0.25">
      <c r="A4625" s="188"/>
      <c r="B4625" s="189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hidden="1" x14ac:dyDescent="0.2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hidden="1" x14ac:dyDescent="0.2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hidden="1" x14ac:dyDescent="0.2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hidden="1" x14ac:dyDescent="0.2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hidden="1" x14ac:dyDescent="0.2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hidden="1" x14ac:dyDescent="0.2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hidden="1" x14ac:dyDescent="0.25">
      <c r="A4632" s="188"/>
      <c r="B4632" s="316"/>
      <c r="C4632" s="76"/>
      <c r="D4632" s="264"/>
      <c r="E4632" s="189"/>
      <c r="F4632" s="77"/>
      <c r="G4632" s="78"/>
      <c r="H4632" s="78"/>
      <c r="I4632" s="78"/>
      <c r="J4632" s="79"/>
      <c r="K4632" s="95">
        <f>SUMIFS(Table3[[#All],[Tổng Kim hư]],Table3[[#All],[Mã Hàng ]],Table1[[#All],[Mã hàng]],Table3[[#All],[Màu ]],Table1[[#All],[Màu]],Table3[[#All],[Ngày đặt ]],Table1[[#All],[Ngày đặt]])</f>
        <v>0</v>
      </c>
      <c r="L4632" s="78"/>
      <c r="M4632" s="80"/>
      <c r="N4632" s="325"/>
      <c r="O4632" s="81"/>
    </row>
    <row r="4633" spans="1:15" hidden="1" x14ac:dyDescent="0.25">
      <c r="A4633" s="266"/>
      <c r="B4633" s="82"/>
      <c r="C4633" s="211"/>
      <c r="D4633" s="267"/>
      <c r="E4633" s="82"/>
      <c r="F4633" s="184"/>
      <c r="G4633" s="83"/>
      <c r="H4633" s="83"/>
      <c r="I4633" s="83"/>
      <c r="J4633" s="84"/>
      <c r="K4633" s="96">
        <f>SUMIFS(Table3[[#All],[Tổng Kim hư]],Table3[[#All],[Mã Hàng ]],Table1[[#All],[Mã hàng]],Table3[[#All],[Màu ]],Table1[[#All],[Màu]],Table3[[#All],[Ngày đặt ]],Table1[[#All],[Ngày đặt]])</f>
        <v>0</v>
      </c>
      <c r="L4633" s="83"/>
      <c r="M4633" s="85"/>
      <c r="N4633" s="326"/>
      <c r="O4633" s="284"/>
    </row>
  </sheetData>
  <phoneticPr fontId="18" type="noConversion"/>
  <hyperlinks>
    <hyperlink ref="O4437" r:id="rId1" display="Wo@da Trái tim" xr:uid="{00000000-0004-0000-0200-00009B000000}"/>
    <hyperlink ref="B4645" r:id="rId2" display="Wo@da LK-301" xr:uid="{00000000-0004-0000-0200-0000C8000000}"/>
    <hyperlink ref="B4654" r:id="rId3" display="Wo@da LK-403" xr:uid="{00000000-0004-0000-0200-0000C9000000}"/>
    <hyperlink ref="B4638" r:id="rId4" display="Wo@da LK-401" xr:uid="{88159FBC-03E4-4FDA-B580-A8B04505B471}"/>
    <hyperlink ref="B4640" r:id="rId5" display="Wo@da LK-801" xr:uid="{A70AEE2D-97ED-46A0-8BC3-A1A35F21DF11}"/>
    <hyperlink ref="B4662" r:id="rId6" display="Wo@da NC Bamboo" xr:uid="{AA066606-CCFB-492A-AA3E-B2A338345A89}"/>
    <hyperlink ref="B4663" r:id="rId7" display="Wo@da NC Bamboo" xr:uid="{4D20653D-AEE3-41C9-BDEB-D3BCF65078B2}"/>
    <hyperlink ref="B4828" r:id="rId8" display="Wo@da LK-401" xr:uid="{06D7339B-892F-47CF-A389-45F53AFF7017}"/>
    <hyperlink ref="B4831" r:id="rId9" display="Wo@da LK-204" xr:uid="{318858E2-68C9-4D8F-A1B5-AB83D9AF30AD}"/>
    <hyperlink ref="O4435" r:id="rId10" display="Wo@da Trái tim" xr:uid="{00000000-0004-0000-0200-00009B000000}"/>
    <hyperlink ref="B4643" r:id="rId11" display="mailto:Wo@da%20LK-301" xr:uid="{00000000-0004-0000-0200-0000C8000000}"/>
    <hyperlink ref="B4652" r:id="rId12" display="mailto:Wo@da%20LK-403" xr:uid="{00000000-0004-0000-0200-0000C9000000}"/>
    <hyperlink ref="B4636" r:id="rId13" display="mailto:Wo@da%20LK-401" xr:uid="{88159FBC-03E4-4FDA-B580-A8B04505B471}"/>
    <hyperlink ref="B4638" r:id="rId14" display="mailto:Wo@da%20LK-801" xr:uid="{A70AEE2D-97ED-46A0-8BC3-A1A35F21DF11}"/>
    <hyperlink ref="B4660" r:id="rId15" display="mailto:Wo@da%20NC%20Bamboo" xr:uid="{AA066606-CCFB-492A-AA3E-B2A338345A89}"/>
    <hyperlink ref="B4661" r:id="rId16" display="mailto:Wo@da%20NC%20Bamboo" xr:uid="{4D20653D-AEE3-41C9-BDEB-D3BCF65078B2}"/>
    <hyperlink ref="B4826" r:id="rId17" display="Wo@da LK-401" xr:uid="{06D7339B-892F-47CF-A389-45F53AFF7017}"/>
    <hyperlink ref="B4829" r:id="rId18" display="Wo@da LK-204" xr:uid="{318858E2-68C9-4D8F-A1B5-AB83D9AF30AD}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DAE-BF73-4637-9E9B-702D905CF36A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306" t="s">
        <v>7</v>
      </c>
      <c r="B1" s="9" t="s">
        <v>2471</v>
      </c>
    </row>
    <row r="3" spans="1:17" x14ac:dyDescent="0.2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2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2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2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2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2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2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2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2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2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2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2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2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2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2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2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2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2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2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2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2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2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2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2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2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2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2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2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2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2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2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2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2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2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2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2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2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2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2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2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2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2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2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2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2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2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2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2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2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2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2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2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2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2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2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2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2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2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25">
      <c r="A61" s="48" t="s">
        <v>2468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B2C9-CEDB-4DCD-B4BC-7BE2DE9C01BF}">
  <dimension ref="A1:Q5708"/>
  <sheetViews>
    <sheetView topLeftCell="A5662" zoomScaleNormal="100" workbookViewId="0">
      <selection sqref="A1:Q5685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6" width="8" customWidth="1"/>
    <col min="17" max="17" width="9.85546875" customWidth="1"/>
  </cols>
  <sheetData>
    <row r="1" spans="1:17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2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2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2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2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2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2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2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2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2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2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2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2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2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2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2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2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2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2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2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2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2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2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2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2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2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2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2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2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2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2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2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2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2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2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2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2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2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2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2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2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2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2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2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2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2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2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2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2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2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2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2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2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2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2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2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2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2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2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2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2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2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2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2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2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2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2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2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2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2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2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2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2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2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2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2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2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2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2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2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2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2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2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2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2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2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2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2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2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2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2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2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2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2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2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2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2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2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2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2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2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2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2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2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2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2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2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2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2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2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2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2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2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2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2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2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2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2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2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2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2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2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2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2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2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2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2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2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2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2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2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2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2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2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2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2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2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2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2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2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2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2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2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2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2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2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2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2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2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2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2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2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2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2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2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2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2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2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2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2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2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2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2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2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2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2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2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2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2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2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2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2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2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2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2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2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2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2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2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2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2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2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2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2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2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2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2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2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2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2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2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2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2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2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2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2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2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2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2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2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2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2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2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2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2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2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2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2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2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2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2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2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2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2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2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2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2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2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2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2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2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2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2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2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2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2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2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2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2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2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2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2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2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2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2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2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2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2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2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2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2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2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2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2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2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2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2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2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2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2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2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2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2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2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2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2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2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2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2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2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2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2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2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2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2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2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2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2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2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2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2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2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2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2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2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2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2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2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2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2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2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2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2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2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2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2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2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2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2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2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2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2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2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2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2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2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2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2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2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2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2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2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2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2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2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2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2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2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2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2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2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2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2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2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2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2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2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2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2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2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2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2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2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2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2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2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2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2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2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2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2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2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2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2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2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2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2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2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2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2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2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2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2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2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2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2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2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2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2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2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2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2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2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2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2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2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2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2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2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2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2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2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2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2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2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2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2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2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2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2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2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2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2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2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2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2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2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2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2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2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2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2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2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2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2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2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2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2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2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2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2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2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2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2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2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2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2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2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2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2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2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2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2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2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2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2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2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2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2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2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2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2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2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2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2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2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2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2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2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2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2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2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2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2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2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2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2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2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2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2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2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2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2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2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2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2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2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2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2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2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2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2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2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2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2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2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2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2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2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2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2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2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2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2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2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2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2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2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2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2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2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2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2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2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2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2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2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2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2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2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2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2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2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2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2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2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2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2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2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2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2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2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2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2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2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2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2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2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2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2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2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2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2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2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2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2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2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2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2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2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2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2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2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2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2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2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2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2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2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2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2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2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2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2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2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2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2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2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2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2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2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2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2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2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2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2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2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2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2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2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2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2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2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2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2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2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2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2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2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2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2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2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2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2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2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2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2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2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2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2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2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2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2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2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2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2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2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2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2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2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2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2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2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2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2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2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2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2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2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2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2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2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2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2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2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2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2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2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2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2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2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2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2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2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2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2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2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2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2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2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2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2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2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2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2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2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2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2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2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2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2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2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2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2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2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2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2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2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2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2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2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2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2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2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2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2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2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2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2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2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2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2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2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2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2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2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2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2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2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2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2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2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2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2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2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2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2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2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2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2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2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2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2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2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2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2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2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2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2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2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2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2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2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2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2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2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2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2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2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2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2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2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2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2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2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2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2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2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2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2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2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2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2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2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2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2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2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2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2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2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2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2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2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2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2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2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2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2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2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2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2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2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2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2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2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2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2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2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2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2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2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2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2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2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2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2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2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2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2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2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2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2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2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2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2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2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2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2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2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2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2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2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2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2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2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2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2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2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2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2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2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2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2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2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2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2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2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2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2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2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2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2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2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2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2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2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2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2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2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2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2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2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2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2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2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2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2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2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2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2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2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2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2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2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2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2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2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2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2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2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2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2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2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2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2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2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2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2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2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2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2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2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2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2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2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2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2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2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2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2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2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2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2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2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2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2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2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2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2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2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2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2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2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2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2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2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2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2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2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2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2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2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2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2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2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2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2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2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2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2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2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2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2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2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2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2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2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2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2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2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2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2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2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2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2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2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2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2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2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2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2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2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2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2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2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2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2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2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2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2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2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2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2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2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2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2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2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2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2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2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2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2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2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2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2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2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2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2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2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2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2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2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2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2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2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2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2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2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2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2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2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2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2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2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2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2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2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2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2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2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2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2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2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2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2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2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2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2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2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2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2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2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2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2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2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2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2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2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2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2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2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2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2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2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2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2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2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2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2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2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2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2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2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2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2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2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2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2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2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2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2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2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2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2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2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2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2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2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2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2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2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2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2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2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2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2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2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2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2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2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2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2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2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2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2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2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2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2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2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2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2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2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2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2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2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2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2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2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2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2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2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2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2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2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2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2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2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2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2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2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2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2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2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2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2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2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2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2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2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2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2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2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2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2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2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2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2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2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2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2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2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2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2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2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2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2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2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2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2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2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2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2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2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2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2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2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2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2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2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2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2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2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2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2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2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2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2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2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2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2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2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2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2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2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2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2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2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2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2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2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2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2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2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2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2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2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2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2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2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2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2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2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2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2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2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2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2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2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2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2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2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2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2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2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2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2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2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2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2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2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2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2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2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2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2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2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2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2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2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2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2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2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2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2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2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2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2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2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2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2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2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2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2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2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2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2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2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2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2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2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2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2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2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2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2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2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2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2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2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2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2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2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2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2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2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2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2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2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2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2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2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2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2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2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2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2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2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2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2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2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2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2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2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2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2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2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2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2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2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2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2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2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2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2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2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2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2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2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2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2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2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2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2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2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2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2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2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2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2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2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2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2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2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2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2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2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2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2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2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2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2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2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2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2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2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2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2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2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2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2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2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2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2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2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2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2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2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2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2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2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2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2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2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2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2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2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2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2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2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2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2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2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2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2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2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2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2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2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2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2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2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2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2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2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2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2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2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2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2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2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2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2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2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2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2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2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2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2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2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2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2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2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2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2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2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2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2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2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2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2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2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2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2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2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2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2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2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2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2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2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2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2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2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2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2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2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2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2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2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2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2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2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2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2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2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2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2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2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2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2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2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2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2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2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2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2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2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2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2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2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2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2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2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2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2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2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2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2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2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2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2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2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2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2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2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2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2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2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2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2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2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2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2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2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2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2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2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2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2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2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2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2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2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2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2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2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2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2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2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2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2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2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2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2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2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2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2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2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2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2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2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2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2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2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2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2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2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2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2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2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2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2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2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2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2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2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2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2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2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2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2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2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2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2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2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2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2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2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2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2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2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2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2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2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2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2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2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2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2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2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2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2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2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2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2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2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2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2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2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2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2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2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2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2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2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2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2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2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2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2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2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2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2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2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2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2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2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2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2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2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2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2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2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2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2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2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2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2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2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2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2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2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2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2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2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2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2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2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2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2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2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2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2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2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2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2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2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2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2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2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2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2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2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2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2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2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2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2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2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2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2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2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2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2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2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2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2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2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2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2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2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2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2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2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2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2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2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2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2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2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2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2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2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2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2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2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2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2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2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2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2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2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2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2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2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2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2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2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2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2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2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2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2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2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2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2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2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2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2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2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2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2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2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2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2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2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2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2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2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2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2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2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2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2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2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2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2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2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2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2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2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2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2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2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2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2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2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2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2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2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2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2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2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2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2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2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2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2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2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2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2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2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2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2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2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2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2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2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2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2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2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2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2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2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2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2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2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2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2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2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2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2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2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2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2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2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2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2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2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2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2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2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2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2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2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2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2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2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2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2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2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2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2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2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2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2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2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2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2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2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2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2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2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2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2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2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2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2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2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2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2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2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2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2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2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2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2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2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2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2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2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2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2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2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2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2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2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2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2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2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2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2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2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2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2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2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2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2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2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2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2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2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2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2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2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2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2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2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2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2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2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2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2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2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2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2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2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2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2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2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2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2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2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2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2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2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2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2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2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2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2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2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2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2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2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2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2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2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2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2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2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2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2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2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2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2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2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2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2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2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2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2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2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2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2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2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2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2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2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2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2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2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2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2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2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2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2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2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2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2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2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2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2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2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2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2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2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2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2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2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2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2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2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2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2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2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2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2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2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2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2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2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2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2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2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2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2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2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2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2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2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2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2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2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2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2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2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2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2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2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2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2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2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2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2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2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2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2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2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2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2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2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2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2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2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2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2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2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2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2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2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2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2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2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2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2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2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2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2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2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2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2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2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2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2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2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2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2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2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2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2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2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2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2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2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2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2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2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2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2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2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2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2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2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2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2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2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2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2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2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2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2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2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2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2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2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2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2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2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2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2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2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2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2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2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2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2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2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2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2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2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2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2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2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2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2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2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2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2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2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2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2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2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2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2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2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2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2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2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2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2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2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2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2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2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2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2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2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2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2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2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2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2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2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2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2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2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2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2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2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2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2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2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2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2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2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2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2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2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2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2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2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2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2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2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2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2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2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2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2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2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2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2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2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2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2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2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2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2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2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2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2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2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2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2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2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2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2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2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2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2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2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2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2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2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2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2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2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2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2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2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2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2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2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2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2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2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2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2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2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2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2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2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2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2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2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2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2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2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2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2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2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2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2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2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2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2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2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2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2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2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2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2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2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2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2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2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2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2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2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2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2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2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2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2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2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2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2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2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2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2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2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2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2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2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2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2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2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2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2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2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2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2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2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2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2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2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2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2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2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2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2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2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2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2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2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2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2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2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2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2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2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2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2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2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2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2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2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2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2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2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2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2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2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2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2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2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2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2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2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2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2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2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2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2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2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2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2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2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2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2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2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2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2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2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2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2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2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2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2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2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2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2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2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2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2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2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2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2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2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2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2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2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2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2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2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2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2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2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2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2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2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2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2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2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2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2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2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2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2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2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2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2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2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2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2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2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2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2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2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2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2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2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2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2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2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2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2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2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2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2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2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2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2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2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2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2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2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2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2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2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2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2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2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2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2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2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2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2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2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2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2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2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2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2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2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2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2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2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2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2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2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2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2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2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2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2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2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2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2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2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2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2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2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2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2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2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2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2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2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2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2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2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2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2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2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2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2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2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2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2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2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2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2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2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2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2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2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2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2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2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2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2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2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2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2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2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2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2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2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2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2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2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2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2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2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2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2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2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2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2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2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2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2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2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2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2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2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2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2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2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2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2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2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2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2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2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2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2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2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2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2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2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2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2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2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2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2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2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2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2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2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2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2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2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2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2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2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2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2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2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2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2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2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2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2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2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2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2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2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2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2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2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2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2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2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2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2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2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2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2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2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2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2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2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2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2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2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2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2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2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2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2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2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2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2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2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2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2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2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2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2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2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2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2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2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2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2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2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2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2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2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2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2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2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2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2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2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2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2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2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2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2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2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2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2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2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2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2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2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2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2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2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2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2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2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2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2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2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2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2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2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2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2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2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2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2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2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2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2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2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2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2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2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2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2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2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2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2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2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2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2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2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2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2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2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2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2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2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2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2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2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2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2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2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2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2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2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2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2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2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2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2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2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2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2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2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2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2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2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2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2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2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2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2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2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2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2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2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2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2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2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2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2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2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2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2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2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2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2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2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2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2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2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2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2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2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2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2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2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2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2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2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2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2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2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2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2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2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2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2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2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2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2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2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2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2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2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2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2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2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2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2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2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2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2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2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2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2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2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2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2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2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2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2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2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2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2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2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2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2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2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2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2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2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2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2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2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2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2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2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2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2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2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2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2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2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2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2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2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2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2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2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2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2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2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2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2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2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2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2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2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2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2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2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2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2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2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2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2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2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2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2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2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2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2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2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2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2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2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2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2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2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2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2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2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2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2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2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2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2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2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2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2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2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2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2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2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2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2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2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2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2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2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2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2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2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2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2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2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2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2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2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2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2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2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2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2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2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2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2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2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2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2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2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2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2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2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2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2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2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2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2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2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2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2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2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2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2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2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2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2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2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2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2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2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2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2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2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2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2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2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2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2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2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2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2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2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2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2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2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2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2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2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2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2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2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2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2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2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2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2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2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2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2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2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2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2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2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2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2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2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2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2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2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2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2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2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2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2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2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2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2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2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2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2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2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2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2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2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2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2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2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2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2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2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2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2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2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2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2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2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2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2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2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2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2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2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2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2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2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2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2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2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2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2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2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2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2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2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2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2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2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2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2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2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2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2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2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2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2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2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2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2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2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2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2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2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2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2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2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2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2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2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2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2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2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2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2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2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2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2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2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2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2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2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2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2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2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2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2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2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2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2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2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2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2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2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2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2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2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2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2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2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2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2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2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2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2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2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2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2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2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2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2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2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2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2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2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2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2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2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2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2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2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2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2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2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2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2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2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2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2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2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2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2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2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2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2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2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2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2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2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2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2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2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2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2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2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2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2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2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2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2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2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2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2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2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2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2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2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2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2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2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2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2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2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2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2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2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2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2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2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2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2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2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2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2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2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2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2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2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2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2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2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2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2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2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2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2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2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2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2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2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2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2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2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2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2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2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2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2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2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2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2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2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2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2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2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2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2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2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2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2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2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2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2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2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2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2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2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2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2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2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2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2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2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2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2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2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2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2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2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2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2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2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2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2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2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2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2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2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2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2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2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2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2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2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2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2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2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2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2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2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2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2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2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2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2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2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2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2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2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2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2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2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2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2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2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2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2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2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2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2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2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2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2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2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2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2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2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2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2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2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2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2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2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2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2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2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2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2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2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2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2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2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2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2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2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2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2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2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2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2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2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2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2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2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2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2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2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2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2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2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2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2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2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2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2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2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2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2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2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2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2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2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2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2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2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2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2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2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2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2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2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2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2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2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2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2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2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2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2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2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2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2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2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2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2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2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2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2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2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2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2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2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2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2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2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2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2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2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2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2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2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2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2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2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2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2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2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2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2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2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2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2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2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2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2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2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2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2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2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2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2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2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2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2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2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2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2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2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2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2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2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2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2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2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2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2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2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2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2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2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2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2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2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2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2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2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2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2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2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2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2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2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2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2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2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2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2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2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2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2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2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2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2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2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2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2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2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2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2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2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2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2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2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2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2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2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2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2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2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2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2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2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2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2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2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2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2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2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2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2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2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2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2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2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2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2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2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2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2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2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2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2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2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2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2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2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25">
      <c r="A5577" s="9" t="s">
        <v>85</v>
      </c>
      <c r="B5577" s="9" t="s">
        <v>2742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2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2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2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2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2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2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2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2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2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2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2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2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2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2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2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2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2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2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2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2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2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2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2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2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2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2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2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2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2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2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2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2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2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2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2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2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2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2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2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2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2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25">
      <c r="A5619" s="9" t="s">
        <v>16</v>
      </c>
      <c r="B5619" s="261" t="s">
        <v>1070</v>
      </c>
      <c r="C5619" s="9" t="s">
        <v>18</v>
      </c>
      <c r="D5619" s="9"/>
      <c r="E5619" s="10">
        <v>44710</v>
      </c>
      <c r="F5619" s="100">
        <f>SUM(J5619:L5619)</f>
        <v>336</v>
      </c>
      <c r="G5619" s="100">
        <f>SUM(Table3[[#This Row],[Kim Dệt Ngày]:[Kim Khác Đêm]])</f>
        <v>0</v>
      </c>
      <c r="H5619" s="10">
        <v>44743</v>
      </c>
      <c r="I5619" s="10"/>
      <c r="J5619" s="9">
        <f>24+60+60+24+48</f>
        <v>216</v>
      </c>
      <c r="K5619" s="9"/>
      <c r="L5619" s="9">
        <f>72+48</f>
        <v>120</v>
      </c>
      <c r="M5619" s="11"/>
      <c r="N5619" s="11"/>
      <c r="O5619" s="9"/>
      <c r="P5619" s="9"/>
      <c r="Q5619" s="9"/>
    </row>
    <row r="5620" spans="1:17" hidden="1" x14ac:dyDescent="0.2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x14ac:dyDescent="0.2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288</v>
      </c>
      <c r="G5621" s="100">
        <f>SUM(Table3[[#This Row],[Kim Dệt Ngày]:[Kim Khác Đêm]])</f>
        <v>0</v>
      </c>
      <c r="H5621" s="10">
        <v>44744</v>
      </c>
      <c r="I5621" s="10"/>
      <c r="J5621" s="9">
        <f>36+60+48+60</f>
        <v>204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2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25">
      <c r="A5623" s="9" t="s">
        <v>21</v>
      </c>
      <c r="B5623" s="9" t="s">
        <v>1421</v>
      </c>
      <c r="C5623" s="9" t="s">
        <v>39</v>
      </c>
      <c r="D5623" s="9"/>
      <c r="E5623" s="10">
        <v>44742</v>
      </c>
      <c r="F5623" s="100">
        <f>SUM(J5623:L5623)</f>
        <v>360</v>
      </c>
      <c r="G5623" s="100">
        <f>SUM(Table3[[#This Row],[Kim Dệt Ngày]:[Kim Khác Đêm]])</f>
        <v>0</v>
      </c>
      <c r="H5623" s="10">
        <v>44743</v>
      </c>
      <c r="I5623" s="10"/>
      <c r="J5623" s="9">
        <f>60+48+60+36+48</f>
        <v>252</v>
      </c>
      <c r="K5623" s="9"/>
      <c r="L5623" s="9">
        <f>48+60</f>
        <v>108</v>
      </c>
      <c r="M5623" s="11"/>
      <c r="N5623" s="11"/>
      <c r="O5623" s="9"/>
      <c r="P5623" s="9"/>
      <c r="Q5623" s="9"/>
    </row>
    <row r="5624" spans="1:17" x14ac:dyDescent="0.25">
      <c r="A5624" s="9" t="s">
        <v>23</v>
      </c>
      <c r="B5624" s="9" t="s">
        <v>1421</v>
      </c>
      <c r="C5624" s="9" t="s">
        <v>28</v>
      </c>
      <c r="D5624" s="9"/>
      <c r="E5624" s="10">
        <v>44742</v>
      </c>
      <c r="F5624" s="100">
        <f>SUM(J5624:L5624)</f>
        <v>372</v>
      </c>
      <c r="G5624" s="100">
        <f>SUM(Table3[[#This Row],[Kim Dệt Ngày]:[Kim Khác Đêm]])</f>
        <v>0</v>
      </c>
      <c r="H5624" s="10">
        <v>44743</v>
      </c>
      <c r="I5624" s="10"/>
      <c r="J5624" s="9">
        <f>12+12+60+84+60</f>
        <v>228</v>
      </c>
      <c r="K5624" s="9"/>
      <c r="L5624" s="9">
        <f>84+60</f>
        <v>144</v>
      </c>
      <c r="M5624" s="11"/>
      <c r="N5624" s="11"/>
      <c r="O5624" s="9"/>
      <c r="P5624" s="9"/>
      <c r="Q5624" s="9"/>
    </row>
    <row r="5625" spans="1:17" x14ac:dyDescent="0.25">
      <c r="A5625" s="9" t="s">
        <v>26</v>
      </c>
      <c r="B5625" s="9" t="s">
        <v>1198</v>
      </c>
      <c r="C5625" s="9" t="s">
        <v>25</v>
      </c>
      <c r="D5625" s="9"/>
      <c r="E5625" s="10">
        <v>44733</v>
      </c>
      <c r="F5625" s="100">
        <f>SUM(J5625:L5625)</f>
        <v>408</v>
      </c>
      <c r="G5625" s="100">
        <f>SUM(Table3[[#This Row],[Kim Dệt Ngày]:[Kim Khác Đêm]])</f>
        <v>3</v>
      </c>
      <c r="H5625" s="10">
        <v>44743</v>
      </c>
      <c r="I5625" s="10"/>
      <c r="J5625" s="9">
        <f>60+60+48+36+48</f>
        <v>252</v>
      </c>
      <c r="K5625" s="9"/>
      <c r="L5625" s="9">
        <f>84+72</f>
        <v>156</v>
      </c>
      <c r="M5625" s="11"/>
      <c r="N5625" s="11">
        <f>3</f>
        <v>3</v>
      </c>
      <c r="O5625" s="9"/>
      <c r="P5625" s="9"/>
      <c r="Q5625" s="9"/>
    </row>
    <row r="5626" spans="1:17" x14ac:dyDescent="0.2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516</v>
      </c>
      <c r="G5626" s="100">
        <f>SUM(Table3[[#This Row],[Kim Dệt Ngày]:[Kim Khác Đêm]])</f>
        <v>0</v>
      </c>
      <c r="H5626" s="10">
        <v>44743</v>
      </c>
      <c r="I5626" s="10"/>
      <c r="J5626" s="9">
        <f>72+84+60+72+48</f>
        <v>336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25">
      <c r="A5627" s="9" t="s">
        <v>31</v>
      </c>
      <c r="B5627" s="9" t="s">
        <v>1113</v>
      </c>
      <c r="C5627" s="9" t="s">
        <v>28</v>
      </c>
      <c r="D5627" s="9"/>
      <c r="E5627" s="10">
        <v>44738</v>
      </c>
      <c r="F5627" s="100">
        <f>SUM(J5627:L5627)</f>
        <v>348</v>
      </c>
      <c r="G5627" s="100">
        <f>SUM(Table3[[#This Row],[Kim Dệt Ngày]:[Kim Khác Đêm]])</f>
        <v>0</v>
      </c>
      <c r="H5627" s="10">
        <v>44743</v>
      </c>
      <c r="I5627" s="10"/>
      <c r="J5627" s="9">
        <f>48+36+60+72+48</f>
        <v>264</v>
      </c>
      <c r="K5627" s="9"/>
      <c r="L5627" s="9">
        <f>24+60</f>
        <v>84</v>
      </c>
      <c r="M5627" s="11"/>
      <c r="N5627" s="11"/>
      <c r="O5627" s="9"/>
      <c r="P5627" s="9"/>
      <c r="Q5627" s="9"/>
    </row>
    <row r="5628" spans="1:17" x14ac:dyDescent="0.25">
      <c r="A5628" s="9" t="s">
        <v>33</v>
      </c>
      <c r="B5628" s="9" t="s">
        <v>2605</v>
      </c>
      <c r="C5628" s="9" t="s">
        <v>39</v>
      </c>
      <c r="D5628" s="9"/>
      <c r="E5628" s="10">
        <v>44741</v>
      </c>
      <c r="F5628" s="100">
        <f>SUM(J5628:L5628)</f>
        <v>540</v>
      </c>
      <c r="G5628" s="100">
        <f>SUM(Table3[[#This Row],[Kim Dệt Ngày]:[Kim Khác Đêm]])</f>
        <v>1</v>
      </c>
      <c r="H5628" s="10">
        <v>44743</v>
      </c>
      <c r="I5628" s="10"/>
      <c r="J5628" s="9">
        <f>72+84+60+72+72</f>
        <v>360</v>
      </c>
      <c r="K5628" s="9"/>
      <c r="L5628" s="9">
        <f>84+96</f>
        <v>180</v>
      </c>
      <c r="M5628" s="11">
        <f>1</f>
        <v>1</v>
      </c>
      <c r="N5628" s="11"/>
      <c r="O5628" s="9"/>
      <c r="P5628" s="9"/>
      <c r="Q5628" s="9"/>
    </row>
    <row r="5629" spans="1:17" x14ac:dyDescent="0.25">
      <c r="A5629" s="9" t="s">
        <v>35</v>
      </c>
      <c r="B5629" s="9" t="s">
        <v>2605</v>
      </c>
      <c r="C5629" s="9" t="s">
        <v>28</v>
      </c>
      <c r="D5629" s="9"/>
      <c r="E5629" s="10">
        <v>44741</v>
      </c>
      <c r="F5629" s="100">
        <f>SUM(J5629:L5629)</f>
        <v>564</v>
      </c>
      <c r="G5629" s="100">
        <f>SUM(Table3[[#This Row],[Kim Dệt Ngày]:[Kim Khác Đêm]])</f>
        <v>2</v>
      </c>
      <c r="H5629" s="10">
        <v>44743</v>
      </c>
      <c r="I5629" s="10"/>
      <c r="J5629" s="9">
        <f>72+72+60+96+72</f>
        <v>372</v>
      </c>
      <c r="K5629" s="9"/>
      <c r="L5629" s="9">
        <f>84+108</f>
        <v>192</v>
      </c>
      <c r="M5629" s="11">
        <f>2</f>
        <v>2</v>
      </c>
      <c r="N5629" s="11"/>
      <c r="O5629" s="9"/>
      <c r="P5629" s="9"/>
      <c r="Q5629" s="9"/>
    </row>
    <row r="5630" spans="1:17" x14ac:dyDescent="0.25">
      <c r="A5630" s="9" t="s">
        <v>37</v>
      </c>
      <c r="B5630" s="9" t="s">
        <v>30</v>
      </c>
      <c r="C5630" s="9" t="s">
        <v>18</v>
      </c>
      <c r="D5630" s="9"/>
      <c r="E5630" s="10">
        <v>44738</v>
      </c>
      <c r="F5630" s="100">
        <f>SUM(J5630:L5630)</f>
        <v>132</v>
      </c>
      <c r="G5630" s="100">
        <f>SUM(Table3[[#This Row],[Kim Dệt Ngày]:[Kim Khác Đêm]])</f>
        <v>98</v>
      </c>
      <c r="H5630" s="10">
        <v>44743</v>
      </c>
      <c r="I5630" s="10"/>
      <c r="J5630" s="9">
        <f>36+24+72</f>
        <v>132</v>
      </c>
      <c r="K5630" s="9"/>
      <c r="L5630" s="9"/>
      <c r="M5630" s="11">
        <f>98</f>
        <v>98</v>
      </c>
      <c r="N5630" s="11"/>
      <c r="O5630" s="9"/>
      <c r="P5630" s="9"/>
      <c r="Q5630" s="9"/>
    </row>
    <row r="5631" spans="1:17" x14ac:dyDescent="0.2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504</v>
      </c>
      <c r="G5631" s="100">
        <f>SUM(Table3[[#This Row],[Kim Dệt Ngày]:[Kim Khác Đêm]])</f>
        <v>0</v>
      </c>
      <c r="H5631" s="10">
        <v>44743</v>
      </c>
      <c r="I5631" s="10"/>
      <c r="J5631" s="9">
        <f>60+60+60+72+72</f>
        <v>324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x14ac:dyDescent="0.25">
      <c r="A5632" s="9" t="s">
        <v>40</v>
      </c>
      <c r="B5632" s="9" t="s">
        <v>1601</v>
      </c>
      <c r="C5632" s="9" t="s">
        <v>25</v>
      </c>
      <c r="D5632" s="9"/>
      <c r="E5632" s="10">
        <v>44741</v>
      </c>
      <c r="F5632" s="100">
        <f>SUM(J5632:L5632)</f>
        <v>396</v>
      </c>
      <c r="G5632" s="100">
        <f>SUM(Table3[[#This Row],[Kim Dệt Ngày]:[Kim Khác Đêm]])</f>
        <v>7</v>
      </c>
      <c r="H5632" s="10">
        <v>44743</v>
      </c>
      <c r="I5632" s="10"/>
      <c r="J5632" s="9">
        <f>36+60+60+48+48</f>
        <v>252</v>
      </c>
      <c r="K5632" s="9"/>
      <c r="L5632" s="9">
        <f>72+72</f>
        <v>144</v>
      </c>
      <c r="M5632" s="11">
        <f>7</f>
        <v>7</v>
      </c>
      <c r="N5632" s="11"/>
      <c r="O5632" s="9"/>
      <c r="P5632" s="9"/>
      <c r="Q5632" s="9"/>
    </row>
    <row r="5633" spans="1:17" x14ac:dyDescent="0.25">
      <c r="A5633" s="9" t="s">
        <v>42</v>
      </c>
      <c r="B5633" s="322" t="s">
        <v>1071</v>
      </c>
      <c r="C5633" s="9" t="s">
        <v>18</v>
      </c>
      <c r="D5633" s="9"/>
      <c r="E5633" s="10">
        <v>44710</v>
      </c>
      <c r="F5633" s="100">
        <f>SUM(J5633:L5633)</f>
        <v>0</v>
      </c>
      <c r="G5633" s="100">
        <f>SUM(Table3[[#This Row],[Kim Dệt Ngày]:[Kim Khác Đêm]])</f>
        <v>0</v>
      </c>
      <c r="H5633" s="10">
        <v>44743</v>
      </c>
      <c r="I5633" s="10"/>
      <c r="J5633" s="9"/>
      <c r="K5633" s="9"/>
      <c r="L5633" s="9"/>
      <c r="M5633" s="11"/>
      <c r="N5633" s="11"/>
      <c r="O5633" s="9"/>
      <c r="P5633" s="9"/>
      <c r="Q5633" s="9"/>
    </row>
    <row r="5634" spans="1:17" x14ac:dyDescent="0.25">
      <c r="A5634" s="9" t="s">
        <v>43</v>
      </c>
      <c r="B5634" s="9" t="s">
        <v>582</v>
      </c>
      <c r="C5634" s="9" t="s">
        <v>28</v>
      </c>
      <c r="D5634" s="9"/>
      <c r="E5634" s="10">
        <v>44742</v>
      </c>
      <c r="F5634" s="100">
        <f>SUM(J5634:L5634)</f>
        <v>600</v>
      </c>
      <c r="G5634" s="100">
        <f>SUM(Table3[[#This Row],[Kim Dệt Ngày]:[Kim Khác Đêm]])</f>
        <v>0</v>
      </c>
      <c r="H5634" s="10">
        <v>44743</v>
      </c>
      <c r="I5634" s="10"/>
      <c r="J5634" s="9">
        <f>60+84+84+72+60</f>
        <v>360</v>
      </c>
      <c r="K5634" s="9"/>
      <c r="L5634" s="9">
        <f>84+96+60</f>
        <v>240</v>
      </c>
      <c r="M5634" s="11"/>
      <c r="N5634" s="11"/>
      <c r="O5634" s="9"/>
      <c r="P5634" s="9"/>
      <c r="Q5634" s="9"/>
    </row>
    <row r="5635" spans="1:17" x14ac:dyDescent="0.25">
      <c r="A5635" s="9" t="s">
        <v>44</v>
      </c>
      <c r="B5635" s="9" t="s">
        <v>2081</v>
      </c>
      <c r="C5635" s="9" t="s">
        <v>28</v>
      </c>
      <c r="D5635" s="9"/>
      <c r="E5635" s="10">
        <v>44741</v>
      </c>
      <c r="F5635" s="100">
        <f>SUM(J5635:L5635)</f>
        <v>336</v>
      </c>
      <c r="G5635" s="100">
        <f>SUM(Table3[[#This Row],[Kim Dệt Ngày]:[Kim Khác Đêm]])</f>
        <v>0</v>
      </c>
      <c r="H5635" s="10">
        <v>44743</v>
      </c>
      <c r="I5635" s="10"/>
      <c r="J5635" s="9">
        <f>48+48+48+48+48</f>
        <v>240</v>
      </c>
      <c r="K5635" s="9"/>
      <c r="L5635" s="9">
        <f>60+36</f>
        <v>96</v>
      </c>
      <c r="M5635" s="11"/>
      <c r="N5635" s="11"/>
      <c r="O5635" s="9"/>
      <c r="P5635" s="9"/>
      <c r="Q5635" s="9"/>
    </row>
    <row r="5636" spans="1:17" x14ac:dyDescent="0.25">
      <c r="A5636" s="9" t="s">
        <v>45</v>
      </c>
      <c r="B5636" s="9" t="s">
        <v>2081</v>
      </c>
      <c r="C5636" s="9" t="s">
        <v>28</v>
      </c>
      <c r="D5636" s="9"/>
      <c r="E5636" s="10">
        <v>44741</v>
      </c>
      <c r="F5636" s="100">
        <f>SUM(J5636:L5636)</f>
        <v>456</v>
      </c>
      <c r="G5636" s="100">
        <f>SUM(Table3[[#This Row],[Kim Dệt Ngày]:[Kim Khác Đêm]])</f>
        <v>0</v>
      </c>
      <c r="H5636" s="10">
        <v>44743</v>
      </c>
      <c r="I5636" s="10"/>
      <c r="J5636" s="9">
        <f>60+60+60+60+48</f>
        <v>288</v>
      </c>
      <c r="K5636" s="9"/>
      <c r="L5636" s="9">
        <f>60+72+36</f>
        <v>168</v>
      </c>
      <c r="M5636" s="11"/>
      <c r="N5636" s="11"/>
      <c r="O5636" s="9"/>
      <c r="P5636" s="9"/>
      <c r="Q5636" s="9"/>
    </row>
    <row r="5637" spans="1:17" x14ac:dyDescent="0.25">
      <c r="A5637" s="9" t="s">
        <v>46</v>
      </c>
      <c r="B5637" s="9" t="s">
        <v>772</v>
      </c>
      <c r="C5637" s="9" t="s">
        <v>28</v>
      </c>
      <c r="D5637" s="9"/>
      <c r="E5637" s="10">
        <v>44739</v>
      </c>
      <c r="F5637" s="100">
        <f>SUM(J5637:L5637)</f>
        <v>552</v>
      </c>
      <c r="G5637" s="100">
        <f>SUM(Table3[[#This Row],[Kim Dệt Ngày]:[Kim Khác Đêm]])</f>
        <v>1</v>
      </c>
      <c r="H5637" s="10">
        <v>44743</v>
      </c>
      <c r="I5637" s="10"/>
      <c r="J5637" s="9">
        <f>72+72+60+60+60</f>
        <v>324</v>
      </c>
      <c r="K5637" s="9"/>
      <c r="L5637" s="9">
        <f>96+84+48</f>
        <v>228</v>
      </c>
      <c r="M5637" s="11">
        <f>1</f>
        <v>1</v>
      </c>
      <c r="N5637" s="11"/>
      <c r="O5637" s="9"/>
      <c r="P5637" s="9"/>
      <c r="Q5637" s="9"/>
    </row>
    <row r="5638" spans="1:17" x14ac:dyDescent="0.25">
      <c r="A5638" s="9" t="s">
        <v>48</v>
      </c>
      <c r="B5638" s="9" t="s">
        <v>2081</v>
      </c>
      <c r="C5638" s="9" t="s">
        <v>28</v>
      </c>
      <c r="D5638" s="9"/>
      <c r="E5638" s="10">
        <v>44741</v>
      </c>
      <c r="F5638" s="100">
        <f>SUM(J5638:L5638)</f>
        <v>276</v>
      </c>
      <c r="G5638" s="100">
        <f>SUM(Table3[[#This Row],[Kim Dệt Ngày]:[Kim Khác Đêm]])</f>
        <v>2</v>
      </c>
      <c r="H5638" s="10">
        <v>44743</v>
      </c>
      <c r="I5638" s="10"/>
      <c r="J5638" s="9">
        <f>36+36+36+48+36</f>
        <v>192</v>
      </c>
      <c r="K5638" s="9"/>
      <c r="L5638" s="9">
        <f>36+48</f>
        <v>84</v>
      </c>
      <c r="M5638" s="11">
        <f>2</f>
        <v>2</v>
      </c>
      <c r="N5638" s="11"/>
      <c r="O5638" s="9"/>
      <c r="P5638" s="9"/>
      <c r="Q5638" s="9"/>
    </row>
    <row r="5639" spans="1:17" x14ac:dyDescent="0.2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216</v>
      </c>
      <c r="G5639" s="100">
        <f>SUM(Table3[[#This Row],[Kim Dệt Ngày]:[Kim Khác Đêm]])</f>
        <v>0</v>
      </c>
      <c r="H5639" s="10">
        <v>44743</v>
      </c>
      <c r="I5639" s="10"/>
      <c r="J5639" s="9">
        <f>36+36+36+36</f>
        <v>144</v>
      </c>
      <c r="K5639" s="9"/>
      <c r="L5639" s="9">
        <f>48+24</f>
        <v>72</v>
      </c>
      <c r="M5639" s="11"/>
      <c r="N5639" s="11"/>
      <c r="O5639" s="9"/>
      <c r="P5639" s="9"/>
      <c r="Q5639" s="9"/>
    </row>
    <row r="5640" spans="1:17" hidden="1" x14ac:dyDescent="0.2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2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x14ac:dyDescent="0.25">
      <c r="A5643" s="9" t="s">
        <v>51</v>
      </c>
      <c r="B5643" s="9" t="s">
        <v>1510</v>
      </c>
      <c r="C5643" s="9" t="s">
        <v>25</v>
      </c>
      <c r="D5643" s="9"/>
      <c r="E5643" s="10">
        <v>44721</v>
      </c>
      <c r="F5643" s="100">
        <f>SUM(J5643:L5643)</f>
        <v>156</v>
      </c>
      <c r="G5643" s="100">
        <f>SUM(Table3[[#This Row],[Kim Dệt Ngày]:[Kim Khác Đêm]])</f>
        <v>0</v>
      </c>
      <c r="H5643" s="10">
        <v>44746</v>
      </c>
      <c r="I5643" s="10"/>
      <c r="J5643" s="9">
        <f>24+48+36</f>
        <v>108</v>
      </c>
      <c r="K5643" s="9"/>
      <c r="L5643" s="9">
        <f>48</f>
        <v>48</v>
      </c>
      <c r="M5643" s="11"/>
      <c r="N5643" s="11"/>
      <c r="O5643" s="9"/>
      <c r="P5643" s="9"/>
      <c r="Q5643" s="9"/>
    </row>
    <row r="5644" spans="1:17" x14ac:dyDescent="0.25">
      <c r="A5644" s="9" t="s">
        <v>53</v>
      </c>
      <c r="B5644" s="9" t="s">
        <v>1332</v>
      </c>
      <c r="C5644" s="9" t="s">
        <v>18</v>
      </c>
      <c r="D5644" s="9"/>
      <c r="E5644" s="10">
        <v>44735</v>
      </c>
      <c r="F5644" s="100">
        <f>SUM(J5644:L5644)</f>
        <v>168</v>
      </c>
      <c r="G5644" s="100">
        <f>SUM(Table3[[#This Row],[Kim Dệt Ngày]:[Kim Khác Đêm]])</f>
        <v>0</v>
      </c>
      <c r="H5644" s="10">
        <v>44744</v>
      </c>
      <c r="I5644" s="10"/>
      <c r="J5644" s="9">
        <f>36+24+24+12</f>
        <v>96</v>
      </c>
      <c r="K5644" s="9"/>
      <c r="L5644" s="9">
        <f>48+24</f>
        <v>72</v>
      </c>
      <c r="M5644" s="11"/>
      <c r="N5644" s="11"/>
      <c r="O5644" s="9"/>
      <c r="P5644" s="9"/>
      <c r="Q5644" s="9"/>
    </row>
    <row r="5645" spans="1:17" x14ac:dyDescent="0.25">
      <c r="A5645" s="9" t="s">
        <v>55</v>
      </c>
      <c r="B5645" s="9" t="s">
        <v>1332</v>
      </c>
      <c r="C5645" s="9" t="s">
        <v>25</v>
      </c>
      <c r="D5645" s="9"/>
      <c r="E5645" s="10">
        <v>44735</v>
      </c>
      <c r="F5645" s="100">
        <f>SUM(J5645:L5645)</f>
        <v>132</v>
      </c>
      <c r="G5645" s="100">
        <f>SUM(Table3[[#This Row],[Kim Dệt Ngày]:[Kim Khác Đêm]])</f>
        <v>0</v>
      </c>
      <c r="H5645" s="10">
        <v>44744</v>
      </c>
      <c r="I5645" s="10"/>
      <c r="J5645" s="9">
        <f>12+24+24+24</f>
        <v>84</v>
      </c>
      <c r="K5645" s="9"/>
      <c r="L5645" s="9">
        <f>24+24</f>
        <v>48</v>
      </c>
      <c r="M5645" s="11"/>
      <c r="N5645" s="11"/>
      <c r="O5645" s="9"/>
      <c r="P5645" s="9"/>
      <c r="Q5645" s="9"/>
    </row>
    <row r="5646" spans="1:17" x14ac:dyDescent="0.25">
      <c r="A5646" s="9" t="s">
        <v>56</v>
      </c>
      <c r="B5646" s="9" t="s">
        <v>2244</v>
      </c>
      <c r="C5646" s="9" t="s">
        <v>28</v>
      </c>
      <c r="D5646" s="9"/>
      <c r="E5646" s="10">
        <v>44741</v>
      </c>
      <c r="F5646" s="100">
        <f>SUM(J5646:L5646)</f>
        <v>384</v>
      </c>
      <c r="G5646" s="100">
        <f>SUM(Table3[[#This Row],[Kim Dệt Ngày]:[Kim Khác Đêm]])</f>
        <v>0</v>
      </c>
      <c r="H5646" s="10">
        <v>44743</v>
      </c>
      <c r="I5646" s="10"/>
      <c r="J5646" s="9">
        <f>48+48+36+48+36</f>
        <v>216</v>
      </c>
      <c r="K5646" s="9"/>
      <c r="L5646" s="9">
        <f>60+72+36</f>
        <v>168</v>
      </c>
      <c r="M5646" s="11"/>
      <c r="N5646" s="11"/>
      <c r="O5646" s="9"/>
      <c r="P5646" s="9"/>
      <c r="Q5646" s="9"/>
    </row>
    <row r="5647" spans="1:17" x14ac:dyDescent="0.25">
      <c r="A5647" s="9" t="s">
        <v>57</v>
      </c>
      <c r="B5647" s="9" t="s">
        <v>2244</v>
      </c>
      <c r="C5647" s="9" t="s">
        <v>25</v>
      </c>
      <c r="D5647" s="9"/>
      <c r="E5647" s="10">
        <v>44741</v>
      </c>
      <c r="F5647" s="100">
        <f>SUM(J5647:L5647)</f>
        <v>420</v>
      </c>
      <c r="G5647" s="100">
        <f>SUM(Table3[[#This Row],[Kim Dệt Ngày]:[Kim Khác Đêm]])</f>
        <v>0</v>
      </c>
      <c r="H5647" s="10">
        <v>44743</v>
      </c>
      <c r="I5647" s="10"/>
      <c r="J5647" s="9">
        <f>48+48+48+60+48</f>
        <v>252</v>
      </c>
      <c r="K5647" s="9"/>
      <c r="L5647" s="9">
        <f>72+60+36</f>
        <v>168</v>
      </c>
      <c r="M5647" s="11"/>
      <c r="N5647" s="11"/>
      <c r="O5647" s="9"/>
      <c r="P5647" s="9"/>
      <c r="Q5647" s="9"/>
    </row>
    <row r="5648" spans="1:17" x14ac:dyDescent="0.25">
      <c r="A5648" s="9" t="s">
        <v>58</v>
      </c>
      <c r="B5648" s="9" t="s">
        <v>30</v>
      </c>
      <c r="C5648" s="9" t="s">
        <v>25</v>
      </c>
      <c r="D5648" s="9"/>
      <c r="E5648" s="10">
        <v>44738</v>
      </c>
      <c r="F5648" s="100">
        <f>SUM(J5648:L5648)</f>
        <v>372</v>
      </c>
      <c r="G5648" s="100">
        <f>SUM(Table3[[#This Row],[Kim Dệt Ngày]:[Kim Khác Đêm]])</f>
        <v>0</v>
      </c>
      <c r="H5648" s="10">
        <v>44743</v>
      </c>
      <c r="I5648" s="10"/>
      <c r="J5648" s="9">
        <f>48+48+36+48+48</f>
        <v>228</v>
      </c>
      <c r="K5648" s="9"/>
      <c r="L5648" s="9">
        <f>60+60+24</f>
        <v>144</v>
      </c>
      <c r="M5648" s="11"/>
      <c r="N5648" s="11"/>
      <c r="O5648" s="9"/>
      <c r="P5648" s="9"/>
      <c r="Q5648" s="9"/>
    </row>
    <row r="5649" spans="1:17" x14ac:dyDescent="0.25">
      <c r="A5649" s="9" t="s">
        <v>60</v>
      </c>
      <c r="B5649" s="9" t="s">
        <v>2244</v>
      </c>
      <c r="C5649" s="9" t="s">
        <v>18</v>
      </c>
      <c r="D5649" s="9"/>
      <c r="E5649" s="10">
        <v>44741</v>
      </c>
      <c r="F5649" s="100">
        <f>SUM(J5649:L5649)</f>
        <v>336</v>
      </c>
      <c r="G5649" s="100">
        <f>SUM(Table3[[#This Row],[Kim Dệt Ngày]:[Kim Khác Đêm]])</f>
        <v>0</v>
      </c>
      <c r="H5649" s="10">
        <v>44743</v>
      </c>
      <c r="I5649" s="10"/>
      <c r="J5649" s="9">
        <f>36+48+48+48+36</f>
        <v>216</v>
      </c>
      <c r="K5649" s="9"/>
      <c r="L5649" s="9">
        <f>60+60</f>
        <v>120</v>
      </c>
      <c r="M5649" s="11"/>
      <c r="N5649" s="11"/>
      <c r="O5649" s="9"/>
      <c r="P5649" s="9"/>
      <c r="Q5649" s="9"/>
    </row>
    <row r="5650" spans="1:17" hidden="1" x14ac:dyDescent="0.2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25">
      <c r="A5651" s="9" t="s">
        <v>61</v>
      </c>
      <c r="B5651" s="9" t="s">
        <v>2298</v>
      </c>
      <c r="C5651" s="9" t="s">
        <v>135</v>
      </c>
      <c r="D5651" s="9"/>
      <c r="E5651" s="10">
        <v>44736</v>
      </c>
      <c r="F5651" s="100">
        <f>SUM(J5651:L5651)</f>
        <v>0</v>
      </c>
      <c r="G5651" s="100">
        <f>SUM(Table3[[#This Row],[Kim Dệt Ngày]:[Kim Khác Đêm]])</f>
        <v>0</v>
      </c>
      <c r="H5651" s="10">
        <v>44743</v>
      </c>
      <c r="I5651" s="10"/>
      <c r="J5651" s="9"/>
      <c r="K5651" s="9"/>
      <c r="L5651" s="9"/>
      <c r="M5651" s="11"/>
      <c r="N5651" s="11"/>
      <c r="O5651" s="9"/>
      <c r="P5651" s="9"/>
      <c r="Q5651" s="9"/>
    </row>
    <row r="5652" spans="1:17" hidden="1" x14ac:dyDescent="0.2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x14ac:dyDescent="0.25">
      <c r="A5653" s="9" t="s">
        <v>65</v>
      </c>
      <c r="B5653" s="9" t="s">
        <v>1146</v>
      </c>
      <c r="C5653" s="9" t="s">
        <v>28</v>
      </c>
      <c r="D5653" s="9"/>
      <c r="E5653" s="10">
        <v>44716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/>
      <c r="J5653" s="9">
        <f>60+72+72+60+24</f>
        <v>288</v>
      </c>
      <c r="K5653" s="9"/>
      <c r="L5653" s="9">
        <f>84+72</f>
        <v>156</v>
      </c>
      <c r="M5653" s="11"/>
      <c r="N5653" s="11"/>
      <c r="O5653" s="9"/>
      <c r="P5653" s="9"/>
      <c r="Q5653" s="9"/>
    </row>
    <row r="5654" spans="1:17" x14ac:dyDescent="0.25">
      <c r="A5654" s="9" t="s">
        <v>66</v>
      </c>
      <c r="B5654" s="9" t="s">
        <v>2298</v>
      </c>
      <c r="C5654" s="9" t="s">
        <v>79</v>
      </c>
      <c r="D5654" s="9"/>
      <c r="E5654" s="10">
        <v>44736</v>
      </c>
      <c r="F5654" s="100">
        <f>SUM(J5654:L5654)</f>
        <v>204</v>
      </c>
      <c r="G5654" s="100">
        <f>SUM(Table3[[#This Row],[Kim Dệt Ngày]:[Kim Khác Đêm]])</f>
        <v>0</v>
      </c>
      <c r="H5654" s="10">
        <v>44743</v>
      </c>
      <c r="I5654" s="10"/>
      <c r="J5654" s="9">
        <f>36+36+24+36+36</f>
        <v>168</v>
      </c>
      <c r="K5654" s="9"/>
      <c r="L5654" s="9">
        <f>36</f>
        <v>36</v>
      </c>
      <c r="M5654" s="11"/>
      <c r="N5654" s="11"/>
      <c r="O5654" s="9"/>
      <c r="P5654" s="9"/>
      <c r="Q5654" s="9"/>
    </row>
    <row r="5655" spans="1:17" hidden="1" x14ac:dyDescent="0.2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2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x14ac:dyDescent="0.25">
      <c r="A5657" s="9" t="s">
        <v>68</v>
      </c>
      <c r="B5657" s="9" t="s">
        <v>1166</v>
      </c>
      <c r="C5657" s="9" t="s">
        <v>28</v>
      </c>
      <c r="D5657" s="9"/>
      <c r="E5657" s="10">
        <v>44741</v>
      </c>
      <c r="F5657" s="100">
        <f>SUM(J5657:L5657)</f>
        <v>708</v>
      </c>
      <c r="G5657" s="100">
        <f>SUM(Table3[[#This Row],[Kim Dệt Ngày]:[Kim Khác Đêm]])</f>
        <v>0</v>
      </c>
      <c r="H5657" s="10">
        <v>44743</v>
      </c>
      <c r="I5657" s="10"/>
      <c r="J5657" s="9">
        <f>60+60+72+60+60</f>
        <v>312</v>
      </c>
      <c r="K5657" s="9"/>
      <c r="L5657" s="9">
        <f>96+108+72+120</f>
        <v>396</v>
      </c>
      <c r="M5657" s="11"/>
      <c r="N5657" s="11"/>
      <c r="O5657" s="9"/>
      <c r="P5657" s="9"/>
      <c r="Q5657" s="9"/>
    </row>
    <row r="5658" spans="1:17" x14ac:dyDescent="0.25">
      <c r="A5658" s="9" t="s">
        <v>70</v>
      </c>
      <c r="B5658" s="9" t="s">
        <v>1166</v>
      </c>
      <c r="C5658" s="9" t="s">
        <v>18</v>
      </c>
      <c r="D5658" s="9"/>
      <c r="E5658" s="10">
        <v>44741</v>
      </c>
      <c r="F5658" s="100">
        <f>SUM(J5658:L5658)</f>
        <v>804</v>
      </c>
      <c r="G5658" s="100">
        <f>SUM(Table3[[#This Row],[Kim Dệt Ngày]:[Kim Khác Đêm]])</f>
        <v>0</v>
      </c>
      <c r="H5658" s="10">
        <v>44743</v>
      </c>
      <c r="I5658" s="10"/>
      <c r="J5658" s="9">
        <f>60+60+72+48+48</f>
        <v>288</v>
      </c>
      <c r="K5658" s="9"/>
      <c r="L5658" s="9">
        <f>108+108+96+96+108</f>
        <v>516</v>
      </c>
      <c r="M5658" s="11"/>
      <c r="N5658" s="11"/>
      <c r="O5658" s="9"/>
      <c r="P5658" s="9"/>
      <c r="Q5658" s="9"/>
    </row>
    <row r="5659" spans="1:17" x14ac:dyDescent="0.25">
      <c r="A5659" s="9" t="s">
        <v>71</v>
      </c>
      <c r="B5659" s="9" t="s">
        <v>238</v>
      </c>
      <c r="C5659" s="9" t="s">
        <v>28</v>
      </c>
      <c r="D5659" s="9"/>
      <c r="E5659" s="10">
        <v>44739</v>
      </c>
      <c r="F5659" s="100">
        <f>SUM(J5659:L5659)</f>
        <v>996</v>
      </c>
      <c r="G5659" s="100">
        <f>SUM(Table3[[#This Row],[Kim Dệt Ngày]:[Kim Khác Đêm]])</f>
        <v>0</v>
      </c>
      <c r="H5659" s="10">
        <v>44743</v>
      </c>
      <c r="I5659" s="10"/>
      <c r="J5659" s="9">
        <f>72+84+72+84+72</f>
        <v>384</v>
      </c>
      <c r="K5659" s="9"/>
      <c r="L5659" s="9">
        <f>108+96+96+108+96+108</f>
        <v>612</v>
      </c>
      <c r="M5659" s="11"/>
      <c r="N5659" s="11"/>
      <c r="O5659" s="9"/>
      <c r="P5659" s="9"/>
      <c r="Q5659" s="9"/>
    </row>
    <row r="5660" spans="1:17" x14ac:dyDescent="0.25">
      <c r="A5660" s="9" t="s">
        <v>72</v>
      </c>
      <c r="B5660" s="9" t="s">
        <v>239</v>
      </c>
      <c r="C5660" s="9" t="s">
        <v>25</v>
      </c>
      <c r="D5660" s="9"/>
      <c r="E5660" s="10">
        <v>44718</v>
      </c>
      <c r="F5660" s="100">
        <f>SUM(J5660:L5660)</f>
        <v>516</v>
      </c>
      <c r="G5660" s="100">
        <f>SUM(Table3[[#This Row],[Kim Dệt Ngày]:[Kim Khác Đêm]])</f>
        <v>0</v>
      </c>
      <c r="H5660" s="10">
        <v>44743</v>
      </c>
      <c r="I5660" s="10"/>
      <c r="J5660" s="9">
        <f>48+36+36+36+36</f>
        <v>192</v>
      </c>
      <c r="K5660" s="9"/>
      <c r="L5660" s="9">
        <f>48+60+48+60+48+60</f>
        <v>324</v>
      </c>
      <c r="M5660" s="11"/>
      <c r="N5660" s="11"/>
      <c r="O5660" s="9"/>
      <c r="P5660" s="9"/>
      <c r="Q5660" s="9"/>
    </row>
    <row r="5661" spans="1:17" x14ac:dyDescent="0.25">
      <c r="A5661" s="9" t="s">
        <v>74</v>
      </c>
      <c r="B5661" s="9" t="s">
        <v>1413</v>
      </c>
      <c r="C5661" s="9" t="s">
        <v>18</v>
      </c>
      <c r="D5661" s="9"/>
      <c r="E5661" s="10">
        <v>44649</v>
      </c>
      <c r="F5661" s="100">
        <f>SUM(J5661:L5661)</f>
        <v>468</v>
      </c>
      <c r="G5661" s="100">
        <f>SUM(Table3[[#This Row],[Kim Dệt Ngày]:[Kim Khác Đêm]])</f>
        <v>0</v>
      </c>
      <c r="H5661" s="10">
        <v>44744</v>
      </c>
      <c r="I5661" s="10"/>
      <c r="J5661" s="9">
        <f>36+48+48+36</f>
        <v>168</v>
      </c>
      <c r="K5661" s="9"/>
      <c r="L5661" s="9">
        <f>48+36+60+48+108</f>
        <v>300</v>
      </c>
      <c r="M5661" s="11"/>
      <c r="N5661" s="11"/>
      <c r="O5661" s="9"/>
      <c r="P5661" s="9"/>
      <c r="Q5661" s="9"/>
    </row>
    <row r="5662" spans="1:17" x14ac:dyDescent="0.25">
      <c r="A5662" s="9" t="s">
        <v>76</v>
      </c>
      <c r="B5662" s="9" t="s">
        <v>1113</v>
      </c>
      <c r="C5662" s="9" t="s">
        <v>28</v>
      </c>
      <c r="D5662" s="9"/>
      <c r="E5662" s="10">
        <v>44738</v>
      </c>
      <c r="F5662" s="100">
        <f>SUM(J5662:L5662)</f>
        <v>744</v>
      </c>
      <c r="G5662" s="100">
        <f>SUM(Table3[[#This Row],[Kim Dệt Ngày]:[Kim Khác Đêm]])</f>
        <v>0</v>
      </c>
      <c r="H5662" s="10">
        <v>44743</v>
      </c>
      <c r="I5662" s="10"/>
      <c r="J5662" s="9">
        <f>48+60+48+60+60</f>
        <v>276</v>
      </c>
      <c r="K5662" s="9"/>
      <c r="L5662" s="9">
        <f>84+84+72+84+72+72</f>
        <v>468</v>
      </c>
      <c r="M5662" s="11"/>
      <c r="N5662" s="11"/>
      <c r="O5662" s="9"/>
      <c r="P5662" s="9"/>
      <c r="Q5662" s="9"/>
    </row>
    <row r="5663" spans="1:17" x14ac:dyDescent="0.25">
      <c r="A5663" s="9" t="s">
        <v>77</v>
      </c>
      <c r="B5663" s="9" t="s">
        <v>1600</v>
      </c>
      <c r="C5663" s="9" t="s">
        <v>28</v>
      </c>
      <c r="D5663" s="9"/>
      <c r="E5663" s="10">
        <v>44734</v>
      </c>
      <c r="F5663" s="100">
        <f>SUM(J5663:L5663)</f>
        <v>828</v>
      </c>
      <c r="G5663" s="100">
        <f>SUM(Table3[[#This Row],[Kim Dệt Ngày]:[Kim Khác Đêm]])</f>
        <v>0</v>
      </c>
      <c r="H5663" s="10">
        <v>44743</v>
      </c>
      <c r="I5663" s="10"/>
      <c r="J5663" s="9">
        <f>36+84+72+72+60</f>
        <v>324</v>
      </c>
      <c r="K5663" s="9"/>
      <c r="L5663" s="9">
        <f>108+84+108+96+108</f>
        <v>504</v>
      </c>
      <c r="M5663" s="11"/>
      <c r="N5663" s="11"/>
      <c r="O5663" s="9"/>
      <c r="P5663" s="9"/>
      <c r="Q5663" s="9"/>
    </row>
    <row r="5664" spans="1:17" x14ac:dyDescent="0.25">
      <c r="A5664" s="9" t="s">
        <v>78</v>
      </c>
      <c r="B5664" s="9" t="s">
        <v>1336</v>
      </c>
      <c r="C5664" s="9" t="s">
        <v>18</v>
      </c>
      <c r="D5664" s="9"/>
      <c r="E5664" s="10">
        <v>44739</v>
      </c>
      <c r="F5664" s="100">
        <f>SUM(J5664:L5664)</f>
        <v>900</v>
      </c>
      <c r="G5664" s="100">
        <f>SUM(Table3[[#This Row],[Kim Dệt Ngày]:[Kim Khác Đêm]])</f>
        <v>0</v>
      </c>
      <c r="H5664" s="10">
        <v>44743</v>
      </c>
      <c r="I5664" s="10"/>
      <c r="J5664" s="9">
        <f>60+84+72+84+60</f>
        <v>360</v>
      </c>
      <c r="K5664" s="9"/>
      <c r="L5664" s="9">
        <f>96+72+96+72+96+108</f>
        <v>540</v>
      </c>
      <c r="M5664" s="11"/>
      <c r="N5664" s="11"/>
      <c r="O5664" s="9"/>
      <c r="P5664" s="9"/>
      <c r="Q5664" s="9"/>
    </row>
    <row r="5665" spans="1:17" x14ac:dyDescent="0.25">
      <c r="A5665" s="9" t="s">
        <v>80</v>
      </c>
      <c r="B5665" s="261" t="s">
        <v>1070</v>
      </c>
      <c r="C5665" s="9" t="s">
        <v>18</v>
      </c>
      <c r="D5665" s="9"/>
      <c r="E5665" s="10">
        <v>44710</v>
      </c>
      <c r="F5665" s="100">
        <f>SUM(J5665:L5665)</f>
        <v>816</v>
      </c>
      <c r="G5665" s="100">
        <f>SUM(Table3[[#This Row],[Kim Dệt Ngày]:[Kim Khác Đêm]])</f>
        <v>0</v>
      </c>
      <c r="H5665" s="10">
        <v>44743</v>
      </c>
      <c r="I5665" s="10"/>
      <c r="J5665" s="9">
        <f>60+72+60+72+60</f>
        <v>324</v>
      </c>
      <c r="K5665" s="9"/>
      <c r="L5665" s="9">
        <f>72+96+72+96+72+84</f>
        <v>492</v>
      </c>
      <c r="M5665" s="11"/>
      <c r="N5665" s="11"/>
      <c r="O5665" s="9"/>
      <c r="P5665" s="9"/>
      <c r="Q5665" s="9"/>
    </row>
    <row r="5666" spans="1:17" x14ac:dyDescent="0.25">
      <c r="A5666" s="9" t="s">
        <v>82</v>
      </c>
      <c r="B5666" s="9" t="s">
        <v>2081</v>
      </c>
      <c r="C5666" s="9" t="s">
        <v>39</v>
      </c>
      <c r="D5666" s="9"/>
      <c r="E5666" s="10">
        <v>44741</v>
      </c>
      <c r="F5666" s="100">
        <f>SUM(J5666:L5666)</f>
        <v>1032</v>
      </c>
      <c r="G5666" s="100">
        <f>SUM(Table3[[#This Row],[Kim Dệt Ngày]:[Kim Khác Đêm]])</f>
        <v>0</v>
      </c>
      <c r="H5666" s="10">
        <v>44743</v>
      </c>
      <c r="I5666" s="10"/>
      <c r="J5666" s="9">
        <f>72+84+72+84+72</f>
        <v>384</v>
      </c>
      <c r="K5666" s="9"/>
      <c r="L5666" s="9">
        <f>120+96+108+120+96+108</f>
        <v>648</v>
      </c>
      <c r="M5666" s="11"/>
      <c r="N5666" s="11"/>
      <c r="O5666" s="9"/>
      <c r="P5666" s="9"/>
      <c r="Q5666" s="9"/>
    </row>
    <row r="5667" spans="1:17" x14ac:dyDescent="0.25">
      <c r="A5667" s="9" t="s">
        <v>83</v>
      </c>
      <c r="B5667" s="161" t="s">
        <v>1071</v>
      </c>
      <c r="C5667" s="9" t="s">
        <v>18</v>
      </c>
      <c r="D5667" s="9"/>
      <c r="E5667" s="10">
        <v>44710</v>
      </c>
      <c r="F5667" s="100">
        <f>SUM(J5667:L5667)</f>
        <v>660</v>
      </c>
      <c r="G5667" s="100">
        <f>SUM(Table3[[#This Row],[Kim Dệt Ngày]:[Kim Khác Đêm]])</f>
        <v>0</v>
      </c>
      <c r="H5667" s="10">
        <v>44743</v>
      </c>
      <c r="I5667" s="10"/>
      <c r="J5667" s="9">
        <f>48+60+60+48+48</f>
        <v>264</v>
      </c>
      <c r="K5667" s="9"/>
      <c r="L5667" s="9">
        <f>72+36+60+72+72+84</f>
        <v>396</v>
      </c>
      <c r="M5667" s="11"/>
      <c r="N5667" s="11"/>
      <c r="O5667" s="9"/>
      <c r="P5667" s="9"/>
      <c r="Q5667" s="9"/>
    </row>
    <row r="5668" spans="1:17" x14ac:dyDescent="0.25">
      <c r="A5668" s="9" t="s">
        <v>85</v>
      </c>
      <c r="B5668" s="157" t="s">
        <v>1088</v>
      </c>
      <c r="C5668" s="9" t="s">
        <v>2594</v>
      </c>
      <c r="D5668" s="9"/>
      <c r="E5668" s="10">
        <v>44727</v>
      </c>
      <c r="F5668" s="100">
        <f>SUM(J5668:L5668)</f>
        <v>180</v>
      </c>
      <c r="G5668" s="100">
        <f>SUM(Table3[[#This Row],[Kim Dệt Ngày]:[Kim Khác Đêm]])</f>
        <v>0</v>
      </c>
      <c r="H5668" s="10">
        <v>44743</v>
      </c>
      <c r="I5668" s="10"/>
      <c r="J5668" s="9">
        <f>36+24+24+36+24</f>
        <v>144</v>
      </c>
      <c r="K5668" s="9"/>
      <c r="L5668" s="9">
        <f>24+12</f>
        <v>36</v>
      </c>
      <c r="M5668" s="11"/>
      <c r="N5668" s="11"/>
      <c r="O5668" s="9"/>
      <c r="P5668" s="9"/>
      <c r="Q5668" s="9"/>
    </row>
    <row r="5669" spans="1:17" hidden="1" x14ac:dyDescent="0.2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x14ac:dyDescent="0.25">
      <c r="A5670" s="9" t="s">
        <v>88</v>
      </c>
      <c r="B5670" s="9" t="s">
        <v>2592</v>
      </c>
      <c r="C5670" s="9" t="s">
        <v>18</v>
      </c>
      <c r="D5670" s="9"/>
      <c r="E5670" s="10">
        <v>44718</v>
      </c>
      <c r="F5670" s="100">
        <f>SUM(J5670:L5670)</f>
        <v>12</v>
      </c>
      <c r="G5670" s="100">
        <f>SUM(Table3[[#This Row],[Kim Dệt Ngày]:[Kim Khác Đêm]])</f>
        <v>0</v>
      </c>
      <c r="H5670" s="10">
        <v>44748</v>
      </c>
      <c r="I5670" s="10"/>
      <c r="J5670" s="9">
        <f>12</f>
        <v>12</v>
      </c>
      <c r="K5670" s="9"/>
      <c r="L5670" s="9"/>
      <c r="M5670" s="11"/>
      <c r="N5670" s="11"/>
      <c r="O5670" s="9"/>
      <c r="P5670" s="9"/>
      <c r="Q5670" s="9"/>
    </row>
    <row r="5671" spans="1:17" x14ac:dyDescent="0.25">
      <c r="A5671" s="9" t="s">
        <v>90</v>
      </c>
      <c r="B5671" s="9" t="s">
        <v>1070</v>
      </c>
      <c r="C5671" s="9" t="s">
        <v>18</v>
      </c>
      <c r="D5671" s="9"/>
      <c r="E5671" s="10">
        <v>44710</v>
      </c>
      <c r="F5671" s="100">
        <f>SUM(J5671:L5671)</f>
        <v>312</v>
      </c>
      <c r="G5671" s="100">
        <f>SUM(Table3[[#This Row],[Kim Dệt Ngày]:[Kim Khác Đêm]])</f>
        <v>0</v>
      </c>
      <c r="H5671" s="10">
        <v>44743</v>
      </c>
      <c r="I5671" s="10"/>
      <c r="J5671" s="9">
        <f>48+48+36+48+36</f>
        <v>216</v>
      </c>
      <c r="K5671" s="9"/>
      <c r="L5671" s="9">
        <f>48+48</f>
        <v>96</v>
      </c>
      <c r="M5671" s="11"/>
      <c r="N5671" s="11"/>
      <c r="O5671" s="9"/>
      <c r="P5671" s="9"/>
      <c r="Q5671" s="9"/>
    </row>
    <row r="5672" spans="1:17" x14ac:dyDescent="0.25">
      <c r="A5672" s="9" t="s">
        <v>91</v>
      </c>
      <c r="B5672" s="161" t="s">
        <v>1071</v>
      </c>
      <c r="C5672" s="9" t="s">
        <v>28</v>
      </c>
      <c r="D5672" s="9"/>
      <c r="E5672" s="10">
        <v>44736</v>
      </c>
      <c r="F5672" s="100">
        <f>SUM(J5672:L5672)</f>
        <v>0</v>
      </c>
      <c r="G5672" s="100">
        <f>SUM(Table3[[#This Row],[Kim Dệt Ngày]:[Kim Khác Đêm]])</f>
        <v>0</v>
      </c>
      <c r="H5672" s="10">
        <v>44743</v>
      </c>
      <c r="I5672" s="10"/>
      <c r="J5672" s="9"/>
      <c r="K5672" s="9"/>
      <c r="L5672" s="9"/>
      <c r="M5672" s="11"/>
      <c r="N5672" s="11"/>
      <c r="O5672" s="9"/>
      <c r="P5672" s="9"/>
      <c r="Q5672" s="9"/>
    </row>
    <row r="5673" spans="1:17" x14ac:dyDescent="0.25">
      <c r="A5673" s="9" t="s">
        <v>93</v>
      </c>
      <c r="B5673" s="9" t="s">
        <v>1691</v>
      </c>
      <c r="C5673" s="9" t="s">
        <v>18</v>
      </c>
      <c r="D5673" s="9"/>
      <c r="E5673" s="10">
        <v>44686</v>
      </c>
      <c r="F5673" s="100">
        <f>SUM(J5673:L5673)</f>
        <v>276</v>
      </c>
      <c r="G5673" s="100">
        <f>SUM(Table3[[#This Row],[Kim Dệt Ngày]:[Kim Khác Đêm]])</f>
        <v>0</v>
      </c>
      <c r="H5673" s="10">
        <v>44743</v>
      </c>
      <c r="I5673" s="10"/>
      <c r="J5673" s="9">
        <f>48+36+48+36+12</f>
        <v>180</v>
      </c>
      <c r="K5673" s="9"/>
      <c r="L5673" s="9">
        <f>48+48</f>
        <v>96</v>
      </c>
      <c r="M5673" s="11"/>
      <c r="N5673" s="11"/>
      <c r="O5673" s="9"/>
      <c r="P5673" s="9"/>
      <c r="Q5673" s="9"/>
    </row>
    <row r="5674" spans="1:17" x14ac:dyDescent="0.25">
      <c r="A5674" s="9" t="s">
        <v>94</v>
      </c>
      <c r="B5674" s="9" t="s">
        <v>2605</v>
      </c>
      <c r="C5674" s="9" t="s">
        <v>25</v>
      </c>
      <c r="D5674" s="9"/>
      <c r="E5674" s="10">
        <v>44741</v>
      </c>
      <c r="F5674" s="100">
        <f>SUM(J5674:L5674)</f>
        <v>432</v>
      </c>
      <c r="G5674" s="100">
        <f>SUM(Table3[[#This Row],[Kim Dệt Ngày]:[Kim Khác Đêm]])</f>
        <v>0</v>
      </c>
      <c r="H5674" s="10">
        <v>44743</v>
      </c>
      <c r="I5674" s="10"/>
      <c r="J5674" s="9">
        <f>36+48+48+48+36</f>
        <v>216</v>
      </c>
      <c r="K5674" s="9"/>
      <c r="L5674" s="9">
        <f>48+36+48+36+48</f>
        <v>216</v>
      </c>
      <c r="M5674" s="11"/>
      <c r="N5674" s="11"/>
      <c r="O5674" s="9"/>
      <c r="P5674" s="9"/>
      <c r="Q5674" s="9"/>
    </row>
    <row r="5675" spans="1:17" x14ac:dyDescent="0.25">
      <c r="A5675" s="9" t="s">
        <v>95</v>
      </c>
      <c r="B5675" s="9" t="s">
        <v>2605</v>
      </c>
      <c r="C5675" s="9" t="s">
        <v>18</v>
      </c>
      <c r="D5675" s="9"/>
      <c r="E5675" s="10">
        <v>44741</v>
      </c>
      <c r="F5675" s="100">
        <f>SUM(J5675:L5675)</f>
        <v>708</v>
      </c>
      <c r="G5675" s="100">
        <f>SUM(Table3[[#This Row],[Kim Dệt Ngày]:[Kim Khác Đêm]])</f>
        <v>0</v>
      </c>
      <c r="H5675" s="10">
        <v>44743</v>
      </c>
      <c r="I5675" s="10"/>
      <c r="J5675" s="9">
        <f>60+48+60+60+36</f>
        <v>264</v>
      </c>
      <c r="K5675" s="9"/>
      <c r="L5675" s="9">
        <f>84+60+60+84+72+84</f>
        <v>444</v>
      </c>
      <c r="M5675" s="11"/>
      <c r="N5675" s="11"/>
      <c r="O5675" s="9"/>
      <c r="P5675" s="9"/>
      <c r="Q5675" s="9"/>
    </row>
    <row r="5676" spans="1:17" x14ac:dyDescent="0.25">
      <c r="A5676" s="9" t="s">
        <v>96</v>
      </c>
      <c r="B5676" s="9" t="s">
        <v>1060</v>
      </c>
      <c r="C5676" s="9" t="s">
        <v>18</v>
      </c>
      <c r="D5676" s="9"/>
      <c r="E5676" s="10">
        <v>44733</v>
      </c>
      <c r="F5676" s="100">
        <f>SUM(J5676:L5676)</f>
        <v>780</v>
      </c>
      <c r="G5676" s="100">
        <f>SUM(Table3[[#This Row],[Kim Dệt Ngày]:[Kim Khác Đêm]])</f>
        <v>0</v>
      </c>
      <c r="H5676" s="10">
        <v>44743</v>
      </c>
      <c r="I5676" s="10"/>
      <c r="J5676" s="9">
        <f>72+72+84+84+12</f>
        <v>324</v>
      </c>
      <c r="K5676" s="9"/>
      <c r="L5676" s="9">
        <f>84+72+84+84+72+60</f>
        <v>456</v>
      </c>
      <c r="M5676" s="11"/>
      <c r="N5676" s="11"/>
      <c r="O5676" s="9"/>
      <c r="P5676" s="9"/>
      <c r="Q5676" s="9"/>
    </row>
    <row r="5677" spans="1:17" x14ac:dyDescent="0.25">
      <c r="A5677" s="9" t="s">
        <v>97</v>
      </c>
      <c r="B5677" s="9" t="s">
        <v>2244</v>
      </c>
      <c r="C5677" s="9" t="s">
        <v>39</v>
      </c>
      <c r="D5677" s="9"/>
      <c r="E5677" s="10">
        <v>44741</v>
      </c>
      <c r="F5677" s="100">
        <f>SUM(J5677:L5677)</f>
        <v>540</v>
      </c>
      <c r="G5677" s="100">
        <f>SUM(Table3[[#This Row],[Kim Dệt Ngày]:[Kim Khác Đêm]])</f>
        <v>0</v>
      </c>
      <c r="H5677" s="10">
        <v>44743</v>
      </c>
      <c r="I5677" s="10"/>
      <c r="J5677" s="9">
        <f>36+48+36+48+36</f>
        <v>204</v>
      </c>
      <c r="K5677" s="9"/>
      <c r="L5677" s="9">
        <f>60+60+48+60+48+60</f>
        <v>336</v>
      </c>
      <c r="M5677" s="11"/>
      <c r="N5677" s="11"/>
      <c r="O5677" s="9"/>
      <c r="P5677" s="9"/>
      <c r="Q5677" s="9"/>
    </row>
    <row r="5678" spans="1:17" x14ac:dyDescent="0.25">
      <c r="A5678" s="9" t="s">
        <v>98</v>
      </c>
      <c r="B5678" s="9" t="s">
        <v>2605</v>
      </c>
      <c r="C5678" s="9" t="s">
        <v>28</v>
      </c>
      <c r="D5678" s="9"/>
      <c r="E5678" s="10">
        <v>44741</v>
      </c>
      <c r="F5678" s="100">
        <f>SUM(J5678:L5678)</f>
        <v>456</v>
      </c>
      <c r="G5678" s="100">
        <f>SUM(Table3[[#This Row],[Kim Dệt Ngày]:[Kim Khác Đêm]])</f>
        <v>0</v>
      </c>
      <c r="H5678" s="10">
        <v>44743</v>
      </c>
      <c r="I5678" s="10"/>
      <c r="J5678" s="9">
        <f>36+48+48+48+36</f>
        <v>216</v>
      </c>
      <c r="K5678" s="9"/>
      <c r="L5678" s="9">
        <f>60+36+48+48+48</f>
        <v>240</v>
      </c>
      <c r="M5678" s="11"/>
      <c r="N5678" s="11"/>
      <c r="O5678" s="9"/>
      <c r="P5678" s="9"/>
      <c r="Q5678" s="9"/>
    </row>
    <row r="5679" spans="1:17" x14ac:dyDescent="0.25">
      <c r="A5679" s="9" t="s">
        <v>100</v>
      </c>
      <c r="B5679" s="9" t="s">
        <v>2605</v>
      </c>
      <c r="C5679" s="9" t="s">
        <v>25</v>
      </c>
      <c r="D5679" s="9"/>
      <c r="E5679" s="10">
        <v>44741</v>
      </c>
      <c r="F5679" s="100">
        <f>SUM(J5679:L5679)</f>
        <v>0</v>
      </c>
      <c r="G5679" s="100">
        <f>SUM(Table3[[#This Row],[Kim Dệt Ngày]:[Kim Khác Đêm]])</f>
        <v>0</v>
      </c>
      <c r="H5679" s="10">
        <v>44743</v>
      </c>
      <c r="I5679" s="10"/>
      <c r="J5679" s="9"/>
      <c r="K5679" s="9"/>
      <c r="L5679" s="9"/>
      <c r="M5679" s="11"/>
      <c r="N5679" s="11"/>
      <c r="O5679" s="9"/>
      <c r="P5679" s="9"/>
      <c r="Q5679" s="9"/>
    </row>
    <row r="5680" spans="1:17" x14ac:dyDescent="0.25">
      <c r="A5680" s="9" t="s">
        <v>101</v>
      </c>
      <c r="B5680" s="150" t="s">
        <v>2244</v>
      </c>
      <c r="C5680" s="9" t="s">
        <v>18</v>
      </c>
      <c r="D5680" s="9"/>
      <c r="E5680" s="10">
        <v>44741</v>
      </c>
      <c r="F5680" s="100">
        <f>SUM(J5680:L5680)</f>
        <v>420</v>
      </c>
      <c r="G5680" s="100">
        <f>SUM(Table3[[#This Row],[Kim Dệt Ngày]:[Kim Khác Đêm]])</f>
        <v>0</v>
      </c>
      <c r="H5680" s="10">
        <v>44743</v>
      </c>
      <c r="I5680" s="10"/>
      <c r="J5680" s="9">
        <f>48+36+48+36+36</f>
        <v>204</v>
      </c>
      <c r="K5680" s="9"/>
      <c r="L5680" s="9">
        <f>60+48+48+60</f>
        <v>216</v>
      </c>
      <c r="M5680" s="11"/>
      <c r="N5680" s="11"/>
      <c r="O5680" s="9"/>
      <c r="P5680" s="9"/>
      <c r="Q5680" s="9"/>
    </row>
    <row r="5681" spans="1:17" hidden="1" x14ac:dyDescent="0.2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25">
      <c r="A5682" s="9" t="s">
        <v>102</v>
      </c>
      <c r="B5682" s="9" t="s">
        <v>2259</v>
      </c>
      <c r="C5682" s="9" t="s">
        <v>39</v>
      </c>
      <c r="D5682" s="9"/>
      <c r="E5682" s="10">
        <v>44738</v>
      </c>
      <c r="F5682" s="100">
        <f>SUM(J5682:L5682)</f>
        <v>468</v>
      </c>
      <c r="G5682" s="100">
        <f>SUM(Table3[[#This Row],[Kim Dệt Ngày]:[Kim Khác Đêm]])</f>
        <v>0</v>
      </c>
      <c r="H5682" s="10">
        <v>44743</v>
      </c>
      <c r="I5682" s="10"/>
      <c r="J5682" s="9">
        <f>36+36+36+36+24</f>
        <v>168</v>
      </c>
      <c r="K5682" s="9"/>
      <c r="L5682" s="9">
        <f>48+60+48+48+48+48</f>
        <v>300</v>
      </c>
      <c r="M5682" s="11"/>
      <c r="N5682" s="11"/>
      <c r="O5682" s="9"/>
      <c r="P5682" s="9"/>
      <c r="Q5682" s="9"/>
    </row>
    <row r="5683" spans="1:17" x14ac:dyDescent="0.25">
      <c r="A5683" s="9" t="s">
        <v>103</v>
      </c>
      <c r="B5683" s="9" t="s">
        <v>2259</v>
      </c>
      <c r="C5683" s="9" t="s">
        <v>39</v>
      </c>
      <c r="D5683" s="9"/>
      <c r="E5683" s="10">
        <v>44738</v>
      </c>
      <c r="F5683" s="100">
        <f>SUM(J5683:L5683)</f>
        <v>144</v>
      </c>
      <c r="G5683" s="100">
        <f>SUM(Table3[[#This Row],[Kim Dệt Ngày]:[Kim Khác Đêm]])</f>
        <v>0</v>
      </c>
      <c r="H5683" s="10">
        <v>44747</v>
      </c>
      <c r="I5683" s="10"/>
      <c r="J5683" s="9">
        <f>24+36</f>
        <v>60</v>
      </c>
      <c r="K5683" s="9"/>
      <c r="L5683" s="9">
        <f>36+48</f>
        <v>84</v>
      </c>
      <c r="M5683" s="11"/>
      <c r="N5683" s="11"/>
      <c r="O5683" s="9"/>
      <c r="P5683" s="9"/>
      <c r="Q5683" s="9"/>
    </row>
    <row r="5684" spans="1:17" x14ac:dyDescent="0.25">
      <c r="A5684" s="9" t="s">
        <v>105</v>
      </c>
      <c r="B5684" s="150" t="s">
        <v>2259</v>
      </c>
      <c r="C5684" s="9" t="s">
        <v>39</v>
      </c>
      <c r="D5684" s="9"/>
      <c r="E5684" s="10">
        <v>44738</v>
      </c>
      <c r="F5684" s="100">
        <f>SUM(J5684:L5684)</f>
        <v>444</v>
      </c>
      <c r="G5684" s="100">
        <f>SUM(Table3[[#This Row],[Kim Dệt Ngày]:[Kim Khác Đêm]])</f>
        <v>0</v>
      </c>
      <c r="H5684" s="10">
        <v>44743</v>
      </c>
      <c r="I5684" s="10"/>
      <c r="J5684" s="9">
        <f>36+36+36+36+24</f>
        <v>168</v>
      </c>
      <c r="K5684" s="9"/>
      <c r="L5684" s="9">
        <f>36+36+48+60+48+48</f>
        <v>276</v>
      </c>
      <c r="M5684" s="11"/>
      <c r="N5684" s="11"/>
      <c r="O5684" s="9"/>
      <c r="P5684" s="9"/>
      <c r="Q5684" s="9"/>
    </row>
    <row r="5685" spans="1:17" x14ac:dyDescent="0.25">
      <c r="A5685" s="9" t="s">
        <v>63</v>
      </c>
      <c r="B5685" s="157" t="s">
        <v>1088</v>
      </c>
      <c r="C5685" s="9" t="s">
        <v>2594</v>
      </c>
      <c r="D5685" s="9"/>
      <c r="E5685" s="10">
        <v>44727</v>
      </c>
      <c r="F5685" s="100">
        <f>SUM(J5685:L5685)</f>
        <v>0</v>
      </c>
      <c r="G5685" s="100">
        <f>SUM(Table3[[#This Row],[Kim Dệt Ngày]:[Kim Khác Đêm]])</f>
        <v>0</v>
      </c>
      <c r="H5685" s="10">
        <v>44749</v>
      </c>
      <c r="I5685" s="10"/>
      <c r="J5685" s="9"/>
      <c r="K5685" s="9"/>
      <c r="L5685" s="9"/>
      <c r="M5685" s="11"/>
      <c r="N5685" s="11"/>
      <c r="O5685" s="9"/>
      <c r="P5685" s="9"/>
      <c r="Q5685" s="9"/>
    </row>
    <row r="5686" spans="1:17" x14ac:dyDescent="0.25">
      <c r="A5686" s="9"/>
      <c r="B5686" s="9"/>
      <c r="C5686" s="9"/>
      <c r="D5686" s="9"/>
      <c r="E5686" s="10"/>
      <c r="F5686" s="100">
        <f>SUM(J5686:L5686)</f>
        <v>0</v>
      </c>
      <c r="G5686" s="100">
        <f>SUM(Table3[[#This Row],[Kim Dệt Ngày]:[Kim Khác Đêm]])</f>
        <v>0</v>
      </c>
      <c r="H5686" s="10"/>
      <c r="I5686" s="10"/>
      <c r="J5686" s="9"/>
      <c r="K5686" s="9"/>
      <c r="L5686" s="9"/>
      <c r="M5686" s="11"/>
      <c r="N5686" s="11"/>
      <c r="O5686" s="9"/>
      <c r="P5686" s="9"/>
      <c r="Q5686" s="9"/>
    </row>
    <row r="5687" spans="1:17" x14ac:dyDescent="0.25">
      <c r="A5687" s="9"/>
      <c r="B5687" s="9"/>
      <c r="C5687" s="9"/>
      <c r="D5687" s="9"/>
      <c r="E5687" s="10"/>
      <c r="F5687" s="100">
        <f>SUM(J5687:L5687)</f>
        <v>0</v>
      </c>
      <c r="G5687" s="100">
        <f>SUM(Table3[[#This Row],[Kim Dệt Ngày]:[Kim Khác Đêm]])</f>
        <v>0</v>
      </c>
      <c r="H5687" s="10"/>
      <c r="I5687" s="10"/>
      <c r="J5687" s="9"/>
      <c r="K5687" s="9"/>
      <c r="L5687" s="9"/>
      <c r="M5687" s="11"/>
      <c r="N5687" s="11"/>
      <c r="O5687" s="9"/>
      <c r="P5687" s="9"/>
      <c r="Q5687" s="9"/>
    </row>
    <row r="5688" spans="1:17" x14ac:dyDescent="0.25">
      <c r="A5688" s="9"/>
      <c r="B5688" s="9"/>
      <c r="C5688" s="9"/>
      <c r="D5688" s="9"/>
      <c r="E5688" s="10"/>
      <c r="F5688" s="100">
        <f>SUM(J5688:L5688)</f>
        <v>0</v>
      </c>
      <c r="G5688" s="100">
        <f>SUM(Table3[[#This Row],[Kim Dệt Ngày]:[Kim Khác Đêm]])</f>
        <v>0</v>
      </c>
      <c r="H5688" s="10"/>
      <c r="I5688" s="10"/>
      <c r="J5688" s="9"/>
      <c r="K5688" s="9"/>
      <c r="L5688" s="9"/>
      <c r="M5688" s="11"/>
      <c r="N5688" s="11"/>
      <c r="O5688" s="9"/>
      <c r="P5688" s="9"/>
      <c r="Q5688" s="9"/>
    </row>
    <row r="5689" spans="1:17" x14ac:dyDescent="0.25">
      <c r="A5689" s="9"/>
      <c r="B5689" s="9"/>
      <c r="C5689" s="9"/>
      <c r="D5689" s="9"/>
      <c r="E5689" s="10"/>
      <c r="F5689" s="100">
        <f>SUM(J5689:L5689)</f>
        <v>0</v>
      </c>
      <c r="G5689" s="100">
        <f>SUM(Table3[[#This Row],[Kim Dệt Ngày]:[Kim Khác Đêm]])</f>
        <v>0</v>
      </c>
      <c r="H5689" s="10"/>
      <c r="I5689" s="10"/>
      <c r="J5689" s="9"/>
      <c r="K5689" s="9"/>
      <c r="L5689" s="9"/>
      <c r="M5689" s="11"/>
      <c r="N5689" s="11"/>
      <c r="O5689" s="9"/>
      <c r="P5689" s="9"/>
      <c r="Q5689" s="9"/>
    </row>
    <row r="5690" spans="1:17" x14ac:dyDescent="0.25">
      <c r="A5690" s="9"/>
      <c r="B5690" s="9"/>
      <c r="C5690" s="9"/>
      <c r="D5690" s="9"/>
      <c r="E5690" s="10"/>
      <c r="F5690" s="100">
        <f>SUM(J5690:L5690)</f>
        <v>0</v>
      </c>
      <c r="G5690" s="100">
        <f>SUM(Table3[[#This Row],[Kim Dệt Ngày]:[Kim Khác Đêm]])</f>
        <v>0</v>
      </c>
      <c r="H5690" s="10"/>
      <c r="I5690" s="10"/>
      <c r="J5690" s="9"/>
      <c r="K5690" s="9"/>
      <c r="L5690" s="9"/>
      <c r="M5690" s="11"/>
      <c r="N5690" s="11"/>
      <c r="O5690" s="9"/>
      <c r="P5690" s="9"/>
      <c r="Q5690" s="9"/>
    </row>
    <row r="5691" spans="1:17" x14ac:dyDescent="0.25">
      <c r="A5691" s="9"/>
      <c r="B5691" s="9"/>
      <c r="C5691" s="9"/>
      <c r="D5691" s="9"/>
      <c r="E5691" s="10"/>
      <c r="F5691" s="100">
        <f>SUM(J5691:L5691)</f>
        <v>0</v>
      </c>
      <c r="G5691" s="100">
        <f>SUM(Table3[[#This Row],[Kim Dệt Ngày]:[Kim Khác Đêm]])</f>
        <v>0</v>
      </c>
      <c r="H5691" s="10"/>
      <c r="I5691" s="10"/>
      <c r="J5691" s="9"/>
      <c r="K5691" s="9"/>
      <c r="L5691" s="9"/>
      <c r="M5691" s="11"/>
      <c r="N5691" s="11"/>
      <c r="O5691" s="9"/>
      <c r="P5691" s="9"/>
      <c r="Q5691" s="9"/>
    </row>
    <row r="5692" spans="1:17" x14ac:dyDescent="0.25">
      <c r="A5692" s="9"/>
      <c r="B5692" s="9"/>
      <c r="C5692" s="9"/>
      <c r="D5692" s="9"/>
      <c r="E5692" s="10"/>
      <c r="F5692" s="100">
        <f>SUM(J5692:L5692)</f>
        <v>0</v>
      </c>
      <c r="G5692" s="100">
        <f>SUM(Table3[[#This Row],[Kim Dệt Ngày]:[Kim Khác Đêm]])</f>
        <v>0</v>
      </c>
      <c r="H5692" s="10"/>
      <c r="I5692" s="10"/>
      <c r="J5692" s="9"/>
      <c r="K5692" s="9"/>
      <c r="L5692" s="9"/>
      <c r="M5692" s="11"/>
      <c r="N5692" s="11"/>
      <c r="O5692" s="9"/>
      <c r="P5692" s="9"/>
      <c r="Q5692" s="9"/>
    </row>
    <row r="5693" spans="1:17" x14ac:dyDescent="0.25">
      <c r="A5693" s="9"/>
      <c r="B5693" s="9"/>
      <c r="C5693" s="9"/>
      <c r="D5693" s="9"/>
      <c r="E5693" s="10"/>
      <c r="F5693" s="100">
        <f>SUM(J5693:L5693)</f>
        <v>0</v>
      </c>
      <c r="G5693" s="100">
        <f>SUM(Table3[[#This Row],[Kim Dệt Ngày]:[Kim Khác Đêm]])</f>
        <v>0</v>
      </c>
      <c r="H5693" s="10"/>
      <c r="I5693" s="10"/>
      <c r="J5693" s="9"/>
      <c r="K5693" s="9"/>
      <c r="L5693" s="9"/>
      <c r="M5693" s="11"/>
      <c r="N5693" s="11"/>
      <c r="O5693" s="9"/>
      <c r="P5693" s="9"/>
      <c r="Q5693" s="9"/>
    </row>
    <row r="5694" spans="1:17" x14ac:dyDescent="0.25">
      <c r="A5694" s="9"/>
      <c r="B5694" s="9"/>
      <c r="C5694" s="9"/>
      <c r="D5694" s="9"/>
      <c r="E5694" s="10"/>
      <c r="F5694" s="100">
        <f>SUM(J5694:L5694)</f>
        <v>0</v>
      </c>
      <c r="G5694" s="100">
        <f>SUM(Table3[[#This Row],[Kim Dệt Ngày]:[Kim Khác Đêm]])</f>
        <v>0</v>
      </c>
      <c r="H5694" s="10"/>
      <c r="I5694" s="10"/>
      <c r="J5694" s="9"/>
      <c r="K5694" s="9"/>
      <c r="L5694" s="9"/>
      <c r="M5694" s="11"/>
      <c r="N5694" s="11"/>
      <c r="O5694" s="9"/>
      <c r="P5694" s="9"/>
      <c r="Q5694" s="9"/>
    </row>
    <row r="5695" spans="1:17" x14ac:dyDescent="0.25">
      <c r="A5695" s="9"/>
      <c r="B5695" s="9"/>
      <c r="C5695" s="9"/>
      <c r="D5695" s="9"/>
      <c r="E5695" s="10"/>
      <c r="F5695" s="100">
        <f>SUM(J5695:L5695)</f>
        <v>0</v>
      </c>
      <c r="G5695" s="100">
        <f>SUM(Table3[[#This Row],[Kim Dệt Ngày]:[Kim Khác Đêm]])</f>
        <v>0</v>
      </c>
      <c r="H5695" s="10"/>
      <c r="I5695" s="10"/>
      <c r="J5695" s="9"/>
      <c r="K5695" s="9"/>
      <c r="L5695" s="9"/>
      <c r="M5695" s="11"/>
      <c r="N5695" s="11"/>
      <c r="O5695" s="9"/>
      <c r="P5695" s="9"/>
      <c r="Q5695" s="9"/>
    </row>
    <row r="5696" spans="1:17" x14ac:dyDescent="0.25">
      <c r="A5696" s="9"/>
      <c r="B5696" s="9"/>
      <c r="C5696" s="9"/>
      <c r="D5696" s="9"/>
      <c r="E5696" s="10"/>
      <c r="F5696" s="100">
        <f>SUM(J5696:L5696)</f>
        <v>0</v>
      </c>
      <c r="G5696" s="100">
        <f>SUM(Table3[[#This Row],[Kim Dệt Ngày]:[Kim Khác Đêm]])</f>
        <v>0</v>
      </c>
      <c r="H5696" s="10"/>
      <c r="I5696" s="10"/>
      <c r="J5696" s="9"/>
      <c r="K5696" s="9"/>
      <c r="L5696" s="9"/>
      <c r="M5696" s="11"/>
      <c r="N5696" s="11"/>
      <c r="O5696" s="9"/>
      <c r="P5696" s="9"/>
      <c r="Q5696" s="9"/>
    </row>
    <row r="5697" spans="1:17" x14ac:dyDescent="0.25">
      <c r="A5697" s="9"/>
      <c r="B5697" s="9"/>
      <c r="C5697" s="9"/>
      <c r="D5697" s="9"/>
      <c r="E5697" s="10"/>
      <c r="F5697" s="100">
        <f>SUM(J5697:L5697)</f>
        <v>0</v>
      </c>
      <c r="G5697" s="100">
        <f>SUM(Table3[[#This Row],[Kim Dệt Ngày]:[Kim Khác Đêm]])</f>
        <v>0</v>
      </c>
      <c r="H5697" s="10"/>
      <c r="I5697" s="10"/>
      <c r="J5697" s="9"/>
      <c r="K5697" s="9"/>
      <c r="L5697" s="9"/>
      <c r="M5697" s="11"/>
      <c r="N5697" s="11"/>
      <c r="O5697" s="9"/>
      <c r="P5697" s="9"/>
      <c r="Q5697" s="9"/>
    </row>
    <row r="5698" spans="1:17" x14ac:dyDescent="0.25">
      <c r="A5698" s="9"/>
      <c r="B5698" s="9"/>
      <c r="C5698" s="9"/>
      <c r="D5698" s="9"/>
      <c r="E5698" s="10"/>
      <c r="F5698" s="100">
        <f>SUM(J5698:L5698)</f>
        <v>0</v>
      </c>
      <c r="G5698" s="100">
        <f>SUM(Table3[[#This Row],[Kim Dệt Ngày]:[Kim Khác Đêm]])</f>
        <v>0</v>
      </c>
      <c r="H5698" s="10"/>
      <c r="I5698" s="10"/>
      <c r="J5698" s="9"/>
      <c r="K5698" s="9"/>
      <c r="L5698" s="9"/>
      <c r="M5698" s="11"/>
      <c r="N5698" s="11"/>
      <c r="O5698" s="9"/>
      <c r="P5698" s="9"/>
      <c r="Q5698" s="9"/>
    </row>
    <row r="5699" spans="1:17" x14ac:dyDescent="0.25">
      <c r="A5699" s="9"/>
      <c r="B5699" s="9"/>
      <c r="C5699" s="9"/>
      <c r="D5699" s="9"/>
      <c r="E5699" s="10"/>
      <c r="F5699" s="100">
        <f>SUM(J5699:L5699)</f>
        <v>0</v>
      </c>
      <c r="G5699" s="100">
        <f>SUM(Table3[[#This Row],[Kim Dệt Ngày]:[Kim Khác Đêm]])</f>
        <v>0</v>
      </c>
      <c r="H5699" s="10"/>
      <c r="I5699" s="10"/>
      <c r="J5699" s="9"/>
      <c r="K5699" s="9"/>
      <c r="L5699" s="9"/>
      <c r="M5699" s="11"/>
      <c r="N5699" s="11"/>
      <c r="O5699" s="9"/>
      <c r="P5699" s="9"/>
      <c r="Q5699" s="9"/>
    </row>
    <row r="5700" spans="1:17" x14ac:dyDescent="0.25">
      <c r="A5700" s="9"/>
      <c r="B5700" s="9"/>
      <c r="C5700" s="9"/>
      <c r="D5700" s="9"/>
      <c r="E5700" s="10"/>
      <c r="F5700" s="100">
        <f>SUM(J5700:L5700)</f>
        <v>0</v>
      </c>
      <c r="G5700" s="100">
        <f>SUM(Table3[[#This Row],[Kim Dệt Ngày]:[Kim Khác Đêm]])</f>
        <v>0</v>
      </c>
      <c r="H5700" s="10"/>
      <c r="I5700" s="10"/>
      <c r="J5700" s="9"/>
      <c r="K5700" s="9"/>
      <c r="L5700" s="9"/>
      <c r="M5700" s="11"/>
      <c r="N5700" s="11"/>
      <c r="O5700" s="9"/>
      <c r="P5700" s="9"/>
      <c r="Q5700" s="9"/>
    </row>
    <row r="5701" spans="1:17" x14ac:dyDescent="0.25">
      <c r="A5701" s="9"/>
      <c r="B5701" s="9"/>
      <c r="C5701" s="9"/>
      <c r="D5701" s="9"/>
      <c r="E5701" s="10"/>
      <c r="F5701" s="100">
        <f>SUM(J5701:L5701)</f>
        <v>0</v>
      </c>
      <c r="G5701" s="100">
        <f>SUM(Table3[[#This Row],[Kim Dệt Ngày]:[Kim Khác Đêm]])</f>
        <v>0</v>
      </c>
      <c r="H5701" s="10"/>
      <c r="I5701" s="10"/>
      <c r="J5701" s="9"/>
      <c r="K5701" s="9"/>
      <c r="L5701" s="9"/>
      <c r="M5701" s="11"/>
      <c r="N5701" s="11"/>
      <c r="O5701" s="9"/>
      <c r="P5701" s="9"/>
      <c r="Q5701" s="9"/>
    </row>
    <row r="5702" spans="1:17" x14ac:dyDescent="0.25">
      <c r="A5702" s="9"/>
      <c r="B5702" s="9"/>
      <c r="C5702" s="9"/>
      <c r="D5702" s="9"/>
      <c r="E5702" s="10"/>
      <c r="F5702" s="100">
        <f>SUM(J5702:L5702)</f>
        <v>0</v>
      </c>
      <c r="G5702" s="100">
        <f>SUM(Table3[[#This Row],[Kim Dệt Ngày]:[Kim Khác Đêm]])</f>
        <v>0</v>
      </c>
      <c r="H5702" s="10"/>
      <c r="I5702" s="10"/>
      <c r="J5702" s="9"/>
      <c r="K5702" s="9"/>
      <c r="L5702" s="9"/>
      <c r="M5702" s="11"/>
      <c r="N5702" s="11"/>
      <c r="O5702" s="9"/>
      <c r="P5702" s="9"/>
      <c r="Q5702" s="9"/>
    </row>
    <row r="5703" spans="1:17" x14ac:dyDescent="0.25">
      <c r="A5703" s="9"/>
      <c r="B5703" s="9"/>
      <c r="C5703" s="9"/>
      <c r="D5703" s="9"/>
      <c r="E5703" s="10"/>
      <c r="F5703" s="100">
        <f>SUM(J5703:L5703)</f>
        <v>0</v>
      </c>
      <c r="G5703" s="100">
        <f>SUM(Table3[[#This Row],[Kim Dệt Ngày]:[Kim Khác Đêm]])</f>
        <v>0</v>
      </c>
      <c r="H5703" s="10"/>
      <c r="I5703" s="10"/>
      <c r="J5703" s="9"/>
      <c r="K5703" s="9"/>
      <c r="L5703" s="9"/>
      <c r="M5703" s="11"/>
      <c r="N5703" s="11"/>
      <c r="O5703" s="9"/>
      <c r="P5703" s="9"/>
      <c r="Q5703" s="9"/>
    </row>
    <row r="5704" spans="1:17" x14ac:dyDescent="0.25">
      <c r="A5704" s="9"/>
      <c r="B5704" s="9"/>
      <c r="C5704" s="9"/>
      <c r="D5704" s="9"/>
      <c r="E5704" s="10"/>
      <c r="F5704" s="100">
        <f>SUM(J5704:L5704)</f>
        <v>0</v>
      </c>
      <c r="G5704" s="100">
        <f>SUM(Table3[[#This Row],[Kim Dệt Ngày]:[Kim Khác Đêm]])</f>
        <v>0</v>
      </c>
      <c r="H5704" s="10"/>
      <c r="I5704" s="10"/>
      <c r="J5704" s="9"/>
      <c r="K5704" s="9"/>
      <c r="L5704" s="9"/>
      <c r="M5704" s="11"/>
      <c r="N5704" s="11"/>
      <c r="O5704" s="9"/>
      <c r="P5704" s="9"/>
      <c r="Q5704" s="9"/>
    </row>
    <row r="5705" spans="1:17" x14ac:dyDescent="0.25">
      <c r="A5705" s="9"/>
      <c r="B5705" s="9"/>
      <c r="C5705" s="9"/>
      <c r="D5705" s="9"/>
      <c r="E5705" s="10"/>
      <c r="F5705" s="100">
        <f>SUM(J5705:L5705)</f>
        <v>0</v>
      </c>
      <c r="G5705" s="100">
        <f>SUM(Table3[[#This Row],[Kim Dệt Ngày]:[Kim Khác Đêm]])</f>
        <v>0</v>
      </c>
      <c r="H5705" s="10"/>
      <c r="I5705" s="10"/>
      <c r="J5705" s="9"/>
      <c r="K5705" s="9"/>
      <c r="L5705" s="9"/>
      <c r="M5705" s="11"/>
      <c r="N5705" s="11"/>
      <c r="O5705" s="9"/>
      <c r="P5705" s="9"/>
      <c r="Q5705" s="9"/>
    </row>
    <row r="5706" spans="1:17" x14ac:dyDescent="0.25">
      <c r="A5706" s="9"/>
      <c r="B5706" s="9"/>
      <c r="C5706" s="9"/>
      <c r="D5706" s="9"/>
      <c r="E5706" s="10"/>
      <c r="F5706" s="100">
        <f>SUM(J5706:L5706)</f>
        <v>0</v>
      </c>
      <c r="G5706" s="100">
        <f>SUM(Table3[[#This Row],[Kim Dệt Ngày]:[Kim Khác Đêm]])</f>
        <v>0</v>
      </c>
      <c r="H5706" s="10"/>
      <c r="I5706" s="10"/>
      <c r="J5706" s="9"/>
      <c r="K5706" s="9"/>
      <c r="L5706" s="9"/>
      <c r="M5706" s="11"/>
      <c r="N5706" s="11"/>
      <c r="O5706" s="9"/>
      <c r="P5706" s="9"/>
      <c r="Q5706" s="9"/>
    </row>
    <row r="5707" spans="1:17" x14ac:dyDescent="0.25">
      <c r="A5707" s="9"/>
      <c r="B5707" s="9"/>
      <c r="C5707" s="9"/>
      <c r="D5707" s="9"/>
      <c r="E5707" s="10"/>
      <c r="F5707" s="100">
        <f>SUM(J5707:L5707)</f>
        <v>0</v>
      </c>
      <c r="G5707" s="100">
        <f>SUM(Table3[[#This Row],[Kim Dệt Ngày]:[Kim Khác Đêm]])</f>
        <v>0</v>
      </c>
      <c r="H5707" s="10"/>
      <c r="I5707" s="10"/>
      <c r="J5707" s="9"/>
      <c r="K5707" s="9"/>
      <c r="L5707" s="9"/>
      <c r="M5707" s="11"/>
      <c r="N5707" s="11"/>
      <c r="O5707" s="9"/>
      <c r="P5707" s="9"/>
      <c r="Q5707" s="9"/>
    </row>
    <row r="5708" spans="1:17" x14ac:dyDescent="0.25">
      <c r="A5708" s="14"/>
      <c r="B5708" s="14"/>
      <c r="C5708" s="14"/>
      <c r="D5708" s="14"/>
      <c r="E5708" s="144"/>
      <c r="F5708" s="145">
        <f>SUM(J5708:L5708)</f>
        <v>0</v>
      </c>
      <c r="G5708" s="145">
        <f>SUM(Table3[[#This Row],[Kim Dệt Ngày]:[Kim Khác Đêm]])</f>
        <v>0</v>
      </c>
      <c r="H5708" s="144"/>
      <c r="I5708" s="144"/>
      <c r="J5708" s="14"/>
      <c r="K5708" s="14"/>
      <c r="L5708" s="14"/>
      <c r="M5708" s="146"/>
      <c r="N5708" s="146"/>
      <c r="O5708" s="14"/>
      <c r="P5708" s="14"/>
      <c r="Q5708" s="14"/>
    </row>
  </sheetData>
  <phoneticPr fontId="18" type="noConversion"/>
  <hyperlinks>
    <hyperlink ref="B3418" r:id="rId1" display="Wo@da LK-302" xr:uid="{13030955-1B82-4345-A575-338044912C82}"/>
    <hyperlink ref="B3574" r:id="rId2" display="Wo@da LK-302" xr:uid="{1A2E1A88-78F5-4A44-84C5-20464CD75A40}"/>
    <hyperlink ref="B3680" r:id="rId3" display="Wo@da LK-302" xr:uid="{59041302-E21A-401B-8496-E47B2A3986A1}"/>
    <hyperlink ref="B3845" r:id="rId4" display="Wo@da LK-302" xr:uid="{F72D1530-DC04-40C2-8D8A-103D232BFC26}"/>
    <hyperlink ref="B3847" r:id="rId5" display="Wo@da LK-302" xr:uid="{3179BF97-1032-4CF4-967F-1208B1964E53}"/>
    <hyperlink ref="B3846" r:id="rId6" display="Wo@da LK-302" xr:uid="{3F8644A7-823B-41DF-8C98-7182A9A6EE30}"/>
    <hyperlink ref="B3860" r:id="rId7" display="Wo@da LK-302" xr:uid="{582425F7-AD61-4EFF-A877-9B7B7C8F27D6}"/>
    <hyperlink ref="B4289" r:id="rId8" display="Wo@da LK-203" xr:uid="{C2255DFD-8E48-466D-ADE0-14C4BFC821C5}"/>
    <hyperlink ref="B4288" r:id="rId9" display="Wo@da LK-203" xr:uid="{57BD4EC2-5A33-4CEA-8FA8-E851E4FC0D54}"/>
    <hyperlink ref="B3828" r:id="rId10" display="Wo@da LK-204" xr:uid="{B368E3B7-639D-46EC-9FEE-17F43D8242F5}"/>
    <hyperlink ref="B4487" r:id="rId11" display="Wo@da LK-501 Cotton" xr:uid="{1FD0092B-992B-46D5-BD12-0E1BF303E646}"/>
    <hyperlink ref="B4489" r:id="rId12" display="Wo@da LK-501 Cotton" xr:uid="{59CB831B-AA6E-4CCF-A243-4B50AA0558B7}"/>
    <hyperlink ref="B4491" r:id="rId13" display="Wo@da LK-501 Cotton" xr:uid="{AD843AC0-BDA9-464A-970B-A3428641022B}"/>
    <hyperlink ref="B4343" r:id="rId14" display="Wo@da LK-206" xr:uid="{E94793EB-B084-4CA5-A350-F52ACEC8DE49}"/>
    <hyperlink ref="B4357" r:id="rId15" display="Wo@da LK-206" xr:uid="{7D12B22B-1C8C-4563-8847-09CE62AD8113}"/>
    <hyperlink ref="B4342" r:id="rId16" display="Wo@da LK-206" xr:uid="{D6838E90-9DED-4B4F-8828-51F6ED7F65D0}"/>
    <hyperlink ref="B4356" r:id="rId17" display="Wo@da LK-206" xr:uid="{EAA8BC14-2785-4020-8C14-F9A02B64039F}"/>
    <hyperlink ref="B4358" r:id="rId18" display="Wo@da LK-206" xr:uid="{FCC419FA-A28C-4394-95A5-9940BF63A1D0}"/>
    <hyperlink ref="B4344" r:id="rId19" display="Wo@da LK-206" xr:uid="{8B3439E3-683E-40CE-95B5-453A4E74FA8B}"/>
    <hyperlink ref="B4345" r:id="rId20" display="Wo@da LK-206" xr:uid="{67C10391-DCFC-4FE9-BF44-C87DBEDD0F7A}"/>
    <hyperlink ref="B4359" r:id="rId21" display="Wo@da LK-206" xr:uid="{2BC7E98F-CCBD-455A-A5A4-4E914937A80D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9DB8-5502-4E99-BC13-54C2995C6F1C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331" t="s">
        <v>153</v>
      </c>
      <c r="C15" s="332"/>
      <c r="D15" s="332"/>
      <c r="E15" s="333"/>
      <c r="F15" s="19" t="s">
        <v>154</v>
      </c>
      <c r="G15" s="19" t="s">
        <v>155</v>
      </c>
      <c r="H15" s="19" t="s">
        <v>10</v>
      </c>
      <c r="I15" s="20" t="s">
        <v>15</v>
      </c>
      <c r="J15" s="332" t="s">
        <v>156</v>
      </c>
      <c r="K15" s="333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FB62-AA74-4421-8D48-10E79464BB15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2334</v>
      </c>
      <c r="J1" t="s">
        <v>2408</v>
      </c>
      <c r="M1" t="s">
        <v>2410</v>
      </c>
      <c r="P1" t="s">
        <v>2409</v>
      </c>
    </row>
    <row r="2" spans="1:23" x14ac:dyDescent="0.2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2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2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2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2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2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2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2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2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2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2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2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2323</v>
      </c>
      <c r="B51" s="13"/>
      <c r="C51" s="13"/>
      <c r="D51" s="13"/>
      <c r="E51" s="13"/>
      <c r="F51" s="13"/>
      <c r="G51" s="13"/>
    </row>
    <row r="52" spans="1:7" x14ac:dyDescent="0.2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2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83519-75A1-49B8-BC06-99C705EB12D3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FC9B-B8D3-427C-859A-10054BA25707}">
  <dimension ref="A1:AS4969"/>
  <sheetViews>
    <sheetView topLeftCell="A19" zoomScaleNormal="100" workbookViewId="0">
      <selection activeCell="F34" sqref="F34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334" t="s">
        <v>173</v>
      </c>
      <c r="B1" s="334"/>
      <c r="C1" s="334" t="s">
        <v>174</v>
      </c>
      <c r="D1" s="334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5">
        <f ca="1">TODAY()</f>
        <v>44749</v>
      </c>
      <c r="AR1" s="335"/>
      <c r="AS1" s="335"/>
    </row>
    <row r="2" spans="1:45" x14ac:dyDescent="0.2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334" t="s">
        <v>173</v>
      </c>
      <c r="B22" s="334"/>
      <c r="C22" s="334" t="s">
        <v>174</v>
      </c>
      <c r="D22" s="334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334" t="s">
        <v>173</v>
      </c>
      <c r="B45" s="334"/>
      <c r="C45" s="334" t="s">
        <v>174</v>
      </c>
      <c r="D45" s="334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6" t="s">
        <v>187</v>
      </c>
      <c r="AI55" s="337"/>
      <c r="AJ55" s="337"/>
      <c r="AK55" s="337"/>
      <c r="AL55" s="337"/>
      <c r="AM55" s="337"/>
      <c r="AN55" s="337"/>
      <c r="AO55" s="337"/>
      <c r="AP55" s="337"/>
      <c r="AQ55" s="337"/>
      <c r="AR55" s="337"/>
      <c r="AS55" s="337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7" t="s">
        <v>188</v>
      </c>
      <c r="AK56" s="337"/>
      <c r="AL56" s="337"/>
      <c r="AM56" s="337"/>
      <c r="AN56" s="337"/>
      <c r="AO56" s="337"/>
      <c r="AP56" s="337"/>
      <c r="AQ56" s="337"/>
      <c r="AR56" s="337"/>
      <c r="AS56" s="337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334" t="s">
        <v>173</v>
      </c>
      <c r="B69" s="334"/>
      <c r="C69" s="334" t="s">
        <v>174</v>
      </c>
      <c r="D69" s="334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44749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B139BE40-4252-4A50-87D4-8FB8480D8DEC}"/>
    <hyperlink ref="Q114" r:id="rId2" display="Wo@da LK-302" xr:uid="{946AB96E-445F-4D8B-9E41-5CC2386DDFBE}"/>
    <hyperlink ref="O48" r:id="rId3" display="Wo@da LK-302" xr:uid="{62A4C397-696E-420A-978E-61D7845DDAA9}"/>
    <hyperlink ref="Q76" r:id="rId4" display="Wo@da LK-403" xr:uid="{3E34FF47-2705-493B-9C1D-EE5886A725C8}"/>
    <hyperlink ref="Q75" r:id="rId5" display="Wo@da LK-302" xr:uid="{E077698D-6B3C-4559-B8F4-B3F7655CC502}"/>
    <hyperlink ref="Q74" r:id="rId6" display="Wo@da LK-302" xr:uid="{78E81314-831C-4A6B-BDB0-B8E72D3601C0}"/>
    <hyperlink ref="Q73" r:id="rId7" display="Wo@da LK-302" xr:uid="{B7C2E49A-D837-4898-8275-AA016A141B1A}"/>
    <hyperlink ref="Q91" r:id="rId8" display="Wo@da LK-403" xr:uid="{3C1255D4-359C-4E43-80E2-8F2449199714}"/>
    <hyperlink ref="Q90" r:id="rId9" display="Wo@da LK-403" xr:uid="{07538FA0-2857-48B2-BFF7-684B0F479942}"/>
    <hyperlink ref="Q89" r:id="rId10" display="Wo@da LK-403" xr:uid="{B913A51E-7148-412F-AF64-4CAA26C1FB69}"/>
    <hyperlink ref="Q96" r:id="rId11" display="Wo@da LK-302" xr:uid="{491D411E-6064-4AEF-B16D-7A787F8BF4FB}"/>
    <hyperlink ref="Q101" r:id="rId12" display="Wo@da LK-302" xr:uid="{CA53ADD1-BA09-4B98-A4FD-B2F6E119818B}"/>
    <hyperlink ref="Q102" r:id="rId13" display="Wo@da LK-302" xr:uid="{11A90D37-E62B-4C3B-9CEF-5557BA302BF3}"/>
    <hyperlink ref="Q103" r:id="rId14" display="Wo@da LK-302" xr:uid="{5EA2BA9E-9206-4327-8349-878AF93CE6DA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51FA-0935-4420-8C10-686F85689E61}">
  <dimension ref="A1:AQ4969"/>
  <sheetViews>
    <sheetView tabSelected="1" topLeftCell="A47" zoomScaleNormal="100" workbookViewId="0">
      <selection activeCell="J68" sqref="J68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44749</v>
      </c>
      <c r="AF1" t="s">
        <v>170</v>
      </c>
      <c r="AN1" t="s">
        <v>171</v>
      </c>
      <c r="AO1" s="335">
        <f ca="1">TODAY()</f>
        <v>44749</v>
      </c>
      <c r="AP1" s="335"/>
      <c r="AQ1" s="335"/>
    </row>
    <row r="2" spans="1:43" x14ac:dyDescent="0.2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3156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44710</v>
      </c>
      <c r="Q3" s="147">
        <v>336</v>
      </c>
      <c r="R3" s="147">
        <v>0</v>
      </c>
      <c r="S3" s="98">
        <v>44743</v>
      </c>
      <c r="T3" s="98"/>
      <c r="U3" s="97">
        <v>216</v>
      </c>
      <c r="V3" s="97"/>
      <c r="W3" s="97">
        <v>120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Đen gót xanh đen</v>
      </c>
      <c r="D4" s="9"/>
      <c r="E4" s="9"/>
      <c r="F4" s="9"/>
      <c r="G4" s="42">
        <f t="array" ref="G4">INDEX(O:T,MATCH(1,(B4=O:O)*(C4=R:R),0),6)</f>
        <v>288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2150</v>
      </c>
      <c r="O4" s="97"/>
      <c r="P4" s="98">
        <v>44735</v>
      </c>
      <c r="Q4" s="147">
        <v>288</v>
      </c>
      <c r="R4" s="147">
        <v>0</v>
      </c>
      <c r="S4" s="98">
        <v>44744</v>
      </c>
      <c r="T4" s="98"/>
      <c r="U4" s="97">
        <v>204</v>
      </c>
      <c r="V4" s="97"/>
      <c r="W4" s="97">
        <v>84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D&amp;C NC Viền 2 Su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360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1421</v>
      </c>
      <c r="N5" s="97" t="s">
        <v>39</v>
      </c>
      <c r="O5" s="97"/>
      <c r="P5" s="98">
        <v>44742</v>
      </c>
      <c r="Q5" s="147">
        <v>360</v>
      </c>
      <c r="R5" s="147">
        <v>0</v>
      </c>
      <c r="S5" s="98">
        <v>44743</v>
      </c>
      <c r="T5" s="98"/>
      <c r="U5" s="97">
        <v>252</v>
      </c>
      <c r="V5" s="97"/>
      <c r="W5" s="97">
        <v>108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372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28</v>
      </c>
      <c r="O6" s="97"/>
      <c r="P6" s="98">
        <v>44742</v>
      </c>
      <c r="Q6" s="147">
        <v>372</v>
      </c>
      <c r="R6" s="147">
        <v>0</v>
      </c>
      <c r="S6" s="98">
        <v>44743</v>
      </c>
      <c r="T6" s="98"/>
      <c r="U6" s="97">
        <v>228</v>
      </c>
      <c r="V6" s="97"/>
      <c r="W6" s="97">
        <v>144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528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44733</v>
      </c>
      <c r="Q7" s="147">
        <v>408</v>
      </c>
      <c r="R7" s="147">
        <v>3</v>
      </c>
      <c r="S7" s="98">
        <v>44743</v>
      </c>
      <c r="T7" s="98"/>
      <c r="U7" s="97">
        <v>252</v>
      </c>
      <c r="V7" s="97"/>
      <c r="W7" s="97">
        <v>156</v>
      </c>
      <c r="X7" s="99"/>
      <c r="Y7" s="99">
        <v>3</v>
      </c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Polo Hài</v>
      </c>
      <c r="C8" s="9" t="str">
        <f t="shared" si="0"/>
        <v>Trắng</v>
      </c>
      <c r="D8" s="9"/>
      <c r="E8" s="9"/>
      <c r="F8" s="9"/>
      <c r="G8" s="42">
        <f t="array" ref="G8">INDEX(O:T,MATCH(1,(B8=O:O)*(C8=R:R),0),6)</f>
        <v>516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28</v>
      </c>
      <c r="O8" s="97"/>
      <c r="P8" s="98">
        <v>44742</v>
      </c>
      <c r="Q8" s="147">
        <v>516</v>
      </c>
      <c r="R8" s="147">
        <v>0</v>
      </c>
      <c r="S8" s="98">
        <v>44743</v>
      </c>
      <c r="T8" s="98"/>
      <c r="U8" s="97">
        <v>336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1680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44738</v>
      </c>
      <c r="Q9" s="147">
        <v>348</v>
      </c>
      <c r="R9" s="147">
        <v>0</v>
      </c>
      <c r="S9" s="98">
        <v>44743</v>
      </c>
      <c r="T9" s="98"/>
      <c r="U9" s="97">
        <v>264</v>
      </c>
      <c r="V9" s="97"/>
      <c r="W9" s="97">
        <v>84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708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44741</v>
      </c>
      <c r="Q10" s="147">
        <v>540</v>
      </c>
      <c r="R10" s="147">
        <v>1</v>
      </c>
      <c r="S10" s="98">
        <v>44743</v>
      </c>
      <c r="T10" s="98"/>
      <c r="U10" s="97">
        <v>360</v>
      </c>
      <c r="V10" s="97"/>
      <c r="W10" s="97">
        <v>180</v>
      </c>
      <c r="X10" s="99">
        <v>1</v>
      </c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1284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44741</v>
      </c>
      <c r="Q11" s="147">
        <v>564</v>
      </c>
      <c r="R11" s="147">
        <v>2</v>
      </c>
      <c r="S11" s="98">
        <v>44743</v>
      </c>
      <c r="T11" s="98"/>
      <c r="U11" s="97">
        <v>372</v>
      </c>
      <c r="V11" s="97"/>
      <c r="W11" s="97">
        <v>192</v>
      </c>
      <c r="X11" s="99">
        <v>2</v>
      </c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420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44738</v>
      </c>
      <c r="Q12" s="147">
        <v>132</v>
      </c>
      <c r="R12" s="147">
        <v>98</v>
      </c>
      <c r="S12" s="98">
        <v>44743</v>
      </c>
      <c r="T12" s="98"/>
      <c r="U12" s="97">
        <v>132</v>
      </c>
      <c r="V12" s="97"/>
      <c r="W12" s="97"/>
      <c r="X12" s="99">
        <v>98</v>
      </c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504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28</v>
      </c>
      <c r="O13" s="97"/>
      <c r="P13" s="98">
        <v>44742</v>
      </c>
      <c r="Q13" s="147">
        <v>504</v>
      </c>
      <c r="R13" s="147">
        <v>0</v>
      </c>
      <c r="S13" s="98">
        <v>44743</v>
      </c>
      <c r="T13" s="98"/>
      <c r="U13" s="97">
        <v>324</v>
      </c>
      <c r="V13" s="97"/>
      <c r="W13" s="97">
        <v>180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Xám đậm</v>
      </c>
      <c r="D14" s="9"/>
      <c r="E14" s="9"/>
      <c r="F14" s="9"/>
      <c r="G14" s="42">
        <f t="array" ref="G14">INDEX(O:T,MATCH(1,(B14=O:O)*(C14=R:R),0),6)</f>
        <v>516</v>
      </c>
      <c r="H14" s="42">
        <f t="array" ref="H14">INDEX(O:T,MATCH(1,(B14=O:O)*(C14=R:R),0),5)</f>
        <v>360</v>
      </c>
      <c r="I14" s="42"/>
      <c r="J14" s="9"/>
      <c r="L14" s="97" t="s">
        <v>40</v>
      </c>
      <c r="M14" s="97" t="s">
        <v>1601</v>
      </c>
      <c r="N14" s="97" t="s">
        <v>25</v>
      </c>
      <c r="O14" s="97"/>
      <c r="P14" s="98">
        <v>44741</v>
      </c>
      <c r="Q14" s="147">
        <v>396</v>
      </c>
      <c r="R14" s="147">
        <v>7</v>
      </c>
      <c r="S14" s="98">
        <v>44743</v>
      </c>
      <c r="T14" s="98"/>
      <c r="U14" s="97">
        <v>252</v>
      </c>
      <c r="V14" s="97"/>
      <c r="W14" s="97">
        <v>144</v>
      </c>
      <c r="X14" s="99">
        <v>7</v>
      </c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328" t="s">
        <v>1071</v>
      </c>
      <c r="N15" s="97" t="s">
        <v>18</v>
      </c>
      <c r="O15" s="97"/>
      <c r="P15" s="98">
        <v>44710</v>
      </c>
      <c r="Q15" s="147">
        <v>0</v>
      </c>
      <c r="R15" s="147">
        <v>0</v>
      </c>
      <c r="S15" s="98">
        <v>44743</v>
      </c>
      <c r="T15" s="98"/>
      <c r="U15" s="97"/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600</v>
      </c>
      <c r="R16" s="147">
        <v>0</v>
      </c>
      <c r="S16" s="98">
        <v>44743</v>
      </c>
      <c r="T16" s="98"/>
      <c r="U16" s="97">
        <v>360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44741</v>
      </c>
      <c r="Q17" s="147">
        <v>336</v>
      </c>
      <c r="R17" s="147">
        <v>0</v>
      </c>
      <c r="S17" s="98">
        <v>44743</v>
      </c>
      <c r="T17" s="98"/>
      <c r="U17" s="97">
        <v>240</v>
      </c>
      <c r="V17" s="97"/>
      <c r="W17" s="97">
        <v>96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44741</v>
      </c>
      <c r="Q18" s="147">
        <v>456</v>
      </c>
      <c r="R18" s="147">
        <v>0</v>
      </c>
      <c r="S18" s="98">
        <v>44743</v>
      </c>
      <c r="T18" s="98"/>
      <c r="U18" s="97">
        <v>288</v>
      </c>
      <c r="V18" s="97"/>
      <c r="W18" s="97">
        <v>168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552</v>
      </c>
      <c r="R19" s="147">
        <v>1</v>
      </c>
      <c r="S19" s="98">
        <v>44743</v>
      </c>
      <c r="T19" s="98"/>
      <c r="U19" s="97">
        <v>324</v>
      </c>
      <c r="V19" s="97"/>
      <c r="W19" s="97">
        <v>228</v>
      </c>
      <c r="X19" s="99">
        <v>1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28</v>
      </c>
      <c r="O20" s="97"/>
      <c r="P20" s="98">
        <v>44741</v>
      </c>
      <c r="Q20" s="147">
        <v>276</v>
      </c>
      <c r="R20" s="147">
        <v>2</v>
      </c>
      <c r="S20" s="98">
        <v>44743</v>
      </c>
      <c r="T20" s="98"/>
      <c r="U20" s="97">
        <v>192</v>
      </c>
      <c r="V20" s="97"/>
      <c r="W20" s="97">
        <v>84</v>
      </c>
      <c r="X20" s="99">
        <v>2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1163</v>
      </c>
      <c r="N21" s="97" t="s">
        <v>39</v>
      </c>
      <c r="O21" s="97"/>
      <c r="P21" s="98">
        <v>44735</v>
      </c>
      <c r="Q21" s="147">
        <v>216</v>
      </c>
      <c r="R21" s="147">
        <v>0</v>
      </c>
      <c r="S21" s="98">
        <v>44743</v>
      </c>
      <c r="T21" s="98"/>
      <c r="U21" s="97">
        <v>144</v>
      </c>
      <c r="V21" s="97"/>
      <c r="W21" s="97">
        <v>72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25</v>
      </c>
      <c r="O22" s="97"/>
      <c r="P22" s="98">
        <v>44721</v>
      </c>
      <c r="Q22" s="147">
        <v>156</v>
      </c>
      <c r="R22" s="147">
        <v>0</v>
      </c>
      <c r="S22" s="98">
        <v>44746</v>
      </c>
      <c r="T22" s="98"/>
      <c r="U22" s="97">
        <v>108</v>
      </c>
      <c r="V22" s="97"/>
      <c r="W22" s="97">
        <v>48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168</v>
      </c>
      <c r="R23" s="147">
        <v>0</v>
      </c>
      <c r="S23" s="98">
        <v>44744</v>
      </c>
      <c r="T23" s="98"/>
      <c r="U23" s="97">
        <v>96</v>
      </c>
      <c r="V23" s="97"/>
      <c r="W23" s="97">
        <v>72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132</v>
      </c>
      <c r="R24" s="147">
        <v>0</v>
      </c>
      <c r="S24" s="98">
        <v>44744</v>
      </c>
      <c r="T24" s="98"/>
      <c r="U24" s="97">
        <v>84</v>
      </c>
      <c r="V24" s="97"/>
      <c r="W24" s="97">
        <v>48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44741</v>
      </c>
      <c r="Q25" s="147">
        <v>384</v>
      </c>
      <c r="R25" s="147">
        <v>0</v>
      </c>
      <c r="S25" s="98">
        <v>44743</v>
      </c>
      <c r="T25" s="98"/>
      <c r="U25" s="97">
        <v>216</v>
      </c>
      <c r="V25" s="97"/>
      <c r="W25" s="97">
        <v>168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44741</v>
      </c>
      <c r="Q26" s="147">
        <v>420</v>
      </c>
      <c r="R26" s="147">
        <v>0</v>
      </c>
      <c r="S26" s="98">
        <v>44743</v>
      </c>
      <c r="T26" s="98"/>
      <c r="U26" s="97">
        <v>252</v>
      </c>
      <c r="V26" s="97"/>
      <c r="W26" s="97">
        <v>168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44738</v>
      </c>
      <c r="Q27" s="147">
        <v>372</v>
      </c>
      <c r="R27" s="147">
        <v>0</v>
      </c>
      <c r="S27" s="98">
        <v>44743</v>
      </c>
      <c r="T27" s="98"/>
      <c r="U27" s="97">
        <v>228</v>
      </c>
      <c r="V27" s="97"/>
      <c r="W27" s="97">
        <v>144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1464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44741</v>
      </c>
      <c r="Q28" s="147">
        <v>336</v>
      </c>
      <c r="R28" s="147">
        <v>0</v>
      </c>
      <c r="S28" s="98">
        <v>44743</v>
      </c>
      <c r="T28" s="98"/>
      <c r="U28" s="97">
        <v>216</v>
      </c>
      <c r="V28" s="97"/>
      <c r="W28" s="97">
        <v>120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600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2298</v>
      </c>
      <c r="N29" s="97" t="s">
        <v>135</v>
      </c>
      <c r="O29" s="97"/>
      <c r="P29" s="98">
        <v>44736</v>
      </c>
      <c r="Q29" s="147">
        <v>0</v>
      </c>
      <c r="R29" s="147">
        <v>0</v>
      </c>
      <c r="S29" s="98">
        <v>44743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1440</v>
      </c>
      <c r="H30" s="42">
        <f t="array" ref="H30">INDEX(O:T,MATCH(1,(B30=O:O)*(C30=R:R),0),5)</f>
        <v>1200</v>
      </c>
      <c r="I30" s="42"/>
      <c r="J30" s="9"/>
      <c r="L30" s="97" t="s">
        <v>65</v>
      </c>
      <c r="M30" s="97" t="s">
        <v>1146</v>
      </c>
      <c r="N30" s="97" t="s">
        <v>28</v>
      </c>
      <c r="O30" s="97"/>
      <c r="P30" s="98">
        <v>44716</v>
      </c>
      <c r="Q30" s="147">
        <v>444</v>
      </c>
      <c r="R30" s="147">
        <v>0</v>
      </c>
      <c r="S30" s="98">
        <v>44743</v>
      </c>
      <c r="T30" s="98"/>
      <c r="U30" s="97">
        <v>288</v>
      </c>
      <c r="V30" s="97"/>
      <c r="W30" s="97">
        <v>156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1440</v>
      </c>
      <c r="H31" s="42">
        <f t="array" ref="H31">INDEX(O:T,MATCH(1,(B31=O:O)*(C31=R:R),0),5)</f>
        <v>1200</v>
      </c>
      <c r="I31" s="42"/>
      <c r="J31" s="9"/>
      <c r="L31" s="97" t="s">
        <v>66</v>
      </c>
      <c r="M31" s="97" t="s">
        <v>2298</v>
      </c>
      <c r="N31" s="97" t="s">
        <v>79</v>
      </c>
      <c r="O31" s="97"/>
      <c r="P31" s="98">
        <v>44736</v>
      </c>
      <c r="Q31" s="147">
        <v>204</v>
      </c>
      <c r="R31" s="147">
        <v>0</v>
      </c>
      <c r="S31" s="98">
        <v>44743</v>
      </c>
      <c r="T31" s="98"/>
      <c r="U31" s="97">
        <v>168</v>
      </c>
      <c r="V31" s="97"/>
      <c r="W31" s="97">
        <v>36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1032</v>
      </c>
      <c r="H32" s="42">
        <f t="array" ref="H32">INDEX(O:T,MATCH(1,(B32=O:O)*(C32=R:R),0),5)</f>
        <v>600</v>
      </c>
      <c r="I32" s="42"/>
      <c r="J32" s="9"/>
      <c r="L32" s="97" t="s">
        <v>68</v>
      </c>
      <c r="M32" s="97" t="s">
        <v>1166</v>
      </c>
      <c r="N32" s="97" t="s">
        <v>28</v>
      </c>
      <c r="O32" s="97"/>
      <c r="P32" s="98">
        <v>44741</v>
      </c>
      <c r="Q32" s="147">
        <v>708</v>
      </c>
      <c r="R32" s="147">
        <v>0</v>
      </c>
      <c r="S32" s="98">
        <v>44743</v>
      </c>
      <c r="T32" s="98"/>
      <c r="U32" s="97">
        <v>312</v>
      </c>
      <c r="V32" s="97"/>
      <c r="W32" s="97">
        <v>396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Trắng</v>
      </c>
      <c r="D33" s="9"/>
      <c r="E33" s="9"/>
      <c r="F33" s="9"/>
      <c r="G33" s="42">
        <f t="array" ref="G33">INDEX(O:T,MATCH(1,(B33=O:O)*(C33=R:R),0),6)</f>
        <v>1440</v>
      </c>
      <c r="H33" s="42">
        <f t="array" ref="H33">INDEX(O:T,MATCH(1,(B33=O:O)*(C33=R:R),0),5)</f>
        <v>1200</v>
      </c>
      <c r="I33" s="42"/>
      <c r="J33" s="9"/>
      <c r="L33" s="97" t="s">
        <v>70</v>
      </c>
      <c r="M33" s="97" t="s">
        <v>1166</v>
      </c>
      <c r="N33" s="97" t="s">
        <v>18</v>
      </c>
      <c r="O33" s="97"/>
      <c r="P33" s="98">
        <v>44741</v>
      </c>
      <c r="Q33" s="147">
        <v>804</v>
      </c>
      <c r="R33" s="147">
        <v>0</v>
      </c>
      <c r="S33" s="98">
        <v>44743</v>
      </c>
      <c r="T33" s="98"/>
      <c r="U33" s="97">
        <v>288</v>
      </c>
      <c r="V33" s="97"/>
      <c r="W33" s="97">
        <v>516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Woada LK-301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276</v>
      </c>
      <c r="H34" s="42">
        <f t="array" ref="H34">INDEX(O:T,MATCH(1,(B34=O:O)*(C34=R:R),0),5)</f>
        <v>270</v>
      </c>
      <c r="I34" s="42"/>
      <c r="J34" s="9"/>
      <c r="L34" s="97" t="s">
        <v>71</v>
      </c>
      <c r="M34" s="97" t="s">
        <v>238</v>
      </c>
      <c r="N34" s="97" t="s">
        <v>28</v>
      </c>
      <c r="O34" s="97"/>
      <c r="P34" s="98">
        <v>44739</v>
      </c>
      <c r="Q34" s="147">
        <v>996</v>
      </c>
      <c r="R34" s="147">
        <v>0</v>
      </c>
      <c r="S34" s="98">
        <v>44743</v>
      </c>
      <c r="T34" s="98"/>
      <c r="U34" s="97">
        <v>384</v>
      </c>
      <c r="V34" s="97"/>
      <c r="W34" s="97">
        <v>612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Woada LK-301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600</v>
      </c>
      <c r="H35" s="42">
        <f t="array" ref="H35">INDEX(O:T,MATCH(1,(B35=O:O)*(C35=R:R),0),5)</f>
        <v>360</v>
      </c>
      <c r="I35" s="42"/>
      <c r="J35" s="9"/>
      <c r="L35" s="97" t="s">
        <v>72</v>
      </c>
      <c r="M35" s="97" t="s">
        <v>239</v>
      </c>
      <c r="N35" s="97" t="s">
        <v>25</v>
      </c>
      <c r="O35" s="97"/>
      <c r="P35" s="98">
        <v>44718</v>
      </c>
      <c r="Q35" s="147">
        <v>516</v>
      </c>
      <c r="R35" s="147">
        <v>0</v>
      </c>
      <c r="S35" s="98">
        <v>44743</v>
      </c>
      <c r="T35" s="98"/>
      <c r="U35" s="97">
        <v>192</v>
      </c>
      <c r="V35" s="97"/>
      <c r="W35" s="97">
        <v>324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168</v>
      </c>
      <c r="H36" s="42">
        <f t="array" ref="H36">INDEX(O:T,MATCH(1,(B36=O:O)*(C36=R:R),0),5)</f>
        <v>270</v>
      </c>
      <c r="I36" s="42"/>
      <c r="J36" s="9"/>
      <c r="L36" s="97" t="s">
        <v>74</v>
      </c>
      <c r="M36" s="97" t="s">
        <v>1413</v>
      </c>
      <c r="N36" s="97" t="s">
        <v>18</v>
      </c>
      <c r="O36" s="97"/>
      <c r="P36" s="98">
        <v>44649</v>
      </c>
      <c r="Q36" s="147">
        <v>468</v>
      </c>
      <c r="R36" s="147">
        <v>0</v>
      </c>
      <c r="S36" s="98">
        <v>44744</v>
      </c>
      <c r="T36" s="98"/>
      <c r="U36" s="97">
        <v>168</v>
      </c>
      <c r="V36" s="97"/>
      <c r="W36" s="97">
        <v>300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132</v>
      </c>
      <c r="H37" s="42">
        <f t="array" ref="H37">INDEX(O:T,MATCH(1,(B37=O:O)*(C37=R:R),0),5)</f>
        <v>270</v>
      </c>
      <c r="I37" s="42"/>
      <c r="J37" s="9"/>
      <c r="L37" s="97" t="s">
        <v>76</v>
      </c>
      <c r="M37" s="97" t="s">
        <v>1113</v>
      </c>
      <c r="N37" s="97" t="s">
        <v>28</v>
      </c>
      <c r="O37" s="97"/>
      <c r="P37" s="98">
        <v>44738</v>
      </c>
      <c r="Q37" s="147">
        <v>744</v>
      </c>
      <c r="R37" s="147">
        <v>0</v>
      </c>
      <c r="S37" s="98">
        <v>44743</v>
      </c>
      <c r="T37" s="98"/>
      <c r="U37" s="97">
        <v>276</v>
      </c>
      <c r="V37" s="97"/>
      <c r="W37" s="97">
        <v>468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504</v>
      </c>
      <c r="H38" s="42">
        <f t="array" ref="H38">INDEX(O:T,MATCH(1,(B38=O:O)*(C38=R:R),0),5)</f>
        <v>240</v>
      </c>
      <c r="I38" s="42"/>
      <c r="J38" s="9"/>
      <c r="L38" s="97" t="s">
        <v>77</v>
      </c>
      <c r="M38" s="97" t="s">
        <v>1600</v>
      </c>
      <c r="N38" s="97" t="s">
        <v>28</v>
      </c>
      <c r="O38" s="97"/>
      <c r="P38" s="98">
        <v>44734</v>
      </c>
      <c r="Q38" s="147">
        <v>828</v>
      </c>
      <c r="R38" s="147">
        <v>0</v>
      </c>
      <c r="S38" s="98">
        <v>44743</v>
      </c>
      <c r="T38" s="98"/>
      <c r="U38" s="97">
        <v>324</v>
      </c>
      <c r="V38" s="97"/>
      <c r="W38" s="97">
        <v>504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528</v>
      </c>
      <c r="H39" s="42">
        <f t="array" ref="H39">INDEX(O:T,MATCH(1,(B39=O:O)*(C39=R:R),0),5)</f>
        <v>360</v>
      </c>
      <c r="I39" s="42"/>
      <c r="J39" s="9"/>
      <c r="L39" s="97" t="s">
        <v>78</v>
      </c>
      <c r="M39" s="97" t="s">
        <v>1336</v>
      </c>
      <c r="N39" s="97" t="s">
        <v>18</v>
      </c>
      <c r="O39" s="97"/>
      <c r="P39" s="98">
        <v>44739</v>
      </c>
      <c r="Q39" s="147">
        <v>900</v>
      </c>
      <c r="R39" s="147">
        <v>0</v>
      </c>
      <c r="S39" s="98">
        <v>44743</v>
      </c>
      <c r="T39" s="98"/>
      <c r="U39" s="97">
        <v>360</v>
      </c>
      <c r="V39" s="97"/>
      <c r="W39" s="97">
        <v>540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420</v>
      </c>
      <c r="H40" s="42">
        <f t="array" ref="H40">INDEX(O:T,MATCH(1,(B40=O:O)*(C40=R:R),0),5)</f>
        <v>360</v>
      </c>
      <c r="I40" s="42"/>
      <c r="J40" s="9"/>
      <c r="L40" s="97" t="s">
        <v>80</v>
      </c>
      <c r="M40" s="252" t="s">
        <v>1070</v>
      </c>
      <c r="N40" s="97" t="s">
        <v>18</v>
      </c>
      <c r="O40" s="97"/>
      <c r="P40" s="98">
        <v>44710</v>
      </c>
      <c r="Q40" s="147">
        <v>816</v>
      </c>
      <c r="R40" s="147">
        <v>0</v>
      </c>
      <c r="S40" s="98">
        <v>44743</v>
      </c>
      <c r="T40" s="98"/>
      <c r="U40" s="97">
        <v>324</v>
      </c>
      <c r="V40" s="97"/>
      <c r="W40" s="97">
        <v>492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972</v>
      </c>
      <c r="H41" s="42">
        <f t="array" ref="H41">INDEX(O:T,MATCH(1,(B41=O:O)*(C41=R:R),0),5)</f>
        <v>360</v>
      </c>
      <c r="I41" s="42"/>
      <c r="J41" s="9"/>
      <c r="L41" s="97" t="s">
        <v>82</v>
      </c>
      <c r="M41" s="97" t="s">
        <v>2081</v>
      </c>
      <c r="N41" s="97" t="s">
        <v>39</v>
      </c>
      <c r="O41" s="97"/>
      <c r="P41" s="98">
        <v>44741</v>
      </c>
      <c r="Q41" s="147">
        <v>1032</v>
      </c>
      <c r="R41" s="147">
        <v>0</v>
      </c>
      <c r="S41" s="98">
        <v>44743</v>
      </c>
      <c r="T41" s="98"/>
      <c r="U41" s="97">
        <v>384</v>
      </c>
      <c r="V41" s="97"/>
      <c r="W41" s="97">
        <v>648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83</v>
      </c>
      <c r="M42" s="252" t="s">
        <v>1071</v>
      </c>
      <c r="N42" s="97" t="s">
        <v>18</v>
      </c>
      <c r="O42" s="97"/>
      <c r="P42" s="98">
        <v>44710</v>
      </c>
      <c r="Q42" s="147">
        <v>660</v>
      </c>
      <c r="R42" s="147">
        <v>0</v>
      </c>
      <c r="S42" s="98">
        <v>44743</v>
      </c>
      <c r="T42" s="98"/>
      <c r="U42" s="97">
        <v>264</v>
      </c>
      <c r="V42" s="97"/>
      <c r="W42" s="97">
        <v>396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85</v>
      </c>
      <c r="M43" s="252" t="s">
        <v>1088</v>
      </c>
      <c r="N43" s="97" t="s">
        <v>2594</v>
      </c>
      <c r="O43" s="97"/>
      <c r="P43" s="98">
        <v>44727</v>
      </c>
      <c r="Q43" s="147">
        <v>180</v>
      </c>
      <c r="R43" s="147">
        <v>0</v>
      </c>
      <c r="S43" s="98">
        <v>44743</v>
      </c>
      <c r="T43" s="98"/>
      <c r="U43" s="97">
        <v>144</v>
      </c>
      <c r="V43" s="97"/>
      <c r="W43" s="97">
        <v>36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88</v>
      </c>
      <c r="M44" s="97" t="s">
        <v>2592</v>
      </c>
      <c r="N44" s="97" t="s">
        <v>18</v>
      </c>
      <c r="O44" s="97"/>
      <c r="P44" s="98">
        <v>44718</v>
      </c>
      <c r="Q44" s="147">
        <v>12</v>
      </c>
      <c r="R44" s="147">
        <v>0</v>
      </c>
      <c r="S44" s="98">
        <v>44748</v>
      </c>
      <c r="T44" s="98"/>
      <c r="U44" s="97">
        <v>12</v>
      </c>
      <c r="V44" s="97"/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44710</v>
      </c>
      <c r="Q45" s="147">
        <v>312</v>
      </c>
      <c r="R45" s="147">
        <v>0</v>
      </c>
      <c r="S45" s="98">
        <v>44743</v>
      </c>
      <c r="T45" s="98"/>
      <c r="U45" s="97">
        <v>216</v>
      </c>
      <c r="V45" s="97"/>
      <c r="W45" s="97">
        <v>96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91</v>
      </c>
      <c r="M46" s="252" t="s">
        <v>1071</v>
      </c>
      <c r="N46" s="97" t="s">
        <v>28</v>
      </c>
      <c r="O46" s="97"/>
      <c r="P46" s="98">
        <v>44736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93</v>
      </c>
      <c r="M47" s="97" t="s">
        <v>1691</v>
      </c>
      <c r="N47" s="97" t="s">
        <v>18</v>
      </c>
      <c r="O47" s="97"/>
      <c r="P47" s="98">
        <v>44686</v>
      </c>
      <c r="Q47" s="147">
        <v>276</v>
      </c>
      <c r="R47" s="147">
        <v>0</v>
      </c>
      <c r="S47" s="98">
        <v>44743</v>
      </c>
      <c r="T47" s="98"/>
      <c r="U47" s="97">
        <v>180</v>
      </c>
      <c r="V47" s="97"/>
      <c r="W47" s="97">
        <v>96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2605</v>
      </c>
      <c r="N48" s="97" t="s">
        <v>25</v>
      </c>
      <c r="O48" s="97"/>
      <c r="P48" s="98">
        <v>44741</v>
      </c>
      <c r="Q48" s="147">
        <v>432</v>
      </c>
      <c r="R48" s="147">
        <v>0</v>
      </c>
      <c r="S48" s="98">
        <v>44743</v>
      </c>
      <c r="T48" s="98"/>
      <c r="U48" s="97">
        <v>216</v>
      </c>
      <c r="V48" s="97"/>
      <c r="W48" s="97">
        <v>216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2605</v>
      </c>
      <c r="N49" s="97" t="s">
        <v>18</v>
      </c>
      <c r="O49" s="97"/>
      <c r="P49" s="98">
        <v>44741</v>
      </c>
      <c r="Q49" s="147">
        <v>708</v>
      </c>
      <c r="R49" s="147">
        <v>0</v>
      </c>
      <c r="S49" s="98">
        <v>44743</v>
      </c>
      <c r="T49" s="98"/>
      <c r="U49" s="97">
        <v>264</v>
      </c>
      <c r="V49" s="97"/>
      <c r="W49" s="97">
        <v>444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96</v>
      </c>
      <c r="M50" s="97" t="s">
        <v>1060</v>
      </c>
      <c r="N50" s="97" t="s">
        <v>18</v>
      </c>
      <c r="O50" s="97"/>
      <c r="P50" s="98">
        <v>44733</v>
      </c>
      <c r="Q50" s="147">
        <v>780</v>
      </c>
      <c r="R50" s="147">
        <v>0</v>
      </c>
      <c r="S50" s="98">
        <v>44743</v>
      </c>
      <c r="T50" s="98"/>
      <c r="U50" s="97">
        <v>324</v>
      </c>
      <c r="V50" s="97"/>
      <c r="W50" s="97">
        <v>456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97</v>
      </c>
      <c r="M51" s="97" t="s">
        <v>2244</v>
      </c>
      <c r="N51" s="97" t="s">
        <v>39</v>
      </c>
      <c r="O51" s="97"/>
      <c r="P51" s="98">
        <v>44741</v>
      </c>
      <c r="Q51" s="147">
        <v>540</v>
      </c>
      <c r="R51" s="147">
        <v>0</v>
      </c>
      <c r="S51" s="98">
        <v>44743</v>
      </c>
      <c r="T51" s="98"/>
      <c r="U51" s="97">
        <v>204</v>
      </c>
      <c r="V51" s="97"/>
      <c r="W51" s="97">
        <v>336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98</v>
      </c>
      <c r="M52" s="97" t="s">
        <v>2605</v>
      </c>
      <c r="N52" s="97" t="s">
        <v>28</v>
      </c>
      <c r="O52" s="97"/>
      <c r="P52" s="98">
        <v>44741</v>
      </c>
      <c r="Q52" s="147">
        <v>456</v>
      </c>
      <c r="R52" s="147">
        <v>0</v>
      </c>
      <c r="S52" s="98">
        <v>44743</v>
      </c>
      <c r="T52" s="98"/>
      <c r="U52" s="97">
        <v>216</v>
      </c>
      <c r="V52" s="97"/>
      <c r="W52" s="97">
        <v>240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100</v>
      </c>
      <c r="M53" s="97" t="s">
        <v>2605</v>
      </c>
      <c r="N53" s="97" t="s">
        <v>25</v>
      </c>
      <c r="O53" s="97"/>
      <c r="P53" s="98">
        <v>44741</v>
      </c>
      <c r="Q53" s="147">
        <v>0</v>
      </c>
      <c r="R53" s="147">
        <v>0</v>
      </c>
      <c r="S53" s="98">
        <v>44743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101</v>
      </c>
      <c r="M54" s="324" t="s">
        <v>2244</v>
      </c>
      <c r="N54" s="97" t="s">
        <v>18</v>
      </c>
      <c r="O54" s="97"/>
      <c r="P54" s="98">
        <v>44741</v>
      </c>
      <c r="Q54" s="147">
        <v>420</v>
      </c>
      <c r="R54" s="147">
        <v>0</v>
      </c>
      <c r="S54" s="98">
        <v>44743</v>
      </c>
      <c r="T54" s="98"/>
      <c r="U54" s="97">
        <v>204</v>
      </c>
      <c r="V54" s="97"/>
      <c r="W54" s="97">
        <v>216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102</v>
      </c>
      <c r="M55" s="97" t="s">
        <v>2259</v>
      </c>
      <c r="N55" s="97" t="s">
        <v>39</v>
      </c>
      <c r="O55" s="97"/>
      <c r="P55" s="98">
        <v>44738</v>
      </c>
      <c r="Q55" s="147">
        <v>468</v>
      </c>
      <c r="R55" s="147">
        <v>0</v>
      </c>
      <c r="S55" s="98">
        <v>44743</v>
      </c>
      <c r="T55" s="98"/>
      <c r="U55" s="97">
        <v>168</v>
      </c>
      <c r="V55" s="97"/>
      <c r="W55" s="97">
        <v>300</v>
      </c>
      <c r="X55" s="99"/>
      <c r="Y55" s="99"/>
      <c r="Z55" s="97"/>
      <c r="AA55" s="97"/>
      <c r="AB55" s="97"/>
      <c r="AF55" s="336" t="s">
        <v>187</v>
      </c>
      <c r="AG55" s="337"/>
      <c r="AH55" s="337"/>
      <c r="AI55" s="337"/>
      <c r="AJ55" s="337"/>
      <c r="AK55" s="337"/>
      <c r="AL55" s="337"/>
      <c r="AM55" s="337"/>
      <c r="AN55" s="337"/>
      <c r="AO55" s="337"/>
      <c r="AP55" s="337"/>
      <c r="AQ55" s="337"/>
    </row>
    <row r="56" spans="1:43" x14ac:dyDescent="0.2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103</v>
      </c>
      <c r="M56" s="97" t="s">
        <v>2259</v>
      </c>
      <c r="N56" s="97" t="s">
        <v>39</v>
      </c>
      <c r="O56" s="97"/>
      <c r="P56" s="98">
        <v>44738</v>
      </c>
      <c r="Q56" s="147">
        <v>144</v>
      </c>
      <c r="R56" s="147">
        <v>0</v>
      </c>
      <c r="S56" s="98">
        <v>44747</v>
      </c>
      <c r="T56" s="98"/>
      <c r="U56" s="97">
        <v>60</v>
      </c>
      <c r="V56" s="97"/>
      <c r="W56" s="97">
        <v>84</v>
      </c>
      <c r="X56" s="99"/>
      <c r="Y56" s="99"/>
      <c r="Z56" s="97"/>
      <c r="AA56" s="97"/>
      <c r="AB56" s="97"/>
      <c r="AF56" s="49"/>
      <c r="AG56" s="50"/>
      <c r="AH56" s="337" t="s">
        <v>188</v>
      </c>
      <c r="AI56" s="337"/>
      <c r="AJ56" s="337"/>
      <c r="AK56" s="337"/>
      <c r="AL56" s="337"/>
      <c r="AM56" s="337"/>
      <c r="AN56" s="337"/>
      <c r="AO56" s="337"/>
      <c r="AP56" s="337"/>
      <c r="AQ56" s="337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0</v>
      </c>
      <c r="H57" s="42">
        <f t="array" ref="H57">INDEX(O:T,MATCH(1,(B57=O:O)*(C57=R:R),0),5)</f>
        <v>360</v>
      </c>
      <c r="I57" s="42"/>
      <c r="J57" s="9"/>
      <c r="L57" s="97" t="s">
        <v>105</v>
      </c>
      <c r="M57" s="324" t="s">
        <v>2259</v>
      </c>
      <c r="N57" s="97" t="s">
        <v>39</v>
      </c>
      <c r="O57" s="97"/>
      <c r="P57" s="98">
        <v>44738</v>
      </c>
      <c r="Q57" s="147">
        <v>444</v>
      </c>
      <c r="R57" s="147">
        <v>0</v>
      </c>
      <c r="S57" s="98">
        <v>44743</v>
      </c>
      <c r="T57" s="98"/>
      <c r="U57" s="97">
        <v>168</v>
      </c>
      <c r="V57" s="97"/>
      <c r="W57" s="97">
        <v>276</v>
      </c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Beyono TC Dày</v>
      </c>
      <c r="C58" s="9" t="str">
        <f t="shared" si="7"/>
        <v>Xanh gót đen</v>
      </c>
      <c r="D58" s="9"/>
      <c r="E58" s="9"/>
      <c r="F58" s="9"/>
      <c r="G58" s="42">
        <f t="array" ref="G58">INDEX(O:T,MATCH(1,(B58=O:O)*(C58=R:R),0),6)</f>
        <v>264</v>
      </c>
      <c r="H58" s="42">
        <f t="array" ref="H58">INDEX(O:T,MATCH(1,(B58=O:O)*(C58=R:R),0),5)</f>
        <v>500</v>
      </c>
      <c r="I58" s="42"/>
      <c r="J58" s="9"/>
      <c r="L58" s="97" t="s">
        <v>63</v>
      </c>
      <c r="M58" s="252" t="s">
        <v>1088</v>
      </c>
      <c r="N58" s="97" t="s">
        <v>2594</v>
      </c>
      <c r="O58" s="97"/>
      <c r="P58" s="98">
        <v>44727</v>
      </c>
      <c r="Q58" s="147">
        <v>0</v>
      </c>
      <c r="R58" s="147">
        <v>0</v>
      </c>
      <c r="S58" s="98">
        <v>44749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948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552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Fashion NC</v>
      </c>
      <c r="C61" s="9" t="str">
        <f t="shared" si="7"/>
        <v>Trắng</v>
      </c>
      <c r="D61" s="9"/>
      <c r="E61" s="9"/>
      <c r="F61" s="9"/>
      <c r="G61" s="42">
        <f t="array" ref="G61">INDEX(O:T,MATCH(1,(B61=O:O)*(C61=R:R),0),6)</f>
        <v>864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804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1452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Polo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552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828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1680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Trắng</v>
      </c>
      <c r="D67" s="9"/>
      <c r="E67" s="9"/>
      <c r="F67" s="9"/>
      <c r="G67" s="42">
        <f t="array" ref="G67">INDEX(O:T,MATCH(1,(B67=O:O)*(C67=R:R),0),6)</f>
        <v>1380</v>
      </c>
      <c r="H67" s="42">
        <f t="array" ref="H67">INDEX(O:T,MATCH(1,(B67=O:O)*(C67=R:R),0),5)</f>
        <v>240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Qucci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900</v>
      </c>
      <c r="H68" s="42">
        <f t="array" ref="H68">INDEX(O:T,MATCH(1,(B68=O:O)*(C68=R:R),0),5)</f>
        <v>600</v>
      </c>
      <c r="I68" s="42"/>
      <c r="J68" s="9"/>
      <c r="N68" s="252" t="s">
        <v>2564</v>
      </c>
      <c r="O68" s="97" t="s">
        <v>1691</v>
      </c>
      <c r="P68" s="253">
        <v>44686</v>
      </c>
      <c r="Q68" s="254"/>
      <c r="R68" s="252" t="s">
        <v>18</v>
      </c>
      <c r="S68" s="255">
        <v>360</v>
      </c>
      <c r="T68" s="255">
        <v>888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3156</v>
      </c>
      <c r="H69" s="42">
        <f t="array" ref="H69">INDEX(O:T,MATCH(1,(B69=O:O)*(C69=R:R),0),5)</f>
        <v>600</v>
      </c>
      <c r="I69" s="42"/>
      <c r="J69" s="9"/>
      <c r="N69" s="252" t="s">
        <v>2728</v>
      </c>
      <c r="O69" s="252" t="s">
        <v>1088</v>
      </c>
      <c r="P69" s="253">
        <v>44727</v>
      </c>
      <c r="Q69" s="254"/>
      <c r="R69" s="274" t="s">
        <v>2594</v>
      </c>
      <c r="S69" s="255">
        <v>500</v>
      </c>
      <c r="T69" s="255">
        <v>264</v>
      </c>
      <c r="U69" s="255">
        <v>2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1140</v>
      </c>
      <c r="H70" s="42">
        <f t="array" ref="H70">INDEX(O:T,MATCH(1,(B70=O:O)*(C70=R:R),0),5)</f>
        <v>600</v>
      </c>
      <c r="I70" s="42"/>
      <c r="J70" s="9"/>
      <c r="N70" s="252" t="s">
        <v>2722</v>
      </c>
      <c r="O70" s="97" t="s">
        <v>1198</v>
      </c>
      <c r="P70" s="253">
        <v>44733</v>
      </c>
      <c r="Q70" s="254"/>
      <c r="R70" s="252" t="s">
        <v>25</v>
      </c>
      <c r="S70" s="255">
        <v>360</v>
      </c>
      <c r="T70" s="255">
        <v>528</v>
      </c>
      <c r="U70" s="255">
        <v>1</v>
      </c>
      <c r="V70" s="255"/>
      <c r="W70" s="256"/>
      <c r="X70" s="257">
        <v>3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1464</v>
      </c>
      <c r="H71" s="42">
        <f t="array" ref="H71">INDEX(O:T,MATCH(1,(B71=O:O)*(C71=R:R),0),5)</f>
        <v>600</v>
      </c>
      <c r="I71" s="42"/>
      <c r="J71" s="9"/>
      <c r="N71" s="252" t="s">
        <v>2736</v>
      </c>
      <c r="O71" s="97" t="s">
        <v>1113</v>
      </c>
      <c r="P71" s="253">
        <v>44738</v>
      </c>
      <c r="Q71" s="254"/>
      <c r="R71" s="252" t="s">
        <v>28</v>
      </c>
      <c r="S71" s="255">
        <v>600</v>
      </c>
      <c r="T71" s="255">
        <v>1680</v>
      </c>
      <c r="U71" s="255">
        <v>2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2722</v>
      </c>
      <c r="O72" s="97" t="s">
        <v>1060</v>
      </c>
      <c r="P72" s="253">
        <v>44733</v>
      </c>
      <c r="Q72" s="254"/>
      <c r="R72" s="252" t="s">
        <v>18</v>
      </c>
      <c r="S72" s="255">
        <v>360</v>
      </c>
      <c r="T72" s="255">
        <v>1080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2386</v>
      </c>
      <c r="O73" s="97" t="s">
        <v>1413</v>
      </c>
      <c r="P73" s="253">
        <v>44649</v>
      </c>
      <c r="Q73" s="254"/>
      <c r="R73" s="252" t="s">
        <v>18</v>
      </c>
      <c r="S73" s="255">
        <v>360</v>
      </c>
      <c r="T73" s="255">
        <v>828</v>
      </c>
      <c r="U73" s="255">
        <v>1</v>
      </c>
      <c r="V73" s="255"/>
      <c r="W73" s="256"/>
      <c r="X73" s="257">
        <v>1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2752</v>
      </c>
      <c r="O74" s="97" t="s">
        <v>1421</v>
      </c>
      <c r="P74" s="253">
        <v>44742</v>
      </c>
      <c r="Q74" s="254"/>
      <c r="R74" s="252" t="s">
        <v>39</v>
      </c>
      <c r="S74" s="255">
        <v>240</v>
      </c>
      <c r="T74" s="255">
        <v>360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2752</v>
      </c>
      <c r="O75" s="97" t="s">
        <v>1421</v>
      </c>
      <c r="P75" s="253">
        <v>44742</v>
      </c>
      <c r="Q75" s="254"/>
      <c r="R75" s="252" t="s">
        <v>28</v>
      </c>
      <c r="S75" s="255">
        <v>240</v>
      </c>
      <c r="T75" s="255">
        <v>372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2737</v>
      </c>
      <c r="O76" s="97" t="s">
        <v>2259</v>
      </c>
      <c r="P76" s="253">
        <v>44738</v>
      </c>
      <c r="Q76" s="269"/>
      <c r="R76" s="252" t="s">
        <v>39</v>
      </c>
      <c r="S76" s="255">
        <v>3257</v>
      </c>
      <c r="T76" s="255">
        <v>1452</v>
      </c>
      <c r="U76" s="255">
        <v>3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2729</v>
      </c>
      <c r="O77" s="97" t="s">
        <v>2298</v>
      </c>
      <c r="P77" s="253">
        <v>44736</v>
      </c>
      <c r="Q77" s="269"/>
      <c r="R77" s="252" t="s">
        <v>79</v>
      </c>
      <c r="S77" s="255">
        <v>360</v>
      </c>
      <c r="T77" s="255">
        <v>552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2729</v>
      </c>
      <c r="O78" s="97" t="s">
        <v>2298</v>
      </c>
      <c r="P78" s="253">
        <v>44736</v>
      </c>
      <c r="Q78" s="269"/>
      <c r="R78" s="252" t="s">
        <v>135</v>
      </c>
      <c r="S78" s="255">
        <v>360</v>
      </c>
      <c r="T78" s="255">
        <v>0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264</v>
      </c>
      <c r="H79" s="42">
        <f t="array" ref="H79">INDEX(O:T,MATCH(1,(B79=O:O)*(C79=R:R),0),5)</f>
        <v>500</v>
      </c>
      <c r="I79" s="42"/>
      <c r="J79" s="9"/>
      <c r="N79" s="252" t="s">
        <v>2680</v>
      </c>
      <c r="O79" s="317" t="s">
        <v>1146</v>
      </c>
      <c r="P79" s="253">
        <v>44716</v>
      </c>
      <c r="Q79" s="269"/>
      <c r="R79" s="252" t="s">
        <v>28</v>
      </c>
      <c r="S79" s="255">
        <v>600</v>
      </c>
      <c r="T79" s="255">
        <v>948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468</v>
      </c>
      <c r="H80" s="42">
        <f t="array" ref="H80">INDEX(O:T,MATCH(1,(B80=O:O)*(C80=R:R),0),5)</f>
        <v>756</v>
      </c>
      <c r="I80" s="42"/>
      <c r="J80" s="9"/>
      <c r="M80" s="53"/>
      <c r="N80" s="252" t="s">
        <v>2740</v>
      </c>
      <c r="O80" s="317" t="s">
        <v>772</v>
      </c>
      <c r="P80" s="253">
        <v>44739</v>
      </c>
      <c r="Q80" s="254"/>
      <c r="R80" s="252" t="s">
        <v>28</v>
      </c>
      <c r="S80" s="255">
        <v>600</v>
      </c>
      <c r="T80" s="255">
        <v>1032</v>
      </c>
      <c r="U80" s="255">
        <v>1</v>
      </c>
      <c r="V80" s="255"/>
      <c r="W80" s="256"/>
      <c r="X80" s="257">
        <v>4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3156</v>
      </c>
      <c r="H81" s="42">
        <f t="array" ref="H81">INDEX(O:T,MATCH(1,(B81=O:O)*(C81=R:R),0),5)</f>
        <v>600</v>
      </c>
      <c r="I81" s="42"/>
      <c r="J81" s="9"/>
      <c r="N81" s="252" t="s">
        <v>2692</v>
      </c>
      <c r="O81" s="252" t="s">
        <v>1510</v>
      </c>
      <c r="P81" s="253">
        <v>44721</v>
      </c>
      <c r="Q81" s="254"/>
      <c r="R81" s="252" t="s">
        <v>25</v>
      </c>
      <c r="S81" s="255">
        <v>360</v>
      </c>
      <c r="T81" s="255">
        <v>600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2745</v>
      </c>
      <c r="O82" s="252" t="s">
        <v>1601</v>
      </c>
      <c r="P82" s="253">
        <v>44741</v>
      </c>
      <c r="Q82" s="254"/>
      <c r="R82" s="252" t="s">
        <v>25</v>
      </c>
      <c r="S82" s="255">
        <v>360</v>
      </c>
      <c r="T82" s="255">
        <v>516</v>
      </c>
      <c r="U82" s="255">
        <v>1</v>
      </c>
      <c r="V82" s="255"/>
      <c r="W82" s="256"/>
      <c r="X82" s="257">
        <v>7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888</v>
      </c>
      <c r="H83" s="42">
        <f t="array" ref="H83">INDEX(O:T,MATCH(1,(B83=O:O)*(C83=R:R),0),5)</f>
        <v>360</v>
      </c>
      <c r="I83" s="42"/>
      <c r="J83" s="9"/>
      <c r="N83" s="252" t="s">
        <v>2724</v>
      </c>
      <c r="O83" s="252" t="s">
        <v>1600</v>
      </c>
      <c r="P83" s="253">
        <v>44734</v>
      </c>
      <c r="Q83" s="254"/>
      <c r="R83" s="252" t="s">
        <v>28</v>
      </c>
      <c r="S83" s="255">
        <v>240</v>
      </c>
      <c r="T83" s="255">
        <v>1380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504</v>
      </c>
      <c r="H84" s="42">
        <f t="array" ref="H84">INDEX(O:T,MATCH(1,(B84=O:O)*(C84=R:R),0),5)</f>
        <v>360</v>
      </c>
      <c r="I84" s="42"/>
      <c r="J84" s="9"/>
      <c r="N84" s="252" t="s">
        <v>2652</v>
      </c>
      <c r="O84" s="252" t="s">
        <v>2592</v>
      </c>
      <c r="P84" s="253">
        <v>44718</v>
      </c>
      <c r="Q84" s="269"/>
      <c r="R84" s="252" t="s">
        <v>18</v>
      </c>
      <c r="S84" s="255">
        <v>756</v>
      </c>
      <c r="T84" s="255">
        <v>468</v>
      </c>
      <c r="U84" s="255">
        <v>1</v>
      </c>
      <c r="V84" s="255"/>
      <c r="W84" s="256"/>
      <c r="X84" s="257">
        <v>2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780</v>
      </c>
      <c r="H85" s="42">
        <f t="array" ref="H85">INDEX(O:T,MATCH(1,(B85=O:O)*(C85=R:R),0),5)</f>
        <v>360</v>
      </c>
      <c r="I85" s="42"/>
      <c r="J85" s="9"/>
      <c r="N85" s="252" t="s">
        <v>2684</v>
      </c>
      <c r="O85" s="97" t="s">
        <v>239</v>
      </c>
      <c r="P85" s="253">
        <v>44718</v>
      </c>
      <c r="Q85" s="254"/>
      <c r="R85" s="252" t="s">
        <v>25</v>
      </c>
      <c r="S85" s="255">
        <v>240</v>
      </c>
      <c r="T85" s="255">
        <v>552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1080</v>
      </c>
      <c r="H86" s="42">
        <f t="array" ref="H86">INDEX(O:T,MATCH(1,(B86=O:O)*(C86=R:R),0),5)</f>
        <v>360</v>
      </c>
      <c r="I86" s="42"/>
      <c r="J86" s="9"/>
      <c r="N86" s="252" t="s">
        <v>2735</v>
      </c>
      <c r="O86" s="97" t="s">
        <v>30</v>
      </c>
      <c r="P86" s="253">
        <v>44738</v>
      </c>
      <c r="Q86" s="254"/>
      <c r="R86" s="252" t="s">
        <v>18</v>
      </c>
      <c r="S86" s="255">
        <v>360</v>
      </c>
      <c r="T86" s="255">
        <v>420</v>
      </c>
      <c r="U86" s="255">
        <v>1</v>
      </c>
      <c r="V86" s="255"/>
      <c r="W86" s="256"/>
      <c r="X86" s="257">
        <v>98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636</v>
      </c>
      <c r="H87" s="42">
        <f t="array" ref="H87">INDEX(O:T,MATCH(1,(B87=O:O)*(C87=R:R),0),5)</f>
        <v>240</v>
      </c>
      <c r="I87" s="42"/>
      <c r="J87" s="9"/>
      <c r="N87" s="252" t="s">
        <v>2735</v>
      </c>
      <c r="O87" s="97" t="s">
        <v>30</v>
      </c>
      <c r="P87" s="253">
        <v>44738</v>
      </c>
      <c r="Q87" s="254"/>
      <c r="R87" s="252" t="s">
        <v>25</v>
      </c>
      <c r="S87" s="255">
        <v>360</v>
      </c>
      <c r="T87" s="255">
        <v>420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1284</v>
      </c>
      <c r="H88" s="42">
        <f t="array" ref="H88">INDEX(O:T,MATCH(1,(B88=O:O)*(C88=R:R),0),5)</f>
        <v>240</v>
      </c>
      <c r="I88" s="42"/>
      <c r="J88" s="9"/>
      <c r="N88" s="252" t="s">
        <v>2741</v>
      </c>
      <c r="O88" s="97" t="s">
        <v>1336</v>
      </c>
      <c r="P88" s="253">
        <v>44739</v>
      </c>
      <c r="Q88" s="269"/>
      <c r="R88" s="252" t="s">
        <v>18</v>
      </c>
      <c r="S88" s="255">
        <v>600</v>
      </c>
      <c r="T88" s="255">
        <v>900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504</v>
      </c>
      <c r="H89" s="42">
        <f t="array" ref="H89">INDEX(O:T,MATCH(1,(B89=O:O)*(C89=R:R),0),5)</f>
        <v>360</v>
      </c>
      <c r="I89" s="42"/>
      <c r="J89" s="9"/>
      <c r="N89" s="252" t="s">
        <v>2738</v>
      </c>
      <c r="O89" s="320" t="s">
        <v>238</v>
      </c>
      <c r="P89" s="253">
        <v>44739</v>
      </c>
      <c r="Q89" s="254"/>
      <c r="R89" s="252" t="s">
        <v>28</v>
      </c>
      <c r="S89" s="255">
        <v>1000</v>
      </c>
      <c r="T89" s="255">
        <v>1452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972</v>
      </c>
      <c r="H90" s="42">
        <f t="array" ref="H90">INDEX(O:T,MATCH(1,(B90=O:O)*(C90=R:R),0),5)</f>
        <v>360</v>
      </c>
      <c r="I90" s="42"/>
      <c r="J90" s="9"/>
      <c r="N90" s="252" t="s">
        <v>2732</v>
      </c>
      <c r="O90" s="97" t="s">
        <v>1071</v>
      </c>
      <c r="P90" s="253">
        <v>44736</v>
      </c>
      <c r="Q90" s="254"/>
      <c r="R90" s="252" t="s">
        <v>28</v>
      </c>
      <c r="S90" s="255">
        <v>600</v>
      </c>
      <c r="T90" s="255">
        <v>312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1452</v>
      </c>
      <c r="H91" s="42">
        <f t="array" ref="H91">INDEX(O:T,MATCH(1,(B91=O:O)*(C91=R:R),0),5)</f>
        <v>3257</v>
      </c>
      <c r="I91" s="42"/>
      <c r="J91" s="9"/>
      <c r="N91" s="252" t="s">
        <v>2665</v>
      </c>
      <c r="O91" s="97" t="s">
        <v>1071</v>
      </c>
      <c r="P91" s="253">
        <v>44710</v>
      </c>
      <c r="Q91" s="254"/>
      <c r="R91" s="252" t="s">
        <v>18</v>
      </c>
      <c r="S91" s="255">
        <v>600</v>
      </c>
      <c r="T91" s="255">
        <v>1464</v>
      </c>
      <c r="U91" s="255">
        <v>2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1452</v>
      </c>
      <c r="H92" s="42">
        <f t="array" ref="H92">INDEX(O:T,MATCH(1,(B92=O:O)*(C92=R:R),0),5)</f>
        <v>3257</v>
      </c>
      <c r="I92" s="42"/>
      <c r="J92" s="9"/>
      <c r="N92" s="252" t="s">
        <v>2666</v>
      </c>
      <c r="O92" s="97" t="s">
        <v>1070</v>
      </c>
      <c r="P92" s="253">
        <v>44710</v>
      </c>
      <c r="Q92" s="254"/>
      <c r="R92" s="252" t="s">
        <v>18</v>
      </c>
      <c r="S92" s="255">
        <v>600</v>
      </c>
      <c r="T92" s="255">
        <v>3156</v>
      </c>
      <c r="U92" s="255">
        <v>3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1452</v>
      </c>
      <c r="H93" s="42">
        <f t="array" ref="H93">INDEX(O:T,MATCH(1,(B93=O:O)*(C93=R:R),0),5)</f>
        <v>3257</v>
      </c>
      <c r="I93" s="42"/>
      <c r="J93" s="9"/>
      <c r="N93" s="252" t="s">
        <v>2725</v>
      </c>
      <c r="O93" s="317" t="s">
        <v>1163</v>
      </c>
      <c r="P93" s="253">
        <v>44735</v>
      </c>
      <c r="Q93" s="269"/>
      <c r="R93" s="252" t="s">
        <v>39</v>
      </c>
      <c r="S93" s="255">
        <v>270</v>
      </c>
      <c r="T93" s="255">
        <v>276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2725</v>
      </c>
      <c r="O94" s="317" t="s">
        <v>1332</v>
      </c>
      <c r="P94" s="253">
        <v>44735</v>
      </c>
      <c r="Q94" s="269"/>
      <c r="R94" s="252" t="s">
        <v>25</v>
      </c>
      <c r="S94" s="255">
        <v>270</v>
      </c>
      <c r="T94" s="255">
        <v>132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2725</v>
      </c>
      <c r="O95" s="317" t="s">
        <v>1332</v>
      </c>
      <c r="P95" s="253">
        <v>44735</v>
      </c>
      <c r="Q95" s="329"/>
      <c r="R95" s="274" t="s">
        <v>18</v>
      </c>
      <c r="S95" s="285">
        <v>270</v>
      </c>
      <c r="T95" s="255">
        <v>168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2725</v>
      </c>
      <c r="O96" s="97" t="s">
        <v>2157</v>
      </c>
      <c r="P96" s="253">
        <v>44735</v>
      </c>
      <c r="Q96" s="269"/>
      <c r="R96" s="252" t="s">
        <v>2150</v>
      </c>
      <c r="S96" s="255">
        <v>300</v>
      </c>
      <c r="T96" s="255">
        <v>288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2746</v>
      </c>
      <c r="O97" s="97" t="s">
        <v>1166</v>
      </c>
      <c r="P97" s="253">
        <v>44741</v>
      </c>
      <c r="Q97" s="269"/>
      <c r="R97" s="252" t="s">
        <v>18</v>
      </c>
      <c r="S97" s="255">
        <v>360</v>
      </c>
      <c r="T97" s="255">
        <v>804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2746</v>
      </c>
      <c r="O98" s="97" t="s">
        <v>1166</v>
      </c>
      <c r="P98" s="253">
        <v>44741</v>
      </c>
      <c r="Q98" s="269"/>
      <c r="R98" s="252" t="s">
        <v>28</v>
      </c>
      <c r="S98" s="255">
        <v>240</v>
      </c>
      <c r="T98" s="255">
        <v>864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2747</v>
      </c>
      <c r="O99" s="317" t="s">
        <v>2081</v>
      </c>
      <c r="P99" s="253">
        <v>44741</v>
      </c>
      <c r="Q99" s="254"/>
      <c r="R99" s="252" t="s">
        <v>28</v>
      </c>
      <c r="S99" s="255">
        <v>1200</v>
      </c>
      <c r="T99" s="255">
        <v>1440</v>
      </c>
      <c r="U99" s="255">
        <v>3</v>
      </c>
      <c r="V99" s="255"/>
      <c r="W99" s="256"/>
      <c r="X99" s="257">
        <v>6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2748</v>
      </c>
      <c r="O100" s="97" t="s">
        <v>1438</v>
      </c>
      <c r="P100" s="253">
        <v>44741</v>
      </c>
      <c r="Q100" s="254"/>
      <c r="R100" s="252" t="s">
        <v>39</v>
      </c>
      <c r="S100" s="255">
        <v>240</v>
      </c>
      <c r="T100" s="255">
        <v>636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2748</v>
      </c>
      <c r="O101" s="97" t="s">
        <v>1438</v>
      </c>
      <c r="P101" s="253">
        <v>44741</v>
      </c>
      <c r="Q101" s="254"/>
      <c r="R101" s="252" t="s">
        <v>28</v>
      </c>
      <c r="S101" s="255">
        <v>240</v>
      </c>
      <c r="T101" s="255">
        <v>504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2748</v>
      </c>
      <c r="O102" s="97" t="s">
        <v>1438</v>
      </c>
      <c r="P102" s="253">
        <v>44741</v>
      </c>
      <c r="Q102" s="254"/>
      <c r="R102" s="252" t="s">
        <v>25</v>
      </c>
      <c r="S102" s="285">
        <v>360</v>
      </c>
      <c r="T102" s="255">
        <v>528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2748</v>
      </c>
      <c r="O103" s="97" t="s">
        <v>1438</v>
      </c>
      <c r="P103" s="253">
        <v>44741</v>
      </c>
      <c r="Q103" s="254"/>
      <c r="R103" s="252" t="s">
        <v>18</v>
      </c>
      <c r="S103" s="255">
        <v>360</v>
      </c>
      <c r="T103" s="255">
        <v>972</v>
      </c>
      <c r="U103" s="255">
        <v>2</v>
      </c>
      <c r="V103" s="255"/>
      <c r="W103" s="256"/>
      <c r="X103" s="257">
        <v>4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2749</v>
      </c>
      <c r="O104" s="97" t="s">
        <v>2223</v>
      </c>
      <c r="P104" s="253">
        <v>44741</v>
      </c>
      <c r="Q104" s="254"/>
      <c r="R104" s="252" t="s">
        <v>39</v>
      </c>
      <c r="S104" s="255">
        <v>240</v>
      </c>
      <c r="T104" s="255">
        <v>708</v>
      </c>
      <c r="U104" s="255">
        <v>1</v>
      </c>
      <c r="V104" s="255"/>
      <c r="W104" s="256"/>
      <c r="X104" s="257">
        <v>2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2749</v>
      </c>
      <c r="O105" s="97" t="s">
        <v>2223</v>
      </c>
      <c r="P105" s="253">
        <v>44741</v>
      </c>
      <c r="Q105" s="254"/>
      <c r="R105" s="252" t="s">
        <v>18</v>
      </c>
      <c r="S105" s="255">
        <v>360</v>
      </c>
      <c r="T105" s="255">
        <v>780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2749</v>
      </c>
      <c r="O106" s="97" t="s">
        <v>2223</v>
      </c>
      <c r="P106" s="253">
        <v>44741</v>
      </c>
      <c r="Q106" s="254"/>
      <c r="R106" s="252" t="s">
        <v>25</v>
      </c>
      <c r="S106" s="255">
        <v>360</v>
      </c>
      <c r="T106" s="255">
        <v>504</v>
      </c>
      <c r="U106" s="255">
        <v>2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2749</v>
      </c>
      <c r="O107" s="97" t="s">
        <v>2223</v>
      </c>
      <c r="P107" s="253">
        <v>44741</v>
      </c>
      <c r="Q107" s="254"/>
      <c r="R107" s="252" t="s">
        <v>28</v>
      </c>
      <c r="S107" s="255">
        <v>240</v>
      </c>
      <c r="T107" s="255">
        <v>1284</v>
      </c>
      <c r="U107" s="255">
        <v>2</v>
      </c>
      <c r="V107" s="255"/>
      <c r="W107" s="256"/>
      <c r="X107" s="257">
        <v>3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2747</v>
      </c>
      <c r="O108" s="317" t="s">
        <v>2081</v>
      </c>
      <c r="P108" s="253">
        <v>44741</v>
      </c>
      <c r="Q108" s="254"/>
      <c r="R108" s="252" t="s">
        <v>39</v>
      </c>
      <c r="S108" s="255">
        <v>600</v>
      </c>
      <c r="T108" s="255">
        <v>1140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2753</v>
      </c>
      <c r="O109" s="317" t="s">
        <v>582</v>
      </c>
      <c r="P109" s="253">
        <v>44742</v>
      </c>
      <c r="Q109" s="254"/>
      <c r="R109" s="252" t="s">
        <v>28</v>
      </c>
      <c r="S109" s="255">
        <v>600</v>
      </c>
      <c r="T109" s="255">
        <v>600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2754</v>
      </c>
      <c r="O110" s="97" t="s">
        <v>27</v>
      </c>
      <c r="P110" s="253">
        <v>44742</v>
      </c>
      <c r="Q110" s="254"/>
      <c r="R110" s="252" t="s">
        <v>28</v>
      </c>
      <c r="S110" s="255">
        <v>240</v>
      </c>
      <c r="T110" s="255">
        <v>516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52" t="s">
        <v>2755</v>
      </c>
      <c r="O111" s="330" t="s">
        <v>1596</v>
      </c>
      <c r="P111" s="253">
        <v>44742</v>
      </c>
      <c r="Q111" s="254"/>
      <c r="R111" s="252" t="s">
        <v>28</v>
      </c>
      <c r="S111" s="255">
        <v>240</v>
      </c>
      <c r="T111" s="255">
        <v>504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25">
      <c r="B112" s="38" t="s">
        <v>8</v>
      </c>
      <c r="C112" s="15">
        <f ca="1">TODAY()</f>
        <v>44749</v>
      </c>
      <c r="N112" s="252" t="s">
        <v>2755</v>
      </c>
      <c r="O112" s="330" t="s">
        <v>1596</v>
      </c>
      <c r="P112" s="253">
        <v>44742</v>
      </c>
      <c r="Q112" s="254"/>
      <c r="R112" s="252" t="s">
        <v>28</v>
      </c>
      <c r="S112" s="255">
        <v>240</v>
      </c>
      <c r="T112" s="255">
        <v>432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2755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2741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2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2740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2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2741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2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2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2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2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2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25">
      <c r="A145" s="9" t="s">
        <v>49</v>
      </c>
      <c r="B145" s="49" t="str">
        <f t="shared" si="13"/>
        <v>Woada LK-301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2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2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2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2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2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2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2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2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2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2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2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2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2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2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2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2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2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2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2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2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2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2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2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2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2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2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2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2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2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2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2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2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2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2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2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2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2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2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2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2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2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2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2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2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2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2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2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2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2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2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2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2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2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715AB-A85D-46C6-B860-A115266CA6F5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340" t="s">
        <v>527</v>
      </c>
      <c r="B1" s="341"/>
      <c r="C1" s="129"/>
      <c r="D1" s="340" t="s">
        <v>396</v>
      </c>
      <c r="E1" s="341"/>
      <c r="F1" s="129"/>
      <c r="G1" s="340" t="s">
        <v>390</v>
      </c>
      <c r="H1" s="341"/>
    </row>
    <row r="2" spans="1:8" ht="17.25" x14ac:dyDescent="0.3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.25" x14ac:dyDescent="0.3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.25" x14ac:dyDescent="0.3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.25" x14ac:dyDescent="0.3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.25" x14ac:dyDescent="0.3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.25" x14ac:dyDescent="0.3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.25" x14ac:dyDescent="0.3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.25" x14ac:dyDescent="0.3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.25" x14ac:dyDescent="0.25">
      <c r="A10" s="133"/>
      <c r="B10" s="149"/>
      <c r="D10" s="133"/>
      <c r="E10" s="149"/>
      <c r="G10" s="133"/>
      <c r="H10" s="149"/>
    </row>
    <row r="11" spans="1:8" ht="15.75" x14ac:dyDescent="0.25">
      <c r="A11" s="133"/>
      <c r="B11" s="132"/>
      <c r="D11" s="133"/>
      <c r="E11" s="132"/>
      <c r="G11" s="133"/>
      <c r="H11" s="132"/>
    </row>
    <row r="12" spans="1:8" ht="15.75" x14ac:dyDescent="0.25">
      <c r="A12" s="133"/>
      <c r="B12" s="132"/>
      <c r="D12" s="133"/>
      <c r="E12" s="132"/>
      <c r="G12" s="133"/>
      <c r="H12" s="132"/>
    </row>
    <row r="13" spans="1:8" ht="15.75" x14ac:dyDescent="0.25">
      <c r="A13" s="133"/>
      <c r="B13" s="132"/>
      <c r="D13" s="133"/>
      <c r="E13" s="132"/>
      <c r="G13" s="133"/>
      <c r="H13" s="132"/>
    </row>
    <row r="14" spans="1:8" ht="15.75" x14ac:dyDescent="0.25">
      <c r="A14" s="133"/>
      <c r="B14" s="132"/>
      <c r="D14" s="133"/>
      <c r="E14" s="132"/>
      <c r="G14" s="133"/>
      <c r="H14" s="132"/>
    </row>
    <row r="15" spans="1:8" ht="15.75" thickBot="1" x14ac:dyDescent="0.3">
      <c r="A15" s="338" t="s">
        <v>351</v>
      </c>
      <c r="B15" s="339"/>
      <c r="D15" s="338" t="s">
        <v>351</v>
      </c>
      <c r="E15" s="339"/>
      <c r="G15" s="338" t="s">
        <v>351</v>
      </c>
      <c r="H15" s="339"/>
    </row>
    <row r="16" spans="1:8" ht="15.75" thickBot="1" x14ac:dyDescent="0.3">
      <c r="A16" s="133"/>
      <c r="B16" s="143"/>
      <c r="D16" s="133"/>
      <c r="E16" s="143"/>
      <c r="G16" s="133"/>
      <c r="H16" s="143"/>
    </row>
    <row r="17" spans="1:8" ht="32.25" x14ac:dyDescent="0.5">
      <c r="A17" s="340" t="s">
        <v>247</v>
      </c>
      <c r="B17" s="341"/>
      <c r="C17" s="129"/>
      <c r="D17" s="340" t="s">
        <v>246</v>
      </c>
      <c r="E17" s="341"/>
      <c r="F17" s="129"/>
      <c r="G17" s="340" t="s">
        <v>1129</v>
      </c>
      <c r="H17" s="341"/>
    </row>
    <row r="18" spans="1:8" ht="17.25" x14ac:dyDescent="0.3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.25" x14ac:dyDescent="0.3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.25" x14ac:dyDescent="0.3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.25" x14ac:dyDescent="0.3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.25" x14ac:dyDescent="0.3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.25" x14ac:dyDescent="0.3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.25" x14ac:dyDescent="0.3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.25" x14ac:dyDescent="0.3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.25" x14ac:dyDescent="0.25">
      <c r="A26" s="133"/>
      <c r="B26" s="149"/>
      <c r="D26" s="133"/>
      <c r="E26" s="149"/>
      <c r="G26" s="133"/>
      <c r="H26" s="149"/>
    </row>
    <row r="27" spans="1:8" ht="15.75" x14ac:dyDescent="0.25">
      <c r="A27" s="133"/>
      <c r="B27" s="132"/>
      <c r="D27" s="133"/>
      <c r="E27" s="132"/>
      <c r="G27" s="133"/>
      <c r="H27" s="132"/>
    </row>
    <row r="28" spans="1:8" ht="15.75" x14ac:dyDescent="0.25">
      <c r="A28" s="133"/>
      <c r="B28" s="132"/>
      <c r="D28" s="133"/>
      <c r="E28" s="132"/>
      <c r="G28" s="133"/>
      <c r="H28" s="132"/>
    </row>
    <row r="29" spans="1:8" ht="15.75" x14ac:dyDescent="0.25">
      <c r="A29" s="133"/>
      <c r="B29" s="132"/>
      <c r="D29" s="133"/>
      <c r="E29" s="132"/>
      <c r="G29" s="133"/>
      <c r="H29" s="132"/>
    </row>
    <row r="30" spans="1:8" ht="15.75" x14ac:dyDescent="0.25">
      <c r="A30" s="133"/>
      <c r="B30" s="132"/>
      <c r="D30" s="133"/>
      <c r="E30" s="132"/>
      <c r="G30" s="133"/>
      <c r="H30" s="132"/>
    </row>
    <row r="31" spans="1:8" ht="15.75" thickBot="1" x14ac:dyDescent="0.3">
      <c r="A31" s="338" t="s">
        <v>351</v>
      </c>
      <c r="B31" s="339"/>
      <c r="D31" s="338" t="s">
        <v>351</v>
      </c>
      <c r="E31" s="339"/>
      <c r="G31" s="338" t="s">
        <v>351</v>
      </c>
      <c r="H31" s="339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6D19-8212-48A4-8C1E-EA64DEED29A8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3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2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2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20C25FDD-BBAE-43F7-A29E-D6AE72D6103D}"/>
    <hyperlink ref="N75" r:id="rId2" xr:uid="{9D363E4F-7558-4BAF-9AEA-6FF3A2358B4E}"/>
    <hyperlink ref="N76:N79" r:id="rId3" display="Wo@da" xr:uid="{F3F087DA-3828-44ED-B358-EE0E271865C1}"/>
    <hyperlink ref="N76" r:id="rId4" xr:uid="{F2ECD55A-C84D-40EC-914B-763B6C4F9A31}"/>
    <hyperlink ref="N77" r:id="rId5" xr:uid="{302AB350-E2F4-46F2-BDDA-458DFC1255BF}"/>
    <hyperlink ref="N78" r:id="rId6" xr:uid="{FF9A1E79-312A-4BBA-B6F6-583798EBA063}"/>
    <hyperlink ref="N79" r:id="rId7" xr:uid="{1B1E01A9-5743-4774-99F9-653CFBE8E5DA}"/>
    <hyperlink ref="N80" r:id="rId8" xr:uid="{64E3199F-6F99-4C94-B50B-DE1FAE5AA829}"/>
    <hyperlink ref="N81" r:id="rId9" xr:uid="{CB4363FE-BE80-4E07-B961-CEE67452333E}"/>
    <hyperlink ref="C36" r:id="rId10" xr:uid="{097E814F-49CE-4ACA-9E24-4F5909300CDD}"/>
    <hyperlink ref="C37" r:id="rId11" xr:uid="{6D373482-66B6-42BE-81BA-08B2D78EE0AF}"/>
    <hyperlink ref="C45" r:id="rId12" xr:uid="{6769BA91-624A-49CA-B642-C0CBE91E9309}"/>
    <hyperlink ref="C46" r:id="rId13" xr:uid="{955BFE55-925A-445D-9CA2-0CDBCA72DAC9}"/>
    <hyperlink ref="C50" r:id="rId14" xr:uid="{F877C7F4-0BF0-44C1-8E3B-9C8357D46C40}"/>
    <hyperlink ref="C57" r:id="rId15" xr:uid="{CEFA4FAF-F99D-42A3-974C-1FDA931F22D0}"/>
    <hyperlink ref="C58" r:id="rId16" xr:uid="{2A10BAD3-4DCF-4E83-8882-6804F4DEF5D2}"/>
    <hyperlink ref="C174" r:id="rId17" xr:uid="{CE7D5436-E067-4D40-B068-D9EB3F8BCCC3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8616-7F06-4D6B-8C05-AFE839765674}">
  <dimension ref="A1:P77"/>
  <sheetViews>
    <sheetView workbookViewId="0">
      <selection activeCell="D5" sqref="D5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342" t="s">
        <v>900</v>
      </c>
      <c r="E1" s="342"/>
      <c r="F1" s="342"/>
      <c r="J1" s="342" t="s">
        <v>901</v>
      </c>
      <c r="K1" s="342"/>
      <c r="L1" s="342"/>
      <c r="M1" s="342"/>
    </row>
    <row r="2" spans="1:16" x14ac:dyDescent="0.2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342" t="s">
        <v>900</v>
      </c>
      <c r="E18" s="342"/>
      <c r="F18" s="342"/>
      <c r="J18" s="342" t="s">
        <v>901</v>
      </c>
      <c r="K18" s="342"/>
      <c r="L18" s="342"/>
      <c r="M18" s="342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342" t="s">
        <v>900</v>
      </c>
      <c r="E35" s="342"/>
      <c r="F35" s="342"/>
      <c r="J35" s="342" t="s">
        <v>901</v>
      </c>
      <c r="K35" s="342"/>
      <c r="L35" s="342"/>
      <c r="M35" s="342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34C6-D93D-43BC-83FA-119EB89BDF14}">
  <sheetPr>
    <pageSetUpPr fitToPage="1"/>
  </sheetPr>
  <dimension ref="A1:AT130"/>
  <sheetViews>
    <sheetView topLeftCell="F21" workbookViewId="0">
      <selection activeCell="G32" sqref="G32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4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346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8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25">
      <c r="C4" s="347"/>
      <c r="D4" s="106"/>
      <c r="E4" s="29"/>
      <c r="F4" s="29">
        <v>144</v>
      </c>
      <c r="G4" s="29">
        <f>COUNTIF(Table132128[Kim],F4)</f>
        <v>22</v>
      </c>
      <c r="H4" s="29"/>
      <c r="I4" s="29"/>
      <c r="J4" s="349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9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8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25">
      <c r="A5" s="29"/>
      <c r="B5" s="29"/>
      <c r="C5" s="347"/>
      <c r="D5" s="106"/>
      <c r="E5" s="29"/>
      <c r="F5" s="29"/>
      <c r="G5" s="29"/>
      <c r="H5" s="29"/>
      <c r="I5" s="29"/>
      <c r="J5" s="349"/>
      <c r="K5" s="29"/>
      <c r="L5" s="29"/>
      <c r="M5" s="29"/>
      <c r="N5" s="29"/>
      <c r="O5" s="112"/>
      <c r="P5" s="29"/>
      <c r="Q5" s="29"/>
      <c r="R5" s="29"/>
      <c r="S5" s="29"/>
      <c r="T5" s="349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8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347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9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9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8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25">
      <c r="A7" s="29" t="s">
        <v>288</v>
      </c>
      <c r="B7" s="29" t="s">
        <v>287</v>
      </c>
      <c r="C7" s="347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9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9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8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347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9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9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8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25">
      <c r="A9" s="29" t="s">
        <v>293</v>
      </c>
      <c r="B9" s="29" t="s">
        <v>287</v>
      </c>
      <c r="C9" s="347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9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9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8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25">
      <c r="A10" s="29" t="s">
        <v>295</v>
      </c>
      <c r="B10" s="29" t="s">
        <v>287</v>
      </c>
      <c r="C10" s="347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9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9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8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347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9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9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8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347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9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9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8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25">
      <c r="A13" s="29" t="s">
        <v>302</v>
      </c>
      <c r="B13" s="29" t="s">
        <v>287</v>
      </c>
      <c r="C13" s="347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9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9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8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347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9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9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8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25">
      <c r="A15" s="29" t="s">
        <v>306</v>
      </c>
      <c r="B15" s="29" t="s">
        <v>287</v>
      </c>
      <c r="C15" s="347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9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9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8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25">
      <c r="A16" s="29" t="s">
        <v>304</v>
      </c>
      <c r="B16" s="29" t="s">
        <v>287</v>
      </c>
      <c r="C16" s="347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9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9"/>
      <c r="U16" s="13">
        <v>200</v>
      </c>
      <c r="V16" s="36" t="s">
        <v>91</v>
      </c>
      <c r="W16" s="48"/>
      <c r="X16" s="48"/>
      <c r="Y16" s="349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8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25">
      <c r="A17" s="29" t="s">
        <v>301</v>
      </c>
      <c r="B17" s="29" t="s">
        <v>303</v>
      </c>
      <c r="C17" s="347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9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9"/>
      <c r="U17" s="13">
        <v>144</v>
      </c>
      <c r="V17" s="36" t="s">
        <v>90</v>
      </c>
      <c r="W17" s="48"/>
      <c r="X17" s="48"/>
      <c r="Y17" s="349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8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347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9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9"/>
      <c r="U18" s="121"/>
      <c r="V18" s="122"/>
      <c r="W18" s="123"/>
      <c r="X18" s="123"/>
      <c r="Y18" s="349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8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25">
      <c r="A19" s="29" t="s">
        <v>296</v>
      </c>
      <c r="B19" s="29" t="s">
        <v>303</v>
      </c>
      <c r="C19" s="347"/>
      <c r="D19" s="29" t="s">
        <v>307</v>
      </c>
      <c r="E19" s="29" t="s">
        <v>295</v>
      </c>
      <c r="F19" s="29"/>
      <c r="G19" s="29"/>
      <c r="H19" s="29"/>
      <c r="I19" s="29"/>
      <c r="J19" s="349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9"/>
      <c r="U19" s="121"/>
      <c r="V19" s="122"/>
      <c r="W19" s="125"/>
      <c r="X19" s="125"/>
      <c r="Y19" s="349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8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25">
      <c r="A20" s="29" t="s">
        <v>294</v>
      </c>
      <c r="B20" s="29" t="s">
        <v>303</v>
      </c>
      <c r="C20" s="347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9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9"/>
      <c r="U20" s="13">
        <v>144</v>
      </c>
      <c r="V20" s="36" t="s">
        <v>88</v>
      </c>
      <c r="W20" s="48"/>
      <c r="X20" s="48"/>
      <c r="Y20" s="349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8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25">
      <c r="A21" s="29" t="s">
        <v>292</v>
      </c>
      <c r="B21" s="29" t="s">
        <v>303</v>
      </c>
      <c r="C21" s="347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9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9"/>
      <c r="U21" s="13">
        <v>144</v>
      </c>
      <c r="V21" s="36" t="s">
        <v>85</v>
      </c>
      <c r="W21" s="48"/>
      <c r="X21" s="48"/>
      <c r="Y21" s="349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8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25">
      <c r="A22" s="55" t="s">
        <v>297</v>
      </c>
      <c r="B22" s="55"/>
      <c r="C22" s="347"/>
      <c r="D22" s="106"/>
      <c r="J22" s="349"/>
      <c r="O22" s="112"/>
      <c r="T22" s="349"/>
      <c r="Y22" s="349"/>
      <c r="AE22" s="348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343" t="s">
        <v>284</v>
      </c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2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2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2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2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2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25"/>
    <row r="36" spans="6:36" s="192" customFormat="1" x14ac:dyDescent="0.25">
      <c r="G36" s="192" t="s">
        <v>318</v>
      </c>
    </row>
    <row r="37" spans="6:36" s="192" customFormat="1" x14ac:dyDescent="0.25"/>
    <row r="38" spans="6:36" s="192" customFormat="1" x14ac:dyDescent="0.25">
      <c r="G38" s="192" t="s">
        <v>319</v>
      </c>
    </row>
    <row r="39" spans="6:36" s="192" customFormat="1" x14ac:dyDescent="0.25">
      <c r="G39" s="192" t="s">
        <v>320</v>
      </c>
    </row>
    <row r="40" spans="6:36" s="192" customFormat="1" x14ac:dyDescent="0.2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2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2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2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2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2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2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2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2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2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2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2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2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2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2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25">
      <c r="AG55" s="193"/>
      <c r="AH55" s="194"/>
      <c r="AI55" s="206"/>
      <c r="AJ55" s="206"/>
    </row>
    <row r="56" spans="6:36" s="192" customFormat="1" x14ac:dyDescent="0.2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2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2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2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2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2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2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2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2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2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2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2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2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2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2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2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2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2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2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2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2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2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2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2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2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2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92" t="s">
        <v>68</v>
      </c>
      <c r="H105" s="192" t="s">
        <v>1371</v>
      </c>
      <c r="I105" t="s">
        <v>1370</v>
      </c>
    </row>
    <row r="106" spans="7:36" x14ac:dyDescent="0.25">
      <c r="G106" s="192" t="s">
        <v>70</v>
      </c>
      <c r="H106" s="192" t="s">
        <v>1371</v>
      </c>
      <c r="I106" t="s">
        <v>1370</v>
      </c>
    </row>
    <row r="107" spans="7:36" x14ac:dyDescent="0.25">
      <c r="G107" s="192" t="s">
        <v>71</v>
      </c>
      <c r="H107" s="192" t="s">
        <v>1371</v>
      </c>
      <c r="I107" t="s">
        <v>1370</v>
      </c>
    </row>
    <row r="108" spans="7:36" x14ac:dyDescent="0.2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2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2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2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2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2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2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2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25">
      <c r="G116" s="192" t="s">
        <v>85</v>
      </c>
      <c r="H116" s="192" t="s">
        <v>1371</v>
      </c>
      <c r="I116" t="s">
        <v>1370</v>
      </c>
    </row>
    <row r="117" spans="7:12" x14ac:dyDescent="0.25">
      <c r="G117" s="192" t="s">
        <v>88</v>
      </c>
      <c r="H117" s="192" t="s">
        <v>1371</v>
      </c>
      <c r="I117" t="s">
        <v>1370</v>
      </c>
    </row>
    <row r="118" spans="7:12" x14ac:dyDescent="0.2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2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2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25">
      <c r="G121" s="192" t="s">
        <v>94</v>
      </c>
      <c r="H121" s="192" t="s">
        <v>1371</v>
      </c>
      <c r="I121" t="s">
        <v>1370</v>
      </c>
    </row>
    <row r="122" spans="7:12" x14ac:dyDescent="0.25">
      <c r="G122" s="192" t="s">
        <v>95</v>
      </c>
      <c r="H122" s="192" t="s">
        <v>1371</v>
      </c>
      <c r="I122" t="s">
        <v>1370</v>
      </c>
    </row>
    <row r="123" spans="7:12" x14ac:dyDescent="0.25">
      <c r="G123" s="192" t="s">
        <v>96</v>
      </c>
      <c r="H123" s="192" t="s">
        <v>1371</v>
      </c>
      <c r="I123" t="s">
        <v>1370</v>
      </c>
    </row>
    <row r="124" spans="7:12" x14ac:dyDescent="0.25">
      <c r="G124" s="192" t="s">
        <v>97</v>
      </c>
      <c r="H124" s="192" t="s">
        <v>1371</v>
      </c>
      <c r="I124" t="s">
        <v>1370</v>
      </c>
    </row>
    <row r="125" spans="7:12" x14ac:dyDescent="0.25">
      <c r="G125" s="192" t="s">
        <v>1356</v>
      </c>
      <c r="H125" s="192" t="s">
        <v>1371</v>
      </c>
      <c r="I125" t="s">
        <v>1370</v>
      </c>
    </row>
    <row r="126" spans="7:12" x14ac:dyDescent="0.2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2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25">
      <c r="G128" s="192" t="s">
        <v>1357</v>
      </c>
      <c r="H128" s="192" t="s">
        <v>1371</v>
      </c>
      <c r="I128" t="s">
        <v>1370</v>
      </c>
    </row>
    <row r="129" spans="7:10" x14ac:dyDescent="0.2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2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2022-07-06T02:56:27Z</cp:lastPrinted>
  <dcterms:created xsi:type="dcterms:W3CDTF">2020-07-02T10:10:14Z</dcterms:created>
  <dcterms:modified xsi:type="dcterms:W3CDTF">2022-07-07T07:47:31Z</dcterms:modified>
</cp:coreProperties>
</file>