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294" i="7" l="1"/>
  <c r="G4294" i="7"/>
  <c r="L5682" i="1" l="1"/>
  <c r="J5682" i="1"/>
  <c r="L5684" i="1"/>
  <c r="J5684" i="1"/>
  <c r="L5680" i="1"/>
  <c r="J5680" i="1"/>
  <c r="J5679" i="1"/>
  <c r="L5677" i="1"/>
  <c r="J5677" i="1"/>
  <c r="L5676" i="1"/>
  <c r="J5676" i="1"/>
  <c r="L5675" i="1"/>
  <c r="J5675" i="1"/>
  <c r="L5674" i="1"/>
  <c r="J5674" i="1"/>
  <c r="L5673" i="1"/>
  <c r="J5673" i="1"/>
  <c r="J5672" i="1"/>
  <c r="J5670" i="1"/>
  <c r="J5669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L5648" i="1"/>
  <c r="J5648" i="1"/>
  <c r="L5647" i="1"/>
  <c r="J5647" i="1"/>
  <c r="L5646" i="1"/>
  <c r="J5646" i="1"/>
  <c r="L5645" i="1"/>
  <c r="J5645" i="1"/>
  <c r="L5644" i="1"/>
  <c r="J5644" i="1"/>
  <c r="L5643" i="1"/>
  <c r="J5643" i="1"/>
  <c r="L5639" i="1"/>
  <c r="J5639" i="1"/>
  <c r="J5638" i="1"/>
  <c r="L5637" i="1"/>
  <c r="J5637" i="1"/>
  <c r="L5636" i="1"/>
  <c r="J5636" i="1"/>
  <c r="J5635" i="1"/>
  <c r="L5634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9" i="1"/>
  <c r="L5672" i="1"/>
  <c r="L5670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F5607" i="1" s="1"/>
  <c r="L5606" i="1"/>
  <c r="J5606" i="1"/>
  <c r="L5605" i="1"/>
  <c r="J5605" i="1"/>
  <c r="L5571" i="1"/>
  <c r="J5571" i="1"/>
  <c r="L5604" i="1"/>
  <c r="J5604" i="1"/>
  <c r="F5604" i="1" s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F5600" i="1" s="1"/>
  <c r="L5611" i="1"/>
  <c r="L5570" i="1"/>
  <c r="J5570" i="1"/>
  <c r="L5610" i="1"/>
  <c r="J5610" i="1"/>
  <c r="J5568" i="1"/>
  <c r="L5599" i="1"/>
  <c r="J5599" i="1"/>
  <c r="F5599" i="1" s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J5550" i="1"/>
  <c r="L5597" i="1"/>
  <c r="J5597" i="1"/>
  <c r="L5596" i="1"/>
  <c r="J5596" i="1"/>
  <c r="L5497" i="1"/>
  <c r="J5497" i="1"/>
  <c r="L5592" i="1"/>
  <c r="J5592" i="1"/>
  <c r="F5592" i="1" s="1"/>
  <c r="L5586" i="1"/>
  <c r="J5586" i="1"/>
  <c r="L5585" i="1"/>
  <c r="J5585" i="1"/>
  <c r="M5590" i="1"/>
  <c r="L5590" i="1"/>
  <c r="F5590" i="1" s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F5596" i="1"/>
  <c r="G5596" i="1"/>
  <c r="F5597" i="1"/>
  <c r="G5597" i="1"/>
  <c r="F5598" i="1"/>
  <c r="F5591" i="1"/>
  <c r="G5591" i="1"/>
  <c r="G5601" i="1"/>
  <c r="F5602" i="1"/>
  <c r="G5602" i="1"/>
  <c r="G5592" i="1"/>
  <c r="G5599" i="1"/>
  <c r="G5600" i="1"/>
  <c r="F5605" i="1"/>
  <c r="G5605" i="1"/>
  <c r="G5607" i="1"/>
  <c r="F5568" i="1"/>
  <c r="G5568" i="1"/>
  <c r="G5590" i="1"/>
  <c r="F5603" i="1"/>
  <c r="G5603" i="1"/>
  <c r="G5604" i="1"/>
  <c r="F5606" i="1"/>
  <c r="G5606" i="1"/>
  <c r="L5518" i="1"/>
  <c r="L5558" i="1"/>
  <c r="L5583" i="1"/>
  <c r="L5557" i="1"/>
  <c r="F5557" i="1" s="1"/>
  <c r="G4049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G5542" i="1" s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6" i="7" s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G5473" i="1"/>
  <c r="F5550" i="1"/>
  <c r="F5584" i="1"/>
  <c r="G5584" i="1"/>
  <c r="G5595" i="1"/>
  <c r="L5569" i="1"/>
  <c r="H3858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6" i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F5464" i="1" s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F5508" i="1" s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G5504" i="1" s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F5413" i="1" s="1"/>
  <c r="G3766" i="7" s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F5480" i="1" s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G5413" i="1"/>
  <c r="F5503" i="1"/>
  <c r="G5503" i="1"/>
  <c r="F5504" i="1"/>
  <c r="F5415" i="1"/>
  <c r="G1380" i="7" s="1"/>
  <c r="F5456" i="1"/>
  <c r="G5456" i="1"/>
  <c r="F5460" i="1"/>
  <c r="G5460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F5410" i="1" s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F5416" i="1" s="1"/>
  <c r="M5429" i="1"/>
  <c r="J5428" i="1"/>
  <c r="M5388" i="1"/>
  <c r="M5498" i="1"/>
  <c r="J5407" i="1"/>
  <c r="F5407" i="1" s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G5407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558" i="1" l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1" i="1"/>
  <c r="F5678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2" i="1"/>
  <c r="F5675" i="1"/>
  <c r="F5680" i="1"/>
  <c r="F5682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3" i="1"/>
  <c r="F5674" i="1"/>
  <c r="G4268" i="7" s="1"/>
  <c r="F5676" i="1"/>
  <c r="G4263" i="7" s="1"/>
  <c r="F5677" i="1"/>
  <c r="F5679" i="1"/>
  <c r="F5620" i="1"/>
  <c r="F5625" i="1"/>
  <c r="F5647" i="1"/>
  <c r="F5648" i="1"/>
  <c r="F5653" i="1"/>
  <c r="F5660" i="1"/>
  <c r="F5662" i="1"/>
  <c r="F5666" i="1"/>
  <c r="F5668" i="1"/>
  <c r="F5669" i="1"/>
  <c r="F5670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G5616" i="1"/>
  <c r="G5617" i="1"/>
  <c r="G5618" i="1"/>
  <c r="G5651" i="1"/>
  <c r="G5671" i="1"/>
  <c r="G5678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2" i="1"/>
  <c r="G5675" i="1"/>
  <c r="G5680" i="1"/>
  <c r="G5682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G5657" i="1"/>
  <c r="K4261" i="7" s="1"/>
  <c r="G5650" i="1"/>
  <c r="K4259" i="7" s="1"/>
  <c r="G5673" i="1"/>
  <c r="G5674" i="1"/>
  <c r="K4268" i="7" s="1"/>
  <c r="G5676" i="1"/>
  <c r="K4263" i="7" s="1"/>
  <c r="G5677" i="1"/>
  <c r="G5679" i="1"/>
  <c r="G5620" i="1"/>
  <c r="G5625" i="1"/>
  <c r="G5647" i="1"/>
  <c r="G5648" i="1"/>
  <c r="G5653" i="1"/>
  <c r="G5660" i="1"/>
  <c r="G5662" i="1"/>
  <c r="G5666" i="1"/>
  <c r="G5668" i="1"/>
  <c r="G5669" i="1"/>
  <c r="G5670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266" i="7" l="1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33" i="1" l="1"/>
  <c r="F3977" i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52" i="1" l="1"/>
  <c r="F1636" i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K516" i="7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K1004" i="7" s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K1999" i="7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K2560" i="7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K1183" i="7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K1478" i="7" s="1"/>
  <c r="P944" i="1"/>
  <c r="O944" i="1"/>
  <c r="M944" i="1"/>
  <c r="L944" i="1"/>
  <c r="J944" i="1"/>
  <c r="M1279" i="1"/>
  <c r="L1279" i="1"/>
  <c r="K1279" i="1"/>
  <c r="J1279" i="1"/>
  <c r="G1279" i="1"/>
  <c r="K564" i="7" s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K779" i="7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K2144" i="7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1745" i="7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K1822" i="7" s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K1302" i="7" s="1"/>
  <c r="J338" i="1"/>
  <c r="K337" i="1"/>
  <c r="J337" i="1"/>
  <c r="G337" i="1"/>
  <c r="K1299" i="7" s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K902" i="7" s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K3292" i="7" s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K3446" i="7" s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3441" i="7" s="1"/>
  <c r="K228" i="1"/>
  <c r="J228" i="1"/>
  <c r="M227" i="1"/>
  <c r="G227" i="1" s="1"/>
  <c r="K3443" i="7" s="1"/>
  <c r="J227" i="1"/>
  <c r="F227" i="1" s="1"/>
  <c r="G3443" i="7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K718" i="7" s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725" i="7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K3420" i="7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K1268" i="7" s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3436" i="7" s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797" i="7" s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K759" i="7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K1406" i="7" s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K1390" i="7" s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415" i="7" s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H1478" i="7"/>
  <c r="K3289" i="7"/>
  <c r="H3289" i="7"/>
  <c r="H3288" i="7"/>
  <c r="H28" i="7"/>
  <c r="H27" i="7"/>
  <c r="H1816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H779" i="7"/>
  <c r="H733" i="7"/>
  <c r="K1565" i="7"/>
  <c r="H1565" i="7"/>
  <c r="H1757" i="7"/>
  <c r="K1746" i="7"/>
  <c r="H1746" i="7"/>
  <c r="G1746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H3442" i="7"/>
  <c r="H3441" i="7"/>
  <c r="H3440" i="7"/>
  <c r="H3421" i="7"/>
  <c r="H856" i="7"/>
  <c r="H855" i="7"/>
  <c r="H639" i="7"/>
  <c r="H109" i="7"/>
  <c r="F109" i="7"/>
  <c r="H108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H1302" i="7"/>
  <c r="H1301" i="7"/>
  <c r="K1300" i="7"/>
  <c r="H1300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H1406" i="7"/>
  <c r="H1405" i="7"/>
  <c r="K1404" i="7"/>
  <c r="H1404" i="7"/>
  <c r="H1403" i="7"/>
  <c r="H1390" i="7"/>
  <c r="H1389" i="7"/>
  <c r="H1388" i="7"/>
  <c r="K1387" i="7"/>
  <c r="H1387" i="7"/>
  <c r="G1387" i="7"/>
  <c r="H1418" i="7"/>
  <c r="H1417" i="7"/>
  <c r="K1416" i="7"/>
  <c r="H1416" i="7"/>
  <c r="G1416" i="7"/>
  <c r="H1415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H797" i="7"/>
  <c r="H796" i="7"/>
  <c r="H791" i="7"/>
  <c r="H790" i="7"/>
  <c r="H789" i="7"/>
  <c r="H788" i="7"/>
  <c r="K787" i="7"/>
  <c r="H787" i="7"/>
  <c r="H762" i="7"/>
  <c r="H761" i="7"/>
  <c r="H760" i="7"/>
  <c r="H759" i="7"/>
  <c r="K1910" i="7"/>
  <c r="H1910" i="7"/>
  <c r="G1910" i="7"/>
  <c r="H1909" i="7"/>
  <c r="H1908" i="7"/>
  <c r="H2001" i="7"/>
  <c r="H722" i="7"/>
  <c r="K721" i="7"/>
  <c r="H721" i="7"/>
  <c r="H726" i="7"/>
  <c r="H725" i="7"/>
  <c r="H724" i="7"/>
  <c r="H723" i="7"/>
  <c r="K2000" i="7"/>
  <c r="H2000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K3193" i="7" l="1"/>
  <c r="G3084" i="7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<sst xmlns="http://schemas.openxmlformats.org/spreadsheetml/2006/main" count="38819" uniqueCount="2759">
  <si>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</si>
  <si>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</si>
  <si>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</si>
  <si>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</si>
  <si>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</si>
  <si>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</si>
  <si>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</si>
  <si>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</si>
  <si>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</si>
  <si>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</si>
  <si>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</si>
  <si>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</si>
  <si>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</si>
  <si>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</si>
  <si>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</si>
  <si>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</si>
  <si>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</si>
  <si>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</si>
  <si>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</si>
  <si>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</si>
  <si>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</si>
  <si>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</si>
  <si>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</si>
  <si>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</si>
  <si>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</si>
  <si>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</si>
  <si>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</si>
  <si>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</si>
  <si>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</si>
  <si>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</si>
  <si>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</si>
  <si>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</si>
  <si>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</si>
  <si>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</si>
  <si>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</si>
  <si>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</si>
  <si>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</si>
  <si>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</si>
  <si>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</si>
  <si>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</si>
  <si>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</si>
  <si>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</si>
  <si>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</si>
  <si>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</si>
  <si>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</si>
  <si>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</si>
  <si>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</si>
  <si>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</si>
  <si>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</si>
  <si>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</si>
  <si>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</si>
  <si>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</si>
  <si>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</si>
  <si>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</si>
  <si>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</si>
  <si>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</si>
  <si>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</si>
  <si>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</si>
  <si>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</si>
  <si>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</si>
  <si>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</si>
  <si>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</si>
  <si>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</si>
  <si>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</si>
  <si>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</si>
  <si>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</si>
  <si>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</si>
  <si>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</si>
  <si>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</si>
  <si>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</si>
  <si>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</si>
  <si>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</si>
  <si>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</si>
  <si>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</si>
  <si>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</si>
  <si>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</si>
  <si>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</si>
  <si>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</si>
  <si>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</si>
  <si>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</si>
  <si>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</si>
  <si>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</si>
  <si>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</si>
  <si>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</si>
  <si>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</si>
  <si>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</si>
  <si>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</si>
  <si>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</si>
  <si>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</si>
  <si>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</si>
  <si>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</si>
  <si>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</si>
  <si>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</si>
  <si>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</si>
  <si>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</si>
  <si>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</si>
  <si>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</si>
  <si>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</si>
  <si>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</si>
  <si>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</si>
  <si>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</si>
  <si>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</si>
  <si>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</si>
  <si>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</si>
  <si>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</si>
  <si>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</si>
  <si>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</si>
  <si>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</si>
  <si>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</si>
  <si>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</si>
  <si>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</si>
  <si>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</si>
  <si>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</si>
  <si>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</si>
  <si>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</si>
  <si>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</si>
  <si>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</si>
  <si>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</si>
  <si>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</si>
  <si>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</si>
  <si>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</si>
  <si>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</si>
  <si>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</si>
  <si>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</si>
  <si>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</si>
  <si>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</si>
  <si>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</si>
  <si>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</si>
  <si>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</si>
  <si>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</si>
  <si>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</si>
  <si>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</si>
  <si>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</si>
  <si>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</si>
  <si>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</si>
  <si>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</si>
  <si>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</si>
  <si>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</si>
  <si>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</si>
  <si>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</si>
  <si>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</si>
  <si>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</si>
  <si>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</si>
  <si>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</si>
  <si>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</si>
  <si>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</si>
  <si>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</si>
  <si>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</si>
  <si>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</si>
  <si>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</si>
  <si>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</si>
  <si>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</si>
  <si>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</si>
  <si>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</si>
  <si>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</si>
  <si>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</si>
  <si>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</si>
  <si>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</si>
  <si>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</si>
  <si>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</si>
  <si>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</si>
  <si>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</si>
  <si>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</si>
  <si>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</si>
  <si>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</si>
  <si>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</si>
  <si>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</si>
  <si>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</si>
  <si>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</si>
  <si>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</si>
  <si>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</si>
  <si>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</si>
  <si>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</si>
  <si>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</si>
  <si>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</si>
  <si>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</si>
  <si>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</si>
  <si>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</si>
  <si>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</si>
  <si>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</si>
  <si>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</si>
  <si>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</si>
  <si>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</si>
  <si>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</si>
  <si>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</si>
  <si>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</si>
  <si>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</si>
  <si>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</si>
  <si>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</si>
  <si>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</si>
  <si>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</si>
  <si>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</si>
  <si>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</si>
  <si>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</si>
  <si>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</si>
  <si>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</si>
  <si>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</si>
  <si>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</si>
  <si>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</si>
  <si>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</si>
  <si>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</si>
  <si>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</si>
  <si>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</si>
  <si>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</si>
  <si>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</si>
  <si>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</si>
  <si>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</si>
  <si>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</si>
  <si>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</si>
  <si>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</si>
  <si>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</si>
  <si>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</si>
  <si>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</si>
  <si>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</si>
  <si>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</si>
  <si>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</si>
  <si>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</si>
  <si>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</si>
  <si>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</si>
  <si>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</si>
  <si>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</si>
  <si>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</si>
  <si>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</si>
  <si>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</si>
  <si>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</si>
  <si>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</si>
  <si>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</si>
  <si>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</si>
  <si>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</si>
  <si>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</si>
  <si>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</si>
  <si>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</si>
  <si>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</si>
  <si>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</si>
  <si>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</si>
  <si>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</si>
  <si>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</si>
  <si>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</si>
  <si>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</si>
  <si>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</si>
  <si>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</si>
  <si>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</si>
  <si>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</si>
  <si>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</si>
  <si>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</si>
  <si>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</si>
  <si>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</si>
  <si>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</si>
  <si>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</si>
  <si>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</si>
  <si>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</si>
  <si>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</si>
  <si>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</si>
  <si>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</si>
  <si>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</si>
  <si>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</si>
  <si>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</si>
  <si>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</si>
  <si>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</si>
  <si>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</si>
  <si>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</si>
  <si>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</si>
  <si>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</si>
  <si>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</si>
  <si>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</si>
  <si>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</si>
  <si>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</si>
  <si>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</si>
  <si>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</si>
  <si>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</si>
  <si>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</si>
  <si>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</si>
  <si>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</si>
  <si>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</si>
  <si>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</si>
  <si>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</si>
  <si>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</si>
  <si>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</si>
  <si>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</si>
  <si>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</si>
  <si>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</si>
  <si>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</si>
  <si>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</si>
  <si>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</si>
  <si>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</si>
  <si>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</si>
  <si>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</si>
  <si>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</si>
  <si>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</si>
  <si>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</si>
  <si>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</si>
  <si>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</si>
  <si>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</si>
  <si>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</si>
  <si>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</si>
  <si>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</si>
  <si>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</si>
  <si>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</si>
  <si>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</si>
  <si>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</si>
  <si>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</si>
  <si>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</si>
  <si>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</si>
  <si>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</si>
  <si>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</si>
  <si>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</si>
  <si>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</si>
  <si>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</si>
  <si>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</si>
  <si>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</si>
  <si>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</si>
  <si>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</si>
  <si>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</si>
  <si>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</si>
  <si>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</si>
  <si>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</si>
  <si>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</si>
  <si>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</si>
  <si>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</si>
  <si>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</si>
  <si>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</si>
  <si>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</si>
  <si>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</si>
  <si>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</si>
  <si>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</si>
  <si>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</si>
  <si>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</si>
  <si>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</si>
  <si>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</si>
  <si>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</si>
  <si>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</si>
  <si>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</si>
  <si>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</si>
  <si>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</si>
  <si>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</si>
  <si>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</si>
  <si>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</si>
  <si>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</si>
  <si>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</si>
  <si>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</si>
  <si>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</si>
  <si>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</si>
  <si>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</si>
  <si>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</si>
  <si>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</si>
  <si>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</si>
  <si>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</si>
  <si>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</si>
  <si>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</si>
  <si>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</si>
  <si>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</si>
  <si>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</si>
  <si>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</si>
  <si>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</si>
  <si>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</si>
  <si>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</si>
  <si>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</si>
  <si>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</si>
  <si>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</si>
  <si>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</si>
  <si>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</si>
  <si>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</si>
  <si>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</si>
  <si>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</si>
  <si>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</si>
  <si>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</si>
  <si>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</si>
  <si>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</si>
  <si>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</si>
  <si>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</si>
  <si>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</si>
  <si>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</si>
  <si>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</si>
  <si>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</si>
  <si>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</si>
  <si>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</si>
  <si>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</si>
  <si>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</si>
  <si>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</si>
  <si>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</si>
  <si>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</si>
  <si>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</si>
  <si>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</si>
  <si>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</si>
  <si>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</si>
  <si>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</si>
  <si>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</si>
  <si>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</si>
  <si>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</si>
  <si>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</si>
  <si>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</si>
  <si>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</si>
  <si>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</si>
  <si>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</si>
  <si>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</si>
  <si>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</si>
  <si>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</si>
  <si>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</si>
  <si>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</si>
  <si>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</si>
  <si>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</si>
  <si>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</si>
  <si>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</si>
  <si>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</si>
  <si>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</si>
  <si>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</si>
  <si>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</si>
  <si>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</si>
  <si>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</si>
  <si>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</si>
  <si>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</si>
  <si>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</si>
  <si>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</si>
  <si>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</si>
  <si>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</si>
  <si>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</si>
  <si>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</si>
  <si>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</si>
  <si>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</si>
  <si>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</si>
  <si>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</si>
  <si>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</si>
  <si>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</si>
  <si>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</si>
  <si>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</si>
  <si>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</si>
  <si>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</si>
  <si>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</si>
  <si>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</si>
  <si>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</si>
  <si>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</si>
  <si>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</si>
  <si>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</si>
  <si>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</si>
  <si>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</si>
  <si>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</si>
  <si>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</si>
  <si>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</si>
  <si>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</si>
  <si>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</si>
  <si>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</si>
  <si>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</si>
  <si>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</si>
  <si>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</si>
  <si>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</si>
  <si>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</si>
  <si>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</si>
  <si>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</si>
  <si>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</si>
  <si>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</si>
  <si>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</si>
  <si>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</si>
  <si>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</si>
  <si>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</si>
  <si>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</si>
  <si>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</si>
  <si>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</si>
  <si>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</si>
  <si>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</si>
  <si>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</si>
  <si>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</si>
  <si>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</si>
  <si>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</si>
  <si>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</si>
  <si>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</si>
  <si>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</si>
  <si>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</si>
  <si>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</si>
  <si>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</si>
  <si>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</si>
  <si>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</si>
  <si>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</si>
  <si>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</si>
  <si>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</si>
  <si>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</si>
  <si>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</si>
  <si>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</si>
  <si>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</si>
  <si>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</si>
  <si>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</si>
  <si>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</si>
  <si>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</si>
  <si>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</si>
  <si>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</si>
  <si>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</si>
  <si>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</si>
  <si>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</si>
  <si>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</si>
  <si>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</si>
  <si>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</si>
  <si>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</si>
  <si>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</si>
  <si>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</si>
  <si>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</si>
  <si>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</si>
  <si>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</si>
  <si>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</si>
  <si>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</si>
  <si>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</si>
  <si>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</si>
  <si>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</si>
  <si>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</si>
  <si>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</si>
  <si>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</si>
  <si>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</si>
  <si>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</si>
  <si>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</si>
  <si>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</si>
  <si>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</si>
  <si>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</si>
  <si>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</si>
  <si>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</si>
  <si>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</si>
  <si>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</si>
  <si>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</si>
  <si>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</si>
  <si>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</si>
  <si>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</si>
  <si>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</si>
  <si>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</si>
  <si>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</si>
  <si>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</si>
  <si>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</si>
  <si>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</si>
  <si>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</si>
  <si>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</si>
  <si>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</si>
  <si>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</si>
  <si>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</si>
  <si>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</si>
  <si>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</si>
  <si>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</si>
  <si>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</si>
  <si>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</si>
  <si>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</si>
  <si>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</si>
  <si>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</si>
  <si>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</si>
  <si>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</si>
  <si>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</si>
  <si>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</si>
  <si>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</si>
  <si>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</si>
  <si>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</si>
  <si>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</si>
  <si>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</si>
  <si>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</si>
  <si>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</si>
  <si>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</si>
  <si>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</si>
  <si>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</si>
  <si>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</si>
  <si>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</si>
  <si>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</si>
  <si>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</si>
  <si>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</si>
  <si>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</si>
  <si>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</si>
  <si>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</si>
  <si>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</si>
  <si>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</si>
  <si>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</si>
  <si>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</si>
  <si>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</si>
  <si>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</si>
  <si>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</si>
  <si>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</si>
  <si>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</si>
  <si>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</si>
  <si>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</si>
  <si>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</si>
  <si>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</si>
  <si>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</si>
  <si>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</si>
  <si>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</si>
  <si>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</si>
  <si>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</si>
  <si>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</si>
  <si>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</si>
  <si>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</si>
  <si>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</si>
  <si>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</si>
  <si>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</si>
  <si>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</si>
  <si>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</si>
  <si>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</si>
  <si>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</si>
  <si>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</si>
  <si>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</si>
  <si>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</si>
  <si>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</si>
  <si>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</si>
  <si>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</si>
  <si>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</si>
  <si>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</si>
  <si>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</si>
  <si>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</si>
  <si>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</si>
  <si>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</si>
  <si>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</si>
  <si>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</si>
  <si>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</si>
  <si>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</si>
  <si>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</si>
  <si>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</si>
  <si>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</si>
  <si>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</si>
  <si>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</si>
  <si>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</si>
  <si>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</si>
  <si>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</si>
  <si>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</si>
  <si>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</si>
  <si>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</si>
  <si>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</si>
  <si>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</si>
  <si>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</si>
  <si>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</si>
  <si>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</si>
  <si>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</si>
  <si>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</si>
  <si>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</si>
  <si>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</si>
  <si>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</si>
  <si>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</si>
  <si>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</si>
  <si>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</si>
  <si>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</si>
  <si>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</si>
  <si>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</si>
  <si>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</si>
  <si>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</si>
  <si>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</si>
  <si>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</si>
  <si>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</si>
  <si>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</si>
  <si>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</si>
  <si>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</si>
  <si>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</si>
  <si>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</si>
  <si>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</si>
  <si>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</si>
  <si>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</si>
  <si>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</si>
  <si>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</si>
  <si>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</si>
  <si>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</si>
  <si>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</si>
  <si>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</si>
  <si>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</si>
  <si>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</si>
  <si>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</si>
  <si>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</si>
  <si>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</si>
  <si>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</si>
  <si>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</si>
  <si>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</si>
  <si>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</si>
  <si>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</si>
  <si>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</si>
  <si>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</si>
  <si>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</si>
  <si>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</si>
  <si>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</si>
  <si>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</si>
  <si>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</si>
  <si>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</si>
  <si>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</si>
  <si>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</si>
  <si>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</si>
  <si>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</si>
  <si>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</si>
  <si>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</si>
  <si>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</si>
  <si>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</si>
  <si>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</si>
  <si>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</si>
  <si>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</si>
  <si>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</si>
  <si>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</si>
  <si>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</si>
  <si>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</si>
  <si>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</si>
  <si>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</si>
  <si>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</si>
  <si>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</si>
  <si>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</si>
  <si>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</si>
  <si>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</si>
  <si>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</si>
  <si>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</si>
  <si>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</si>
  <si>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</si>
  <si>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</si>
  <si>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</si>
  <si>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</si>
  <si>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</si>
  <si>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</si>
  <si>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</si>
  <si>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</si>
  <si>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</si>
  <si>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</si>
  <si>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</si>
  <si>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</si>
  <si>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</si>
  <si>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</si>
  <si>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</si>
  <si>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</si>
  <si>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</si>
  <si>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</si>
  <si>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</si>
  <si>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</si>
  <si>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</si>
  <si>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</si>
  <si>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</si>
  <si>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</si>
  <si>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</si>
  <si>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</si>
  <si>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</si>
  <si>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</si>
  <si>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</si>
  <si>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</si>
  <si>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</si>
  <si>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</si>
  <si>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</si>
  <si>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</si>
  <si>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</si>
  <si>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</si>
  <si>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</si>
  <si>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</si>
  <si>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</si>
  <si>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</si>
  <si>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</si>
  <si>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</si>
  <si>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</si>
  <si>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</si>
  <si>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</si>
  <si>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</si>
  <si>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</si>
  <si>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</si>
  <si>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</si>
  <si>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</si>
  <si>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</si>
  <si>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</si>
  <si>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</si>
  <si>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</si>
  <si>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</si>
  <si>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</si>
  <si>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</si>
  <si>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</si>
  <si>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</si>
  <si>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</si>
  <si>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</si>
  <si>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</si>
  <si>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</si>
  <si>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</si>
  <si>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</si>
  <si>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</si>
  <si>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</si>
  <si>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</si>
  <si>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</si>
  <si>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</si>
  <si>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</si>
  <si>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</si>
  <si>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</si>
  <si>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</si>
  <si>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</si>
  <si>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</si>
  <si>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</si>
  <si>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</si>
  <si>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</si>
  <si>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</si>
  <si>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</si>
  <si>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</si>
  <si>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</si>
  <si>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</si>
  <si>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</si>
  <si>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</si>
  <si>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</si>
  <si>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</si>
  <si>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</si>
  <si>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</si>
  <si>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</si>
  <si>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</si>
  <si>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</si>
  <si>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</si>
  <si>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</si>
  <si>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</si>
  <si>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</si>
  <si>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</si>
  <si>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</si>
  <si>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</si>
  <si>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</si>
  <si>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</si>
  <si>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</si>
  <si>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</si>
  <si>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</si>
  <si>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</si>
  <si>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</si>
  <si>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</si>
  <si>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</si>
  <si>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</si>
  <si>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</si>
  <si>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</si>
  <si>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</si>
  <si>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</si>
  <si>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</si>
  <si>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</si>
  <si>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</si>
  <si>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</si>
  <si>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</si>
  <si>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</si>
  <si>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</si>
  <si>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</si>
  <si>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</si>
  <si>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</si>
  <si>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</si>
  <si>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</si>
  <si>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</si>
  <si>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</si>
  <si>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</si>
  <si>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</si>
  <si>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</si>
  <si>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</si>
  <si>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</si>
  <si>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</si>
  <si>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</si>
  <si>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</si>
  <si>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</si>
  <si>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</si>
  <si>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</si>
  <si>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</si>
  <si>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</si>
  <si>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</si>
  <si>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</si>
  <si>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</si>
  <si>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</si>
  <si>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</si>
  <si>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</si>
  <si>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</si>
  <si>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</si>
  <si>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</si>
  <si>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</si>
  <si>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</si>
  <si>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</si>
  <si>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</si>
  <si>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</si>
  <si>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</si>
  <si>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</si>
  <si>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</si>
  <si>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</si>
  <si>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</si>
  <si>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</si>
  <si>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</si>
  <si>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</si>
  <si>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</si>
  <si>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</si>
  <si>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</si>
  <si>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</si>
  <si>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</si>
  <si>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</si>
  <si>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</si>
  <si>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</si>
  <si>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</si>
  <si>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</si>
  <si>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</si>
  <si>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</si>
  <si>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</si>
  <si>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</si>
  <si>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</si>
  <si>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</si>
  <si>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</si>
  <si>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</si>
  <si>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</si>
  <si>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</si>
  <si>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</si>
  <si>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</si>
  <si>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</si>
  <si>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</si>
  <si>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</si>
  <si>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</si>
  <si>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</si>
  <si>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</si>
  <si>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</si>
  <si>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</si>
  <si>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</si>
  <si>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</si>
  <si>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</si>
  <si>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</si>
  <si>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</si>
  <si>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</si>
  <si>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</si>
  <si>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</si>
  <si>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</si>
  <si>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</si>
  <si>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</si>
  <si>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</si>
  <si>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</si>
  <si>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</si>
  <si>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</si>
  <si>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</si>
  <si>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</si>
  <si>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</si>
  <si>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</si>
  <si>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</si>
  <si>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</si>
  <si>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</si>
  <si>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</si>
  <si>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</si>
  <si>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</si>
  <si>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</si>
  <si>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</si>
  <si>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</si>
  <si>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</si>
  <si>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</si>
  <si>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</si>
  <si>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</si>
  <si>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</si>
  <si>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</si>
  <si>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</si>
  <si>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</si>
  <si>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</si>
  <si>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</si>
  <si>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</si>
  <si>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</si>
  <si>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</si>
  <si>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</si>
  <si>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</si>
  <si>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</si>
  <si>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</si>
  <si>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</si>
  <si>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</si>
  <si>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</si>
  <si>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</si>
  <si>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</si>
  <si>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</si>
  <si>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</si>
  <si>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</si>
  <si>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</si>
  <si>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</si>
  <si>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</si>
  <si>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</si>
  <si>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</si>
  <si>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</si>
  <si>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</si>
  <si>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</si>
  <si>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</si>
  <si>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</si>
  <si>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</si>
  <si>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</si>
  <si>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</si>
  <si>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</si>
  <si>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</si>
  <si>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</si>
  <si>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</si>
  <si>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</si>
  <si>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</si>
  <si>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</si>
  <si>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</si>
  <si>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</si>
  <si>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</si>
  <si>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</si>
  <si>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</si>
  <si>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</si>
  <si>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</si>
  <si>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</si>
  <si>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</si>
  <si>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</si>
  <si>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</si>
  <si>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</si>
  <si>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</si>
  <si>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</si>
  <si>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</si>
  <si>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</si>
  <si>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</si>
  <si>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</si>
  <si>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</si>
  <si>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</si>
  <si>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</si>
  <si>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</si>
  <si>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</si>
  <si>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</si>
  <si>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</si>
  <si>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</si>
  <si>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</si>
  <si>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</si>
  <si>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</si>
  <si>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</si>
  <si>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</si>
  <si>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</si>
  <si>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</si>
  <si>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</si>
  <si>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</si>
  <si>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</si>
  <si>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</si>
  <si>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</si>
  <si>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</si>
  <si>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</si>
  <si>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</si>
  <si>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</si>
  <si>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</si>
  <si>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</si>
  <si>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</si>
  <si>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</si>
  <si>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</si>
  <si>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</si>
  <si>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</si>
  <si>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</si>
  <si>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</si>
  <si>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</si>
  <si>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</si>
  <si>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</si>
  <si>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</si>
  <si>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</si>
  <si>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</si>
  <si>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</si>
  <si>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</si>
  <si>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</si>
  <si>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</si>
  <si>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</si>
  <si>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</si>
  <si>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</si>
  <si>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</si>
  <si>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</si>
  <si>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</si>
  <si>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</si>
  <si>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</si>
  <si>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</si>
  <si>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</si>
  <si>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</si>
  <si>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</si>
  <si>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</si>
  <si>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</si>
  <si>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</si>
  <si>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</si>
  <si>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</si>
  <si>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</si>
  <si>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</si>
  <si>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</si>
  <si>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</si>
  <si>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</si>
  <si>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</si>
  <si>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</si>
  <si>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</si>
  <si>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</si>
  <si>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</si>
  <si>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</si>
  <si>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</si>
  <si>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</si>
  <si>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</si>
  <si>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</si>
  <si>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</si>
  <si>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</si>
  <si>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</si>
  <si>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</si>
  <si>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</si>
  <si>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</si>
  <si>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</si>
  <si>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</si>
  <si>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</si>
  <si>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</si>
  <si>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</si>
  <si>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</si>
  <si>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</si>
  <si>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</si>
  <si>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</si>
  <si>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</si>
  <si>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</si>
  <si>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</si>
  <si>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</si>
  <si>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</si>
  <si>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</si>
  <si>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</si>
  <si>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</si>
  <si>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</si>
  <si>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</si>
  <si>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</si>
  <si>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</si>
  <si>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</si>
  <si>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</si>
  <si>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</si>
  <si>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</si>
  <si>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</si>
  <si>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</si>
  <si>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</si>
  <si>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</si>
  <si>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</si>
  <si>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</si>
  <si>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</si>
  <si>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</si>
  <si>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</si>
  <si>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</si>
  <si>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</si>
  <si>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</si>
  <si>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</si>
  <si>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</si>
  <si>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</si>
  <si>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</si>
  <si>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</si>
  <si>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</si>
  <si>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</si>
  <si>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</si>
  <si>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</si>
  <si>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</si>
  <si>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</si>
  <si>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</si>
  <si>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</si>
  <si>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</si>
  <si>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</si>
  <si>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</si>
  <si>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</si>
  <si>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</si>
  <si>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</si>
  <si>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</si>
  <si>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</si>
  <si>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</si>
  <si>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</si>
  <si>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</si>
  <si>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</si>
  <si>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</si>
  <si>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</si>
  <si>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</si>
  <si>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</si>
  <si>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</si>
  <si>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</si>
  <si>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</si>
  <si>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</si>
  <si>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</si>
  <si>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</si>
  <si>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</si>
  <si>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</si>
  <si>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</si>
  <si>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</si>
  <si>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</si>
  <si>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</si>
  <si>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</si>
  <si>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</si>
  <si>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</si>
  <si>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</si>
  <si>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</si>
  <si>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</si>
  <si>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</si>
  <si>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</si>
  <si>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</si>
  <si>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</si>
  <si>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</si>
  <si>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</si>
  <si>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</si>
  <si>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</si>
  <si>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</si>
  <si>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</si>
  <si>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</si>
  <si>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</si>
  <si>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</si>
  <si>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</si>
  <si>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</si>
  <si>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</si>
  <si>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</si>
  <si>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</si>
  <si>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</si>
  <si>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</si>
  <si>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</si>
  <si>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</si>
  <si>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</si>
  <si>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</si>
  <si>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</si>
  <si>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</si>
  <si>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</si>
  <si>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</si>
  <si>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</si>
  <si>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</si>
  <si>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</si>
  <si>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</si>
  <si>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</si>
  <si>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</si>
  <si>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</si>
  <si>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</si>
  <si>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</si>
  <si>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</si>
  <si>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</si>
  <si>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</si>
  <si>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</si>
  <si>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</si>
  <si>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</si>
  <si>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</si>
  <si>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</si>
  <si>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</si>
  <si>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</si>
  <si>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</si>
  <si>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</si>
  <si>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</si>
  <si>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</si>
  <si>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</si>
  <si>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</si>
  <si>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</si>
  <si>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</si>
  <si>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</si>
  <si>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</si>
  <si>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</si>
  <si>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</si>
  <si>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</si>
  <si>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</si>
  <si>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</si>
  <si>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</si>
  <si>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</si>
  <si>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</si>
  <si>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</si>
  <si>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</si>
  <si>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</si>
  <si>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</si>
  <si>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</si>
  <si>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</si>
  <si>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</si>
  <si>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</si>
  <si>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</si>
  <si>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</si>
  <si>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</si>
  <si>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</si>
  <si>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</si>
  <si>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</si>
  <si>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</si>
  <si>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</si>
  <si>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</si>
  <si>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</si>
  <si>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</si>
  <si>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</si>
  <si>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</si>
  <si>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</si>
  <si>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</si>
  <si>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</si>
  <si>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</si>
  <si>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</si>
  <si>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</si>
  <si>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</si>
  <si>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</si>
  <si>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</si>
  <si>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</si>
  <si>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</si>
  <si>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</si>
  <si>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</si>
  <si>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</si>
  <si>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</si>
  <si>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</si>
  <si>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</si>
  <si>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</si>
  <si>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</si>
  <si>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</si>
  <si>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</si>
  <si>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</si>
  <si>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</si>
  <si>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</si>
  <si>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</si>
  <si>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</si>
  <si>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</si>
  <si>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</si>
  <si>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</si>
  <si>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</si>
  <si>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</si>
  <si>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</si>
  <si>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</si>
  <si>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</si>
  <si>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</si>
  <si>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</si>
  <si>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</si>
  <si>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</si>
  <si>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</si>
  <si>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</si>
  <si>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</si>
  <si>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</si>
  <si>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</si>
  <si>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</si>
  <si>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</si>
  <si>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</si>
  <si>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</si>
  <si>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</si>
  <si>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</si>
  <si>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</si>
  <si>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</si>
  <si>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</si>
  <si>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</si>
  <si>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</si>
  <si>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</si>
  <si>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</si>
  <si>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</si>
  <si>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</si>
  <si>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</si>
  <si>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</si>
  <si>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</si>
  <si>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</si>
  <si>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</si>
  <si>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</si>
  <si>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</si>
  <si>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</si>
  <si>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</si>
  <si>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</si>
  <si>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</si>
  <si>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</si>
  <si>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</si>
  <si>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</si>
  <si>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</si>
  <si>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</si>
  <si>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</si>
  <si>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</si>
  <si>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</si>
  <si>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</si>
  <si>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</si>
  <si>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</si>
  <si>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</si>
  <si>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</si>
  <si>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</si>
  <si>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</si>
  <si>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</si>
  <si>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</si>
  <si>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</si>
  <si>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</si>
  <si>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</si>
  <si>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</si>
  <si>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</si>
  <si>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</si>
  <si>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</si>
  <si>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</si>
  <si>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</si>
  <si>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</si>
  <si>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</si>
  <si>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</si>
  <si>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</si>
  <si>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</si>
  <si>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</si>
  <si>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</si>
  <si>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</si>
  <si>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</si>
  <si>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</si>
  <si>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</si>
  <si>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</si>
  <si>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</si>
  <si>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</si>
  <si>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</si>
  <si>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</si>
  <si>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</si>
  <si>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</si>
  <si>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</si>
  <si>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</si>
  <si>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</si>
  <si>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</si>
  <si>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</si>
  <si>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</si>
  <si>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</si>
  <si>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</si>
  <si>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</si>
  <si>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</si>
  <si>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</si>
  <si>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</si>
  <si>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</si>
  <si>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</si>
  <si>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</si>
  <si>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</si>
  <si>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</si>
  <si>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</si>
  <si>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</si>
  <si>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</si>
  <si>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</si>
  <si>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</si>
  <si>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</si>
  <si>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</si>
  <si>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</si>
  <si>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</si>
  <si>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</si>
  <si>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</si>
  <si>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</si>
  <si>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</si>
  <si>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</si>
  <si>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</si>
  <si>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</si>
  <si>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</si>
  <si>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</si>
  <si>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</si>
  <si>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</si>
  <si>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</si>
  <si>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</si>
  <si>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</si>
  <si>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</si>
  <si>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</si>
  <si>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</si>
  <si>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</si>
  <si>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</si>
  <si>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</si>
  <si>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</si>
  <si>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</si>
  <si>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</si>
  <si>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</si>
  <si>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</si>
  <si>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</si>
  <si>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</si>
  <si>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</si>
  <si>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</si>
  <si>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</si>
  <si>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</si>
  <si>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</si>
  <si>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</si>
  <si>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</si>
  <si>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</si>
  <si>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</si>
  <si>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</si>
  <si>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</si>
  <si>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</si>
  <si>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</si>
  <si>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</si>
  <si>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</si>
  <si>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</si>
  <si>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</si>
  <si>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</si>
  <si>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</si>
  <si>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</si>
  <si>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</si>
  <si>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</si>
  <si>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</si>
  <si>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</si>
  <si>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</si>
  <si>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</si>
  <si>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</si>
  <si>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</si>
  <si>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</si>
  <si>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</si>
  <si>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</si>
  <si>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</si>
  <si>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</si>
  <si>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</si>
  <si>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</si>
  <si>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</si>
  <si>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</si>
  <si>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</si>
  <si>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</si>
  <si>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</si>
  <si>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</si>
  <si>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</si>
  <si>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</si>
  <si>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</si>
  <si>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</si>
  <si>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</si>
  <si>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</si>
  <si>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</si>
  <si>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</si>
  <si>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</si>
  <si>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</si>
  <si>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</si>
  <si>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</si>
  <si>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</si>
  <si>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</si>
  <si>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</si>
  <si>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</si>
  <si>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</si>
  <si>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</si>
  <si>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</si>
  <si>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</si>
  <si>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</si>
  <si>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</si>
  <si>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</si>
  <si>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</si>
  <si>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</si>
  <si>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</si>
  <si>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</si>
  <si>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</si>
  <si>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</si>
  <si>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</si>
  <si>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</si>
  <si>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</si>
  <si>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</si>
  <si>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</si>
  <si>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</si>
  <si>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</si>
  <si>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</si>
  <si>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</si>
  <si>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</si>
  <si>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</si>
  <si>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</si>
  <si>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</si>
  <si>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</si>
  <si>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</si>
  <si>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</si>
  <si>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</si>
  <si>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</si>
  <si>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</si>
  <si>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</si>
  <si>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</si>
  <si>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</si>
  <si>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</si>
  <si>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</si>
  <si>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</si>
  <si>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</si>
  <si>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</si>
  <si>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</si>
  <si>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</si>
  <si>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</si>
  <si>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</si>
  <si>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</si>
  <si>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</si>
  <si>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</si>
  <si>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</si>
  <si>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</si>
  <si>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</si>
  <si>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</si>
  <si>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</si>
  <si>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</si>
  <si>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</si>
  <si>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</si>
  <si>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</si>
  <si>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</si>
  <si>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</si>
  <si>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</si>
  <si>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</si>
  <si>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</si>
  <si>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</si>
  <si>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</si>
  <si>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</si>
  <si>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</si>
  <si>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</si>
  <si>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</si>
  <si>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</si>
  <si>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</si>
  <si>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</si>
  <si>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</si>
  <si>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</si>
  <si>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</si>
  <si>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</si>
  <si>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</si>
  <si>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</si>
  <si>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</si>
  <si>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</si>
  <si>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</si>
  <si>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</si>
  <si>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</si>
  <si>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</si>
  <si>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</si>
  <si>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</si>
  <si>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</si>
  <si>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</si>
  <si>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</si>
  <si>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</si>
  <si>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</si>
  <si>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</si>
  <si>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</si>
  <si>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</si>
  <si>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</si>
  <si>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</si>
  <si>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</si>
  <si>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</si>
  <si>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</si>
  <si>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</si>
  <si>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</si>
  <si>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</si>
  <si>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</si>
  <si>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</si>
  <si>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</si>
  <si>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</si>
  <si>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</si>
  <si>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</si>
  <si>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</si>
  <si>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</si>
  <si>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</si>
  <si>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</si>
  <si>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</si>
  <si>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</si>
  <si>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</si>
  <si>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</si>
  <si>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</si>
  <si>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</si>
  <si>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</si>
  <si>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</si>
  <si>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</si>
  <si>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</si>
  <si>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</si>
  <si>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</si>
  <si>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</si>
  <si>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</si>
  <si>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</si>
  <si>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</si>
  <si>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</si>
  <si>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</si>
  <si>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</si>
  <si>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</si>
  <si>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</si>
  <si>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</si>
  <si>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</si>
  <si>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</si>
  <si>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</si>
  <si>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</si>
  <si>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</si>
  <si>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</si>
  <si>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</si>
  <si>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</si>
  <si>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</si>
  <si>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</si>
  <si>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</si>
  <si>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</si>
  <si>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</si>
  <si>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</si>
  <si>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</si>
  <si>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</si>
  <si>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</si>
  <si>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</si>
  <si>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</si>
  <si>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</si>
  <si>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</si>
  <si>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</si>
  <si>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</si>
  <si>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</si>
  <si>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</si>
  <si>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</si>
  <si>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</si>
  <si>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</si>
  <si>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</si>
  <si>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</si>
  <si>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</si>
  <si>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</si>
  <si>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</si>
  <si>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</si>
  <si>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</si>
  <si>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</si>
  <si>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</si>
  <si>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</si>
  <si>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</si>
  <si>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</si>
  <si>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</si>
  <si>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</si>
  <si>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</si>
  <si>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</si>
  <si>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</si>
  <si>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</si>
  <si>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</si>
  <si>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</si>
  <si>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</si>
  <si>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</si>
  <si>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</si>
  <si>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</si>
  <si>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</si>
  <si>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</si>
  <si>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</si>
  <si>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</si>
  <si>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</si>
  <si>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</si>
  <si>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</si>
  <si>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</si>
  <si>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</si>
  <si>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</si>
  <si>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</si>
  <si>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</si>
  <si>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</si>
  <si>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</si>
  <si>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</si>
  <si>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</si>
  <si>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</si>
  <si>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</si>
  <si>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</si>
  <si>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</si>
  <si>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</si>
  <si>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</si>
  <si>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</si>
  <si>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</si>
  <si>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</si>
  <si>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</si>
  <si>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</si>
  <si>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</si>
  <si>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</si>
  <si>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</si>
  <si>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</si>
  <si>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</si>
  <si>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</si>
  <si>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</si>
  <si>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</si>
  <si>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</si>
  <si>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</si>
  <si>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</si>
  <si>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</si>
  <si>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</si>
  <si>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</si>
  <si>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</si>
  <si>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</si>
  <si>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</si>
  <si>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</si>
  <si>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</si>
  <si>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</si>
  <si>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</si>
  <si>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</si>
  <si>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</si>
  <si>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</si>
  <si>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</si>
  <si>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</si>
  <si>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</si>
  <si>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</si>
  <si>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</si>
  <si>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</si>
  <si>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</si>
  <si>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</si>
  <si>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</si>
  <si>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</si>
  <si>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</si>
  <si>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</si>
  <si>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</si>
  <si>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</si>
  <si>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</si>
  <si>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</si>
  <si>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</si>
  <si>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</si>
  <si>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</si>
  <si>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</si>
  <si>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</si>
  <si>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</si>
  <si>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</si>
  <si>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</si>
  <si>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</si>
  <si>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</si>
  <si>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</si>
  <si>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</si>
  <si>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</si>
  <si>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</si>
  <si>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</si>
  <si>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</si>
  <si>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</si>
  <si>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</si>
  <si>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</si>
  <si>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</si>
  <si>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</si>
  <si>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</si>
  <si>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</si>
  <si>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</si>
  <si>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</si>
  <si>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</si>
  <si>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</si>
  <si>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</si>
  <si>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</si>
  <si>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</si>
  <si>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</si>
  <si>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</si>
  <si>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</si>
  <si>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</si>
  <si>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</si>
  <si>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</si>
  <si>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</si>
  <si>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</si>
  <si>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</si>
  <si>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</si>
  <si>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</si>
  <si>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</si>
  <si>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</si>
  <si>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</si>
  <si>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</si>
  <si>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</si>
  <si>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</si>
  <si>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</si>
  <si>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</si>
  <si>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</si>
  <si>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</si>
  <si>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</si>
  <si>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</si>
  <si>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</si>
  <si>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</si>
  <si>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</si>
  <si>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</si>
  <si>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</si>
  <si>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</si>
  <si>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</si>
  <si>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</si>
  <si>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</si>
  <si>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</si>
  <si>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</si>
  <si>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</si>
  <si>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</si>
  <si>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</si>
  <si>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</si>
  <si>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</si>
  <si>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</si>
  <si>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</si>
  <si>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</si>
  <si>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</si>
  <si>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</si>
  <si>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</si>
  <si>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</si>
  <si>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</si>
  <si>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</si>
  <si>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</si>
  <si>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</si>
  <si>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</si>
  <si>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</si>
  <si>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</si>
  <si>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</si>
  <si>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</si>
  <si>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</si>
  <si>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</si>
  <si>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</si>
  <si>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</si>
  <si>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</si>
  <si>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</si>
  <si>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</si>
  <si>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</si>
  <si>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</si>
  <si>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</si>
  <si>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</si>
  <si>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</si>
  <si>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</si>
  <si>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</si>
  <si>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</si>
  <si>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</si>
  <si>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</si>
  <si>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</si>
  <si>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</si>
  <si>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</si>
  <si>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</si>
  <si>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</si>
  <si>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</si>
  <si>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</si>
  <si>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</si>
  <si>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</si>
  <si>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</si>
  <si>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</si>
  <si>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</si>
  <si>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</si>
  <si>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</si>
  <si>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</si>
  <si>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</si>
  <si>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</si>
  <si>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</si>
  <si>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</si>
  <si>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</si>
  <si>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</si>
  <si>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</si>
  <si>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</si>
  <si>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</si>
  <si>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</si>
  <si>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</si>
  <si>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</si>
  <si>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</si>
  <si>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</si>
  <si>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</si>
  <si>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</si>
  <si>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</si>
  <si>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</si>
  <si>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</si>
  <si>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</si>
  <si>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</si>
  <si>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</si>
  <si>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</si>
  <si>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</si>
  <si>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</si>
  <si>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</si>
  <si>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</si>
  <si>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</si>
  <si>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</si>
  <si>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</si>
  <si>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</si>
  <si>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</si>
  <si>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</si>
  <si>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</si>
  <si>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</si>
  <si>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</si>
  <si>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</si>
  <si>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</si>
  <si>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</si>
  <si>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</si>
  <si>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</si>
  <si>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</si>
  <si>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</si>
  <si>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</si>
  <si>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</si>
  <si>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</si>
  <si>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</si>
  <si>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</si>
  <si>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</si>
  <si>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</si>
  <si>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</si>
  <si>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</si>
  <si>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</si>
  <si>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</si>
  <si>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</si>
  <si>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</si>
  <si>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</si>
  <si>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</si>
  <si>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</si>
  <si>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</si>
  <si>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</si>
  <si>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</si>
  <si>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</si>
  <si>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</si>
  <si>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</si>
  <si>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</si>
  <si>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</si>
  <si>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</si>
  <si>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</si>
  <si>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</si>
  <si>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</si>
  <si>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</si>
  <si>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</si>
  <si>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</si>
  <si>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</si>
  <si>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</si>
  <si>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</si>
  <si>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</si>
  <si>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</si>
  <si>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</si>
  <si>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</si>
  <si>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</si>
  <si>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</si>
  <si>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</si>
  <si>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</si>
  <si>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</si>
  <si>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</si>
  <si>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</si>
  <si>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</si>
  <si>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</si>
  <si>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</si>
  <si>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</si>
  <si>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</si>
  <si>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</si>
  <si>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</si>
  <si>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</si>
  <si>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</si>
  <si>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</si>
  <si>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</si>
  <si>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</si>
  <si>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</si>
  <si>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</si>
  <si>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</si>
  <si>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</si>
  <si>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</si>
  <si>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</si>
  <si>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</si>
  <si>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</si>
  <si>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</si>
  <si>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</si>
  <si>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</si>
  <si>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</si>
  <si>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</si>
  <si>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</si>
  <si>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</si>
  <si>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</si>
  <si>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</si>
  <si>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</si>
  <si>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</si>
  <si>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</si>
  <si>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</si>
  <si>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</si>
  <si>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</si>
  <si>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</si>
  <si>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</si>
  <si>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</si>
  <si>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</si>
  <si>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</si>
  <si>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</si>
  <si>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</si>
  <si>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</si>
  <si>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</si>
  <si>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</si>
  <si>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</si>
  <si>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</si>
  <si>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</si>
  <si>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</si>
  <si>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</si>
  <si>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</si>
  <si>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</si>
  <si>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</si>
  <si>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</si>
  <si>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</si>
  <si>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</si>
  <si>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</si>
  <si>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</si>
  <si>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</si>
  <si>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</si>
  <si>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</si>
  <si>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</si>
  <si>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</si>
  <si>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</si>
  <si>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</si>
  <si>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</si>
  <si>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</si>
  <si>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</si>
  <si>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</si>
  <si>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</si>
  <si>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</si>
  <si>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</si>
  <si>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</si>
  <si>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</si>
  <si>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</si>
  <si>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</si>
  <si>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</si>
  <si>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</si>
  <si>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</si>
  <si>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</si>
  <si>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</si>
  <si>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</si>
  <si>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</si>
  <si>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</si>
  <si>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</si>
  <si>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</si>
  <si>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</si>
  <si>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</si>
  <si>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</si>
  <si>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</si>
  <si>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</si>
  <si>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</si>
  <si>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</si>
  <si>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</si>
  <si>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</si>
  <si>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</si>
  <si>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</si>
  <si>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</si>
  <si>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</si>
  <si>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</si>
  <si>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</si>
  <si>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</si>
  <si>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</si>
  <si>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</si>
  <si>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</si>
  <si>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</si>
  <si>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</si>
  <si>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</si>
  <si>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</si>
  <si>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</si>
  <si>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</si>
  <si>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</si>
  <si>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</si>
  <si>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</si>
  <si>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</si>
  <si>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</si>
  <si>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</si>
  <si>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</si>
  <si>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</si>
  <si>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</si>
  <si>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</si>
  <si>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</si>
  <si>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</si>
  <si>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</si>
  <si>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</si>
  <si>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</si>
  <si>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</si>
  <si>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</si>
  <si>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</si>
  <si>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</si>
  <si>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</si>
  <si>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</si>
  <si>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</si>
  <si>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</si>
  <si>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</si>
  <si>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</si>
  <si>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</si>
  <si>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</si>
  <si>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</si>
  <si>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</si>
  <si>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</si>
  <si>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</si>
  <si>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</si>
  <si>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</si>
  <si>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</si>
  <si>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</si>
  <si>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</si>
  <si>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</si>
  <si>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</si>
  <si>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</si>
  <si>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</si>
  <si>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</si>
  <si>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</si>
  <si>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</si>
  <si>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</si>
  <si>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</si>
  <si>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</si>
  <si>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</si>
  <si>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</si>
  <si>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</si>
  <si>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</si>
  <si>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</si>
  <si>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</si>
  <si>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</si>
  <si>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</si>
  <si>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</si>
  <si>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</si>
  <si>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</si>
  <si>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</si>
  <si>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</si>
  <si>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</si>
  <si>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</si>
  <si>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</si>
  <si>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</si>
  <si>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</si>
  <si>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</si>
  <si>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</si>
  <si>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</si>
  <si>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</si>
  <si>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</si>
  <si>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</si>
  <si>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</si>
  <si>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</si>
  <si>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</si>
  <si>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</si>
  <si>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</si>
  <si>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</si>
  <si>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</si>
  <si>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</si>
  <si>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</si>
  <si>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</si>
  <si>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</si>
  <si>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</si>
  <si>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</si>
  <si>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</si>
  <si>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</si>
  <si>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</si>
  <si>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</si>
  <si>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</si>
  <si>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</si>
  <si>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</si>
  <si>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</si>
  <si>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</si>
  <si>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</si>
  <si>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</si>
  <si>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</si>
  <si>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</si>
  <si>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</si>
  <si>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</si>
  <si>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</si>
  <si>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</si>
  <si>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</si>
  <si>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</si>
  <si>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</si>
  <si>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</si>
  <si>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</si>
  <si>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</si>
  <si>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</si>
  <si>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</si>
  <si>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</si>
  <si>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</si>
  <si>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</si>
  <si>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</si>
  <si>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</si>
  <si>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</si>
  <si>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</si>
  <si>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</si>
  <si>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</si>
  <si>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</si>
  <si>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</si>
  <si>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</si>
  <si>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</si>
  <si>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</si>
  <si>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</si>
  <si>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</si>
  <si>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</si>
  <si>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</si>
  <si>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</si>
  <si>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</si>
  <si>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</si>
  <si>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</si>
  <si>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</si>
  <si>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</si>
  <si>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</si>
  <si>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</si>
  <si>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</si>
  <si>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</si>
  <si>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</si>
  <si>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</si>
  <si>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</si>
  <si>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</si>
  <si>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</si>
  <si>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</si>
  <si>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</si>
  <si>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</si>
  <si>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</si>
  <si>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</si>
  <si>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</si>
  <si>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</si>
  <si>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</si>
  <si>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</si>
  <si>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</si>
  <si>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</si>
  <si>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</si>
  <si>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</si>
  <si>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</si>
  <si>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</si>
  <si>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</si>
  <si>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</si>
  <si>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</si>
  <si>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</si>
  <si>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</si>
  <si>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</si>
  <si>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</si>
  <si>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</si>
  <si>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</si>
  <si>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</si>
  <si>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</si>
  <si>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</si>
  <si>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</si>
  <si>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</si>
  <si>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</si>
  <si>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</si>
  <si>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</si>
  <si>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</si>
  <si>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</si>
  <si>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</si>
  <si>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</si>
  <si>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</si>
  <si>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</si>
  <si>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</si>
  <si>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</si>
  <si>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</si>
  <si>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</si>
  <si>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</si>
  <si>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</si>
  <si>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</si>
  <si>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</si>
  <si>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</si>
  <si>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</si>
  <si>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</si>
  <si>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</si>
  <si>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</si>
  <si>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</si>
  <si>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</si>
  <si>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</si>
  <si>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</si>
  <si>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</si>
  <si>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</si>
  <si>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</si>
  <si>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</si>
  <si>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</si>
  <si>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</si>
  <si>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</si>
  <si>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</si>
  <si>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</si>
  <si>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</si>
  <si>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</si>
  <si>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</si>
  <si>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</si>
  <si>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</si>
  <si>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</si>
  <si>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</si>
  <si>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</si>
  <si>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</si>
  <si>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</si>
  <si>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</si>
  <si>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</si>
  <si>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</si>
  <si>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</si>
  <si>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</si>
  <si>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</si>
  <si>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</si>
  <si>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</si>
  <si>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</si>
  <si>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</si>
  <si>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</si>
  <si>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</si>
  <si>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</si>
  <si>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</si>
  <si>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</si>
  <si>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</si>
  <si>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</si>
  <si>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</si>
  <si>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</si>
  <si>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</si>
  <si>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</si>
  <si>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</si>
  <si>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</si>
  <si>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</si>
  <si>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</si>
  <si>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</si>
  <si>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</si>
  <si>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</si>
  <si>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</si>
  <si>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</si>
  <si>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</si>
  <si>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</si>
  <si>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</si>
  <si>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</si>
  <si>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</si>
  <si>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</si>
  <si>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</si>
  <si>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</si>
  <si>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</si>
  <si>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</si>
  <si>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</si>
  <si>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</si>
  <si>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</si>
  <si>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</si>
  <si>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</si>
  <si>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</si>
  <si>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</si>
  <si>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</si>
  <si>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</si>
  <si>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</si>
  <si>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</si>
  <si>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</si>
  <si>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</si>
  <si>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</si>
  <si>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</si>
  <si>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</si>
  <si>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</si>
  <si>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</si>
  <si>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</si>
  <si>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</si>
  <si>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</si>
  <si>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</si>
  <si>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</si>
  <si>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</si>
  <si>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</si>
  <si>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</si>
  <si>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</si>
  <si>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</si>
  <si>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</si>
  <si>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</si>
  <si>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</si>
  <si>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</si>
  <si>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</si>
  <si>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</si>
  <si>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</si>
  <si>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</si>
  <si>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</si>
  <si>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</si>
  <si>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</si>
  <si>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</si>
  <si>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</si>
  <si>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</si>
  <si>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</si>
  <si>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</si>
  <si>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</si>
  <si>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</si>
  <si>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</si>
  <si>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</si>
  <si>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</si>
  <si>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</si>
  <si>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</si>
  <si>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</si>
  <si>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</si>
  <si>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</si>
  <si>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</si>
  <si>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</si>
  <si>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</si>
  <si>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</si>
  <si>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</si>
  <si>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</si>
  <si>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</si>
  <si>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</si>
  <si>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</si>
  <si>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</si>
  <si>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</si>
  <si>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</si>
  <si>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</si>
  <si>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</si>
  <si>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</si>
  <si>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</si>
  <si>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</si>
  <si>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</si>
  <si>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</si>
  <si>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</si>
  <si>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</si>
  <si>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</si>
  <si>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</si>
  <si>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</si>
  <si>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</si>
  <si>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</si>
  <si>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</si>
  <si>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</si>
  <si>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</si>
  <si>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</si>
  <si>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</si>
  <si>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</si>
  <si>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</si>
  <si>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</si>
  <si>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</si>
  <si>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</si>
  <si>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</si>
  <si>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</si>
  <si>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</si>
  <si>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</si>
  <si>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</si>
  <si>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</si>
  <si>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</si>
  <si>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</si>
  <si>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</si>
  <si>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</si>
  <si>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</si>
  <si>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</si>
  <si>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</si>
  <si>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</si>
  <si>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</si>
  <si>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</si>
  <si>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</si>
  <si>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</si>
  <si>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</si>
  <si>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</si>
  <si>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</si>
  <si>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</si>
  <si>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</si>
  <si>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</si>
  <si>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</si>
  <si>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</si>
  <si>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</si>
  <si>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</si>
  <si>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</si>
  <si>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</si>
  <si>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</si>
  <si>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</si>
  <si>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</si>
  <si>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</si>
  <si>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</si>
  <si>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</si>
  <si>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</si>
  <si>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</si>
  <si>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</si>
  <si>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</si>
  <si>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</si>
  <si>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</si>
  <si>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</si>
  <si>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</si>
  <si>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</si>
  <si>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</si>
  <si>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</si>
  <si>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</si>
  <si>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</si>
  <si>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</si>
  <si>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</si>
  <si>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</si>
  <si>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</si>
  <si>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</si>
  <si>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</si>
  <si>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</si>
  <si>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</si>
  <si>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</si>
  <si>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</si>
  <si>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</si>
  <si>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</si>
  <si>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</si>
  <si>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</si>
  <si>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</si>
  <si>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</si>
  <si>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</si>
  <si>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</si>
  <si>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</si>
  <si>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</si>
  <si>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</si>
  <si>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</si>
  <si>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</si>
  <si>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</si>
  <si>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</si>
  <si>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</si>
  <si>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</si>
  <si>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</si>
  <si>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</si>
  <si>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</si>
  <si>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</si>
  <si>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</si>
  <si>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</si>
  <si>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</si>
  <si>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</si>
  <si>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</si>
  <si>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</si>
  <si>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</si>
  <si>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</si>
  <si>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</si>
  <si>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</si>
  <si>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</si>
  <si>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</si>
  <si>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</si>
  <si>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</si>
  <si>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</si>
  <si>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</si>
  <si>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</si>
  <si>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</si>
  <si>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</si>
  <si>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</si>
  <si>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</si>
  <si>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</si>
  <si>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</si>
  <si>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</si>
  <si>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</si>
  <si>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</si>
  <si>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</si>
  <si>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</si>
  <si>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</si>
  <si>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</si>
  <si>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</si>
  <si>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</si>
  <si>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</si>
  <si>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</si>
  <si>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</si>
  <si>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</si>
  <si>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</si>
  <si>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</si>
  <si>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</si>
  <si>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</si>
  <si>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</si>
  <si>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</si>
  <si>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</si>
  <si>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</si>
  <si>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</si>
  <si>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</si>
  <si>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</si>
  <si>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</si>
  <si>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</si>
  <si>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</si>
  <si>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</si>
  <si>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</si>
  <si>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</si>
  <si>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</si>
  <si>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</si>
  <si>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</si>
  <si>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</si>
  <si>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</si>
  <si>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</si>
  <si>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</si>
  <si>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</si>
  <si>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</si>
  <si>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</si>
  <si>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</si>
  <si>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</si>
  <si>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</si>
  <si>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</si>
  <si>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</si>
  <si>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</si>
  <si>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</si>
  <si>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</si>
  <si>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</si>
  <si>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</si>
  <si>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</si>
  <si>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</si>
  <si>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</si>
  <si>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</si>
  <si>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</si>
  <si>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</si>
  <si>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</si>
  <si>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</si>
  <si>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</si>
  <si>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</si>
  <si>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</si>
  <si>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</si>
  <si>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</si>
  <si>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</si>
  <si>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</si>
  <si>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</si>
  <si>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</si>
  <si>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</si>
  <si>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</si>
  <si>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</si>
  <si>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</si>
  <si>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</si>
  <si>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</si>
  <si>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</si>
  <si>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</si>
  <si>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</si>
  <si>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</si>
  <si>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</si>
  <si>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</si>
  <si>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</si>
  <si>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</si>
  <si>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</si>
  <si>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</si>
  <si>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</si>
  <si>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</si>
  <si>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</si>
  <si>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</si>
  <si>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</si>
  <si>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</si>
  <si>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</si>
  <si>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</si>
  <si>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</si>
  <si>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</si>
  <si>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</si>
  <si>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</si>
  <si>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</si>
  <si>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</si>
  <si>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</si>
  <si>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</si>
  <si>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</si>
  <si>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</si>
  <si>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</si>
  <si>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</si>
  <si>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</si>
  <si>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</si>
  <si>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</si>
  <si>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</si>
  <si>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</si>
  <si>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</si>
  <si>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</si>
  <si>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</si>
  <si>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</si>
  <si>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</si>
  <si>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</si>
  <si>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</si>
  <si>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</si>
  <si>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</si>
  <si>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</si>
  <si>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</si>
  <si>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</si>
  <si>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</si>
  <si>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</si>
  <si>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</si>
  <si>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</si>
  <si>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</si>
  <si>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</si>
  <si>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</si>
  <si>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</si>
  <si>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</si>
  <si>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</si>
  <si>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</si>
  <si>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</si>
  <si>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</si>
  <si>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</si>
  <si>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</si>
  <si>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</si>
  <si>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</si>
  <si>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</si>
  <si>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</si>
  <si>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</si>
  <si>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</si>
  <si>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</si>
  <si>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</si>
  <si>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</si>
  <si>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</si>
  <si>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</si>
  <si>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</si>
  <si>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</si>
  <si>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</si>
  <si>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</si>
  <si>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</si>
  <si>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</si>
  <si>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</si>
  <si>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</si>
  <si>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</si>
  <si>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</si>
  <si>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</si>
  <si>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</si>
  <si>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</si>
  <si>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</si>
  <si>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</si>
  <si>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</si>
  <si>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</si>
  <si>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</si>
  <si>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</si>
  <si>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</si>
  <si>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</si>
  <si>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</si>
  <si>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</si>
  <si>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</si>
  <si>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</si>
  <si>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</si>
  <si>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</si>
  <si>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</si>
  <si>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</si>
  <si>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</si>
  <si>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</si>
  <si>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</si>
  <si>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</si>
  <si>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</si>
  <si>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</si>
  <si>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</si>
  <si>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</si>
  <si>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</si>
  <si>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</si>
  <si>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</si>
  <si>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</si>
  <si>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</si>
  <si>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</si>
  <si>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</si>
  <si>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</si>
  <si>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</si>
  <si>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</si>
  <si>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</si>
  <si>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</si>
  <si>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</si>
  <si>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</si>
  <si>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</si>
  <si>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</si>
  <si>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</si>
  <si>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</si>
  <si>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</si>
  <si>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</si>
  <si>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</si>
  <si>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</si>
  <si>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</si>
  <si>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</si>
  <si>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</si>
  <si>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</si>
  <si>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</si>
  <si>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</si>
  <si>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</si>
  <si>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</si>
  <si>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</si>
  <si>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</si>
  <si>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</si>
  <si>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</si>
  <si>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</si>
  <si>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</si>
  <si>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</si>
  <si>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</si>
  <si>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</si>
  <si>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</si>
  <si>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</si>
  <si>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</si>
  <si>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</si>
  <si>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</si>
  <si>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</si>
  <si>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</si>
  <si>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</si>
  <si>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</si>
  <si>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</si>
  <si>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</si>
  <si>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</si>
  <si>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</si>
  <si>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</si>
  <si>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</si>
  <si>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</si>
  <si>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</si>
  <si>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</si>
  <si>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</si>
  <si>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</si>
  <si>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</si>
  <si>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</si>
  <si>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</si>
  <si>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</si>
  <si>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</si>
  <si>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</si>
  <si>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</si>
  <si>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</si>
  <si>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</si>
  <si>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</si>
  <si>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</si>
  <si>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</si>
  <si>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</si>
  <si>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</si>
  <si>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</si>
  <si>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</si>
  <si>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</si>
  <si>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</si>
  <si>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</si>
  <si>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</si>
  <si>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</si>
  <si>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</si>
  <si>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</si>
  <si>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</si>
  <si>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</si>
  <si>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</si>
  <si>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</si>
  <si>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</si>
  <si>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</si>
  <si>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</si>
  <si>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</si>
  <si>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</si>
  <si>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</si>
  <si>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</si>
  <si>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</si>
  <si>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</si>
  <si>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</si>
  <si>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</si>
  <si>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</si>
  <si>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</si>
  <si>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</si>
  <si>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</si>
  <si>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</si>
  <si>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</si>
  <si>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</si>
  <si>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</si>
  <si>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</si>
  <si>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</si>
  <si>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</si>
  <si>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</si>
  <si>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TEST-060722N01</t>
  </si>
  <si>
    <t>Vớ lỗi thử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</si>
</sst>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6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8" fillId="0" borderId="0"/>
  </cellStyleXfs>
  <cellXfs count="352">
    <xf numFmtId="0" fontId="0" fillId="0" borderId="0" xfId="0"/>
    <xf numFmtId="0" fontId="11" fillId="2" borderId="1" xfId="0" applyFont="1" applyFill="1" applyBorder="1"/>
    <xf numFmtId="0" fontId="11" fillId="2" borderId="2" xfId="0" applyFont="1" applyFill="1" applyBorder="1"/>
    <xf numFmtId="164" fontId="11" fillId="2" borderId="2" xfId="0" applyNumberFormat="1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5" fontId="11" fillId="2" borderId="2" xfId="0" applyNumberFormat="1" applyFont="1" applyFill="1" applyBorder="1"/>
    <xf numFmtId="0" fontId="11" fillId="3" borderId="2" xfId="0" applyFont="1" applyFill="1" applyBorder="1"/>
    <xf numFmtId="0" fontId="11" fillId="4" borderId="2" xfId="0" applyFont="1" applyFill="1" applyBorder="1"/>
    <xf numFmtId="0" fontId="11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1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4" fillId="0" borderId="8" xfId="0" applyNumberFormat="1" applyFont="1" applyBorder="1"/>
    <xf numFmtId="0" fontId="14" fillId="5" borderId="7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4" fillId="0" borderId="0" xfId="0" applyFont="1"/>
    <xf numFmtId="0" fontId="0" fillId="5" borderId="0" xfId="0" applyFill="1"/>
    <xf numFmtId="0" fontId="14" fillId="0" borderId="4" xfId="0" applyFont="1" applyBorder="1"/>
    <xf numFmtId="0" fontId="14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1" fillId="3" borderId="4" xfId="0" applyFont="1" applyFill="1" applyBorder="1"/>
    <xf numFmtId="0" fontId="11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1" fillId="4" borderId="5" xfId="0" applyFont="1" applyFill="1" applyBorder="1"/>
    <xf numFmtId="0" fontId="11" fillId="4" borderId="4" xfId="0" applyFont="1" applyFill="1" applyBorder="1"/>
    <xf numFmtId="0" fontId="11" fillId="4" borderId="4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1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1" fillId="2" borderId="4" xfId="0" applyFont="1" applyFill="1" applyBorder="1"/>
    <xf numFmtId="165" fontId="0" fillId="0" borderId="0" xfId="0" applyNumberFormat="1"/>
    <xf numFmtId="0" fontId="12" fillId="0" borderId="0" xfId="1"/>
    <xf numFmtId="2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0" fontId="17" fillId="8" borderId="4" xfId="0" applyFont="1" applyFill="1" applyBorder="1"/>
    <xf numFmtId="0" fontId="17" fillId="8" borderId="4" xfId="0" applyFont="1" applyFill="1" applyBorder="1" applyAlignment="1">
      <alignment horizontal="center"/>
    </xf>
    <xf numFmtId="16" fontId="0" fillId="0" borderId="0" xfId="0" applyNumberFormat="1"/>
    <xf numFmtId="0" fontId="11" fillId="2" borderId="19" xfId="0" applyFont="1" applyFill="1" applyBorder="1"/>
    <xf numFmtId="0" fontId="11" fillId="2" borderId="20" xfId="0" applyFont="1" applyFill="1" applyBorder="1"/>
    <xf numFmtId="0" fontId="11" fillId="2" borderId="0" xfId="0" applyFont="1" applyFill="1" applyBorder="1"/>
    <xf numFmtId="164" fontId="11" fillId="2" borderId="0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165" fontId="11" fillId="2" borderId="0" xfId="0" applyNumberFormat="1" applyFont="1" applyFill="1" applyBorder="1"/>
    <xf numFmtId="0" fontId="11" fillId="3" borderId="0" xfId="0" applyFont="1" applyFill="1" applyBorder="1"/>
    <xf numFmtId="0" fontId="11" fillId="4" borderId="0" xfId="0" applyFont="1" applyFill="1" applyBorder="1"/>
    <xf numFmtId="0" fontId="18" fillId="0" borderId="13" xfId="2" applyBorder="1" applyAlignment="1">
      <alignment vertical="center"/>
    </xf>
    <xf numFmtId="0" fontId="18" fillId="0" borderId="17" xfId="2" applyBorder="1" applyAlignment="1">
      <alignment vertical="center"/>
    </xf>
    <xf numFmtId="0" fontId="18" fillId="0" borderId="11" xfId="2" applyBorder="1" applyAlignment="1">
      <alignment vertical="center"/>
    </xf>
    <xf numFmtId="14" fontId="18" fillId="0" borderId="11" xfId="2" applyNumberFormat="1" applyBorder="1" applyAlignment="1">
      <alignment horizontal="left" vertical="center"/>
    </xf>
    <xf numFmtId="0" fontId="18" fillId="0" borderId="11" xfId="2" applyBorder="1" applyAlignment="1">
      <alignment horizontal="center"/>
    </xf>
    <xf numFmtId="0" fontId="18" fillId="0" borderId="8" xfId="2" applyBorder="1" applyAlignment="1">
      <alignment horizontal="center"/>
    </xf>
    <xf numFmtId="2" fontId="18" fillId="0" borderId="11" xfId="2" applyNumberFormat="1" applyBorder="1" applyAlignment="1">
      <alignment vertical="center"/>
    </xf>
    <xf numFmtId="0" fontId="13" fillId="0" borderId="11" xfId="2" applyFont="1" applyBorder="1" applyAlignment="1">
      <alignment vertical="center"/>
    </xf>
    <xf numFmtId="165" fontId="18" fillId="0" borderId="11" xfId="2" applyNumberFormat="1" applyBorder="1" applyAlignment="1">
      <alignment horizontal="left" vertical="center"/>
    </xf>
    <xf numFmtId="165" fontId="18" fillId="0" borderId="4" xfId="2" applyNumberFormat="1" applyFill="1" applyBorder="1"/>
    <xf numFmtId="0" fontId="18" fillId="0" borderId="4" xfId="2" applyFill="1" applyBorder="1" applyAlignment="1">
      <alignment horizontal="center"/>
    </xf>
    <xf numFmtId="0" fontId="18" fillId="0" borderId="4" xfId="2" applyNumberFormat="1" applyFill="1" applyBorder="1" applyAlignment="1">
      <alignment horizontal="center"/>
    </xf>
    <xf numFmtId="2" fontId="18" fillId="0" borderId="4" xfId="2" applyNumberFormat="1" applyFill="1" applyBorder="1" applyAlignment="1">
      <alignment horizontal="center"/>
    </xf>
    <xf numFmtId="0" fontId="18" fillId="0" borderId="5" xfId="2" applyNumberFormat="1" applyFill="1" applyBorder="1" applyAlignment="1">
      <alignment horizontal="center"/>
    </xf>
    <xf numFmtId="0" fontId="18" fillId="0" borderId="18" xfId="2" applyFill="1" applyBorder="1"/>
    <xf numFmtId="0" fontId="18" fillId="0" borderId="8" xfId="2" applyFill="1" applyBorder="1"/>
    <xf numFmtId="0" fontId="18" fillId="0" borderId="8" xfId="2" applyNumberFormat="1" applyFill="1" applyBorder="1" applyAlignment="1">
      <alignment horizontal="center"/>
    </xf>
    <xf numFmtId="2" fontId="18" fillId="0" borderId="8" xfId="2" applyNumberFormat="1" applyFill="1" applyBorder="1" applyAlignment="1">
      <alignment horizontal="center"/>
    </xf>
    <xf numFmtId="0" fontId="18" fillId="0" borderId="9" xfId="2" applyNumberFormat="1" applyFill="1" applyBorder="1" applyAlignment="1">
      <alignment horizontal="center"/>
    </xf>
    <xf numFmtId="0" fontId="18" fillId="0" borderId="4" xfId="2" applyBorder="1"/>
    <xf numFmtId="0" fontId="18" fillId="0" borderId="8" xfId="2" applyBorder="1"/>
    <xf numFmtId="0" fontId="18" fillId="0" borderId="4" xfId="2" applyBorder="1" applyAlignment="1">
      <alignment horizontal="center"/>
    </xf>
    <xf numFmtId="165" fontId="18" fillId="0" borderId="4" xfId="2" applyNumberFormat="1" applyBorder="1"/>
    <xf numFmtId="14" fontId="18" fillId="0" borderId="4" xfId="2" applyNumberFormat="1" applyBorder="1"/>
    <xf numFmtId="0" fontId="18" fillId="0" borderId="4" xfId="2" applyNumberFormat="1" applyBorder="1" applyAlignment="1">
      <alignment horizontal="center"/>
    </xf>
    <xf numFmtId="0" fontId="13" fillId="0" borderId="4" xfId="2" applyNumberFormat="1" applyFont="1" applyBorder="1" applyAlignment="1">
      <alignment horizontal="center"/>
    </xf>
    <xf numFmtId="1" fontId="0" fillId="0" borderId="0" xfId="0" applyNumberFormat="1"/>
    <xf numFmtId="1" fontId="18" fillId="0" borderId="11" xfId="2" applyNumberFormat="1" applyBorder="1" applyAlignment="1">
      <alignment vertical="center"/>
    </xf>
    <xf numFmtId="1" fontId="18" fillId="0" borderId="4" xfId="2" applyNumberFormat="1" applyFill="1" applyBorder="1" applyAlignment="1">
      <alignment horizontal="center"/>
    </xf>
    <xf numFmtId="1" fontId="18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4" fillId="0" borderId="9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20" fillId="0" borderId="10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1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4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4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4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/>
    <xf numFmtId="0" fontId="25" fillId="0" borderId="22" xfId="0" applyFont="1" applyBorder="1"/>
    <xf numFmtId="0" fontId="25" fillId="0" borderId="0" xfId="0" applyFont="1"/>
    <xf numFmtId="0" fontId="26" fillId="0" borderId="23" xfId="0" applyFont="1" applyBorder="1"/>
    <xf numFmtId="0" fontId="0" fillId="0" borderId="22" xfId="0" applyBorder="1"/>
    <xf numFmtId="0" fontId="11" fillId="10" borderId="4" xfId="0" applyFont="1" applyFill="1" applyBorder="1"/>
    <xf numFmtId="0" fontId="11" fillId="10" borderId="5" xfId="0" applyFont="1" applyFill="1" applyBorder="1"/>
    <xf numFmtId="0" fontId="11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2" fillId="0" borderId="0" xfId="1" applyAlignment="1">
      <alignment horizontal="left"/>
    </xf>
    <xf numFmtId="0" fontId="12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10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8" fillId="0" borderId="4" xfId="0" applyFont="1" applyBorder="1"/>
    <xf numFmtId="0" fontId="27" fillId="0" borderId="4" xfId="0" applyFont="1" applyBorder="1"/>
    <xf numFmtId="0" fontId="9" fillId="0" borderId="4" xfId="2" applyFont="1" applyFill="1" applyBorder="1"/>
    <xf numFmtId="0" fontId="9" fillId="0" borderId="18" xfId="2" applyFont="1" applyFill="1" applyBorder="1"/>
    <xf numFmtId="0" fontId="9" fillId="0" borderId="7" xfId="2" applyFont="1" applyFill="1" applyBorder="1"/>
    <xf numFmtId="0" fontId="9" fillId="0" borderId="4" xfId="2" applyNumberFormat="1" applyFont="1" applyBorder="1" applyAlignment="1"/>
    <xf numFmtId="0" fontId="9" fillId="0" borderId="4" xfId="2" applyFont="1" applyBorder="1"/>
    <xf numFmtId="14" fontId="18" fillId="0" borderId="4" xfId="2" applyNumberFormat="1" applyFill="1" applyBorder="1"/>
    <xf numFmtId="166" fontId="0" fillId="0" borderId="0" xfId="0" applyNumberFormat="1"/>
    <xf numFmtId="0" fontId="29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1" fillId="2" borderId="28" xfId="2" applyNumberFormat="1" applyFont="1" applyFill="1" applyBorder="1" applyAlignment="1">
      <alignment vertical="center"/>
    </xf>
    <xf numFmtId="165" fontId="11" fillId="2" borderId="28" xfId="2" applyNumberFormat="1" applyFont="1" applyFill="1" applyBorder="1" applyAlignment="1">
      <alignment horizontal="left" vertical="center"/>
    </xf>
    <xf numFmtId="14" fontId="11" fillId="2" borderId="28" xfId="2" applyNumberFormat="1" applyFont="1" applyFill="1" applyBorder="1" applyAlignment="1">
      <alignment horizontal="left" vertical="center"/>
    </xf>
    <xf numFmtId="0" fontId="11" fillId="2" borderId="28" xfId="2" applyNumberFormat="1" applyFont="1" applyFill="1" applyBorder="1" applyAlignment="1">
      <alignment horizontal="center"/>
    </xf>
    <xf numFmtId="2" fontId="11" fillId="2" borderId="28" xfId="2" applyNumberFormat="1" applyFont="1" applyFill="1" applyBorder="1" applyAlignment="1">
      <alignment vertical="center"/>
    </xf>
    <xf numFmtId="1" fontId="11" fillId="2" borderId="28" xfId="2" applyNumberFormat="1" applyFont="1" applyFill="1" applyBorder="1" applyAlignment="1">
      <alignment vertical="center"/>
    </xf>
    <xf numFmtId="0" fontId="13" fillId="2" borderId="28" xfId="2" applyNumberFormat="1" applyFont="1" applyFill="1" applyBorder="1" applyAlignment="1">
      <alignment vertical="center"/>
    </xf>
    <xf numFmtId="165" fontId="9" fillId="0" borderId="4" xfId="2" applyNumberFormat="1" applyFont="1" applyBorder="1" applyAlignment="1"/>
    <xf numFmtId="0" fontId="9" fillId="0" borderId="4" xfId="2" applyNumberFormat="1" applyFont="1" applyBorder="1" applyAlignment="1">
      <alignment horizontal="center"/>
    </xf>
    <xf numFmtId="2" fontId="9" fillId="0" borderId="4" xfId="2" applyNumberFormat="1" applyFont="1" applyBorder="1" applyAlignment="1">
      <alignment horizontal="center"/>
    </xf>
    <xf numFmtId="1" fontId="9" fillId="0" borderId="4" xfId="2" applyNumberFormat="1" applyFont="1" applyBorder="1" applyAlignment="1">
      <alignment horizontal="center"/>
    </xf>
    <xf numFmtId="0" fontId="9" fillId="0" borderId="5" xfId="2" applyNumberFormat="1" applyFont="1" applyBorder="1" applyAlignment="1">
      <alignment horizontal="center"/>
    </xf>
    <xf numFmtId="0" fontId="9" fillId="0" borderId="7" xfId="2" applyNumberFormat="1" applyFont="1" applyBorder="1" applyAlignment="1"/>
    <xf numFmtId="14" fontId="9" fillId="0" borderId="4" xfId="2" applyNumberFormat="1" applyFont="1" applyBorder="1" applyAlignment="1"/>
    <xf numFmtId="14" fontId="18" fillId="0" borderId="4" xfId="2" applyNumberFormat="1" applyBorder="1"/>
    <xf numFmtId="0" fontId="9" fillId="0" borderId="8" xfId="2" applyFont="1" applyBorder="1"/>
    <xf numFmtId="0" fontId="0" fillId="0" borderId="0" xfId="0" applyFont="1" applyBorder="1"/>
    <xf numFmtId="0" fontId="9" fillId="0" borderId="0" xfId="2" applyNumberFormat="1" applyFont="1" applyBorder="1" applyAlignment="1"/>
    <xf numFmtId="0" fontId="18" fillId="0" borderId="8" xfId="2" applyFill="1" applyBorder="1" applyAlignment="1">
      <alignment horizontal="center"/>
    </xf>
    <xf numFmtId="0" fontId="0" fillId="0" borderId="4" xfId="2" applyFont="1" applyBorder="1"/>
    <xf numFmtId="0" fontId="30" fillId="0" borderId="4" xfId="2" applyNumberFormat="1" applyFont="1" applyFill="1" applyBorder="1" applyAlignment="1">
      <alignment horizontal="center"/>
    </xf>
    <xf numFmtId="0" fontId="30" fillId="0" borderId="8" xfId="2" applyNumberFormat="1" applyFont="1" applyFill="1" applyBorder="1" applyAlignment="1">
      <alignment horizontal="center"/>
    </xf>
    <xf numFmtId="0" fontId="18" fillId="0" borderId="7" xfId="2" applyFill="1" applyBorder="1"/>
    <xf numFmtId="0" fontId="18" fillId="0" borderId="4" xfId="2" applyFill="1" applyBorder="1"/>
    <xf numFmtId="0" fontId="9" fillId="0" borderId="8" xfId="2" applyFont="1" applyFill="1" applyBorder="1"/>
    <xf numFmtId="0" fontId="9" fillId="0" borderId="10" xfId="2" applyFont="1" applyFill="1" applyBorder="1"/>
    <xf numFmtId="0" fontId="31" fillId="0" borderId="0" xfId="0" applyFont="1"/>
    <xf numFmtId="0" fontId="31" fillId="0" borderId="7" xfId="0" applyFont="1" applyBorder="1" applyAlignment="1">
      <alignment horizontal="center"/>
    </xf>
    <xf numFmtId="0" fontId="31" fillId="0" borderId="4" xfId="0" applyFont="1" applyBorder="1"/>
    <xf numFmtId="0" fontId="31" fillId="0" borderId="5" xfId="0" applyFont="1" applyBorder="1"/>
    <xf numFmtId="0" fontId="31" fillId="0" borderId="6" xfId="0" applyFont="1" applyBorder="1" applyAlignment="1">
      <alignment horizontal="center"/>
    </xf>
    <xf numFmtId="0" fontId="31" fillId="0" borderId="8" xfId="0" applyFont="1" applyBorder="1"/>
    <xf numFmtId="0" fontId="31" fillId="0" borderId="9" xfId="0" applyFont="1" applyBorder="1"/>
    <xf numFmtId="0" fontId="31" fillId="0" borderId="13" xfId="0" applyFont="1" applyBorder="1"/>
    <xf numFmtId="0" fontId="31" fillId="0" borderId="11" xfId="0" applyFont="1" applyBorder="1"/>
    <xf numFmtId="0" fontId="31" fillId="0" borderId="17" xfId="0" applyFont="1" applyBorder="1"/>
    <xf numFmtId="0" fontId="31" fillId="0" borderId="21" xfId="0" applyFont="1" applyBorder="1"/>
    <xf numFmtId="0" fontId="17" fillId="0" borderId="0" xfId="0" applyFont="1"/>
    <xf numFmtId="0" fontId="31" fillId="0" borderId="0" xfId="0" quotePrefix="1" applyFont="1"/>
    <xf numFmtId="0" fontId="31" fillId="9" borderId="7" xfId="0" applyFont="1" applyFill="1" applyBorder="1" applyAlignment="1">
      <alignment horizontal="center"/>
    </xf>
    <xf numFmtId="0" fontId="31" fillId="0" borderId="5" xfId="0" applyNumberFormat="1" applyFont="1" applyBorder="1"/>
    <xf numFmtId="14" fontId="18" fillId="0" borderId="8" xfId="2" applyNumberFormat="1" applyBorder="1"/>
    <xf numFmtId="0" fontId="31" fillId="0" borderId="4" xfId="0" applyFont="1" applyBorder="1" applyAlignment="1">
      <alignment horizontal="center"/>
    </xf>
    <xf numFmtId="165" fontId="9" fillId="0" borderId="4" xfId="2" applyNumberFormat="1" applyFont="1" applyFill="1" applyBorder="1"/>
    <xf numFmtId="0" fontId="13" fillId="0" borderId="4" xfId="2" applyNumberFormat="1" applyFont="1" applyFill="1" applyBorder="1" applyAlignment="1">
      <alignment horizontal="center"/>
    </xf>
    <xf numFmtId="165" fontId="18" fillId="0" borderId="8" xfId="2" applyNumberFormat="1" applyFill="1" applyBorder="1"/>
    <xf numFmtId="0" fontId="13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quotePrefix="1" applyFont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35" fillId="0" borderId="8" xfId="2" applyNumberFormat="1" applyFont="1" applyFill="1" applyBorder="1" applyAlignment="1">
      <alignment horizontal="center"/>
    </xf>
    <xf numFmtId="0" fontId="36" fillId="0" borderId="4" xfId="2" applyNumberFormat="1" applyFont="1" applyFill="1" applyBorder="1" applyAlignment="1">
      <alignment horizontal="center"/>
    </xf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Font="1" applyBorder="1"/>
    <xf numFmtId="0" fontId="8" fillId="0" borderId="4" xfId="2" applyFont="1" applyFill="1" applyBorder="1"/>
    <xf numFmtId="0" fontId="7" fillId="0" borderId="7" xfId="2" applyFont="1" applyFill="1" applyBorder="1"/>
    <xf numFmtId="0" fontId="7" fillId="0" borderId="4" xfId="2" applyFont="1" applyFill="1" applyBorder="1"/>
    <xf numFmtId="0" fontId="7" fillId="0" borderId="18" xfId="2" applyFont="1" applyFill="1" applyBorder="1"/>
    <xf numFmtId="0" fontId="6" fillId="0" borderId="7" xfId="2" applyFont="1" applyFill="1" applyBorder="1"/>
    <xf numFmtId="0" fontId="6" fillId="0" borderId="18" xfId="2" applyFont="1" applyFill="1" applyBorder="1"/>
    <xf numFmtId="0" fontId="6" fillId="0" borderId="4" xfId="2" applyFont="1" applyFill="1" applyBorder="1"/>
    <xf numFmtId="14" fontId="18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14" fontId="18" fillId="0" borderId="8" xfId="2" applyNumberFormat="1" applyFill="1" applyBorder="1"/>
    <xf numFmtId="0" fontId="5" fillId="0" borderId="18" xfId="2" applyFont="1" applyFill="1" applyBorder="1"/>
    <xf numFmtId="0" fontId="5" fillId="0" borderId="7" xfId="2" applyFont="1" applyFill="1" applyBorder="1"/>
    <xf numFmtId="0" fontId="5" fillId="0" borderId="4" xfId="2" applyFont="1" applyFill="1" applyBorder="1"/>
    <xf numFmtId="0" fontId="5" fillId="0" borderId="4" xfId="2" applyFont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18" xfId="2" applyFont="1" applyFill="1" applyBorder="1"/>
    <xf numFmtId="0" fontId="4" fillId="0" borderId="4" xfId="2" applyFont="1" applyBorder="1"/>
    <xf numFmtId="0" fontId="3" fillId="0" borderId="4" xfId="2" applyFont="1" applyBorder="1"/>
    <xf numFmtId="0" fontId="3" fillId="0" borderId="18" xfId="2" applyFont="1" applyFill="1" applyBorder="1"/>
    <xf numFmtId="0" fontId="3" fillId="0" borderId="7" xfId="2" applyFont="1" applyFill="1" applyBorder="1"/>
    <xf numFmtId="0" fontId="2" fillId="0" borderId="7" xfId="2" applyFont="1" applyFill="1" applyBorder="1"/>
    <xf numFmtId="0" fontId="2" fillId="0" borderId="4" xfId="2" applyFont="1" applyFill="1" applyBorder="1"/>
    <xf numFmtId="0" fontId="2" fillId="0" borderId="18" xfId="2" applyFont="1" applyFill="1" applyBorder="1"/>
    <xf numFmtId="0" fontId="2" fillId="0" borderId="4" xfId="2" applyNumberFormat="1" applyFont="1" applyBorder="1" applyAlignment="1"/>
    <xf numFmtId="165" fontId="2" fillId="0" borderId="4" xfId="2" applyNumberFormat="1" applyFont="1" applyBorder="1" applyAlignment="1"/>
    <xf numFmtId="14" fontId="2" fillId="0" borderId="4" xfId="2" applyNumberFormat="1" applyFont="1" applyBorder="1" applyAlignment="1"/>
    <xf numFmtId="0" fontId="2" fillId="0" borderId="4" xfId="2" applyNumberFormat="1" applyFont="1" applyBorder="1" applyAlignment="1">
      <alignment horizontal="center"/>
    </xf>
    <xf numFmtId="2" fontId="2" fillId="0" borderId="4" xfId="2" applyNumberFormat="1" applyFont="1" applyBorder="1" applyAlignment="1">
      <alignment horizontal="center"/>
    </xf>
    <xf numFmtId="1" fontId="2" fillId="0" borderId="4" xfId="2" applyNumberFormat="1" applyFont="1" applyBorder="1" applyAlignment="1">
      <alignment horizontal="center"/>
    </xf>
    <xf numFmtId="0" fontId="2" fillId="0" borderId="5" xfId="2" applyNumberFormat="1" applyFont="1" applyBorder="1" applyAlignment="1">
      <alignment horizontal="center"/>
    </xf>
    <xf numFmtId="0" fontId="2" fillId="0" borderId="7" xfId="2" applyNumberFormat="1" applyFont="1" applyBorder="1" applyAlignment="1"/>
    <xf numFmtId="0" fontId="2" fillId="0" borderId="4" xfId="2" applyFont="1" applyBorder="1" applyAlignment="1">
      <alignment horizontal="center"/>
    </xf>
    <xf numFmtId="0" fontId="2" fillId="0" borderId="4" xfId="2" applyFont="1" applyBorder="1"/>
    <xf numFmtId="0" fontId="2" fillId="0" borderId="10" xfId="2" applyFont="1" applyFill="1" applyBorder="1"/>
    <xf numFmtId="0" fontId="2" fillId="0" borderId="8" xfId="2" applyFont="1" applyFill="1" applyBorder="1"/>
    <xf numFmtId="168" fontId="18" fillId="0" borderId="4" xfId="2" applyNumberFormat="1" applyFill="1" applyBorder="1"/>
    <xf numFmtId="0" fontId="38" fillId="0" borderId="4" xfId="2" applyNumberFormat="1" applyFont="1" applyFill="1" applyBorder="1" applyAlignment="1">
      <alignment horizontal="center"/>
    </xf>
    <xf numFmtId="0" fontId="18" fillId="0" borderId="6" xfId="2" applyFill="1" applyBorder="1"/>
    <xf numFmtId="168" fontId="18" fillId="0" borderId="8" xfId="2" applyNumberFormat="1" applyFill="1" applyBorder="1"/>
    <xf numFmtId="0" fontId="36" fillId="0" borderId="8" xfId="2" applyNumberFormat="1" applyFont="1" applyFill="1" applyBorder="1" applyAlignment="1">
      <alignment horizontal="center"/>
    </xf>
    <xf numFmtId="168" fontId="2" fillId="0" borderId="4" xfId="2" applyNumberFormat="1" applyFont="1" applyBorder="1" applyAlignment="1"/>
    <xf numFmtId="165" fontId="2" fillId="0" borderId="4" xfId="2" applyNumberFormat="1" applyFont="1" applyFill="1" applyBorder="1"/>
    <xf numFmtId="0" fontId="0" fillId="0" borderId="8" xfId="0" applyFont="1" applyBorder="1"/>
    <xf numFmtId="0" fontId="37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2" fillId="0" borderId="8" xfId="2" applyNumberFormat="1" applyFont="1" applyBorder="1" applyAlignment="1"/>
    <xf numFmtId="168" fontId="18" fillId="0" borderId="4" xfId="2" applyNumberFormat="1" applyBorder="1"/>
    <xf numFmtId="0" fontId="33" fillId="0" borderId="8" xfId="2" applyNumberFormat="1" applyFont="1" applyFill="1" applyBorder="1" applyAlignment="1">
      <alignment horizontal="center"/>
    </xf>
    <xf numFmtId="0" fontId="6" fillId="0" borderId="8" xfId="2" applyFont="1" applyFill="1" applyBorder="1"/>
    <xf numFmtId="14" fontId="39" fillId="0" borderId="14" xfId="0" applyNumberFormat="1" applyFont="1" applyBorder="1"/>
    <xf numFmtId="0" fontId="11" fillId="3" borderId="11" xfId="0" applyFont="1" applyFill="1" applyBorder="1" applyAlignment="1">
      <alignment horizontal="center"/>
    </xf>
    <xf numFmtId="0" fontId="11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40" fillId="0" borderId="4" xfId="2" applyNumberFormat="1" applyFont="1" applyFill="1" applyBorder="1" applyAlignment="1">
      <alignment horizontal="center"/>
    </xf>
    <xf numFmtId="0" fontId="40" fillId="0" borderId="8" xfId="2" applyNumberFormat="1" applyFont="1" applyFill="1" applyBorder="1" applyAlignment="1">
      <alignment horizontal="center"/>
    </xf>
    <xf numFmtId="0" fontId="18" fillId="0" borderId="10" xfId="2" applyFill="1" applyBorder="1"/>
    <xf numFmtId="0" fontId="2" fillId="0" borderId="8" xfId="2" applyNumberFormat="1" applyFont="1" applyBorder="1" applyAlignment="1">
      <alignment horizontal="center"/>
    </xf>
    <xf numFmtId="2" fontId="2" fillId="0" borderId="8" xfId="2" applyNumberFormat="1" applyFont="1" applyBorder="1" applyAlignment="1">
      <alignment horizontal="center"/>
    </xf>
    <xf numFmtId="1" fontId="2" fillId="0" borderId="8" xfId="2" applyNumberFormat="1" applyFont="1" applyBorder="1" applyAlignment="1">
      <alignment horizontal="center"/>
    </xf>
    <xf numFmtId="0" fontId="2" fillId="0" borderId="9" xfId="2" applyNumberFormat="1" applyFont="1" applyBorder="1" applyAlignment="1">
      <alignment horizontal="center"/>
    </xf>
    <xf numFmtId="0" fontId="13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1" fillId="0" borderId="4" xfId="0" applyFont="1" applyFill="1" applyBorder="1"/>
    <xf numFmtId="0" fontId="41" fillId="0" borderId="4" xfId="0" applyFont="1" applyBorder="1"/>
    <xf numFmtId="0" fontId="42" fillId="0" borderId="4" xfId="0" applyFont="1" applyBorder="1"/>
    <xf numFmtId="0" fontId="4" fillId="0" borderId="8" xfId="2" applyFont="1" applyFill="1" applyBorder="1"/>
    <xf numFmtId="165" fontId="18" fillId="0" borderId="8" xfId="2" applyNumberFormat="1" applyBorder="1"/>
    <xf numFmtId="0" fontId="38" fillId="0" borderId="8" xfId="2" applyNumberFormat="1" applyFont="1" applyFill="1" applyBorder="1" applyAlignment="1">
      <alignment horizontal="center"/>
    </xf>
    <xf numFmtId="0" fontId="32" fillId="0" borderId="8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2" fillId="0" borderId="4" xfId="2" applyFont="1" applyFill="1" applyBorder="1" applyAlignment="1">
      <alignment horizontal="center"/>
    </xf>
    <xf numFmtId="0" fontId="2" fillId="0" borderId="8" xfId="2" applyFont="1" applyBorder="1"/>
    <xf numFmtId="0" fontId="42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3" fillId="13" borderId="4" xfId="0" applyNumberFormat="1" applyFont="1" applyFill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4" fillId="0" borderId="4" xfId="0" applyFont="1" applyBorder="1"/>
    <xf numFmtId="0" fontId="14" fillId="0" borderId="4" xfId="0" applyFont="1" applyFill="1" applyBorder="1"/>
    <xf numFmtId="0" fontId="2" fillId="0" borderId="0" xfId="2" applyFont="1" applyFill="1" applyBorder="1"/>
    <xf numFmtId="0" fontId="2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7" fillId="0" borderId="4" xfId="0" applyFont="1" applyFill="1" applyBorder="1"/>
    <xf numFmtId="0" fontId="2" fillId="0" borderId="2" xfId="2" applyNumberFormat="1" applyFont="1" applyBorder="1" applyAlignment="1"/>
    <xf numFmtId="0" fontId="9" fillId="0" borderId="0" xfId="2" applyFont="1" applyFill="1" applyBorder="1"/>
    <xf numFmtId="0" fontId="9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5" fillId="0" borderId="4" xfId="2" applyNumberFormat="1" applyFont="1" applyFill="1" applyBorder="1" applyAlignment="1">
      <alignment horizontal="center"/>
    </xf>
    <xf numFmtId="0" fontId="45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2" fillId="0" borderId="29" xfId="2" applyNumberFormat="1" applyFont="1" applyBorder="1" applyAlignment="1"/>
    <xf numFmtId="168" fontId="2" fillId="0" borderId="8" xfId="2" applyNumberFormat="1" applyFont="1" applyBorder="1" applyAlignment="1"/>
    <xf numFmtId="0" fontId="2" fillId="0" borderId="30" xfId="2" applyNumberFormat="1" applyFont="1" applyBorder="1" applyAlignment="1"/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4" fillId="0" borderId="26" xfId="0" applyFont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7" borderId="0" xfId="0" applyFont="1" applyFill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textRotation="90"/>
    </xf>
    <xf numFmtId="0" fontId="21" fillId="0" borderId="0" xfId="0" applyFont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 textRotation="90"/>
    </xf>
    <xf numFmtId="0" fontId="21" fillId="7" borderId="0" xfId="0" applyFont="1" applyFill="1" applyAlignment="1">
      <alignment horizontal="center" vertical="center" textRotation="90"/>
    </xf>
    <xf numFmtId="0" fontId="1" fillId="0" borderId="7" xfId="2" applyFont="1" applyFill="1" applyBorder="1"/>
    <xf numFmtId="0" fontId="1" fillId="0" borderId="4" xfId="2" applyFont="1" applyFill="1" applyBorder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3" totalsRowShown="0" headerRowDxfId="157" headerRowBorderDxfId="156" tableBorderDxfId="155" totalsRowBorderDxfId="154" headerRowCellStyle="Normal 2">
  <autoFilter ref="A3:O4633">
    <filterColumn colId="14">
      <filters blank="1"/>
    </filterColumn>
  </autoFilter>
  <sortState ref="A1294:O4633">
    <sortCondition ref="B3:B4633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5708" totalsRowShown="0" headerRowDxfId="131" tableBorderDxfId="130">
  <autoFilter ref="A1:Q5708">
    <filterColumn colId="8">
      <filters blank="1"/>
    </filterColumn>
  </autoFilter>
  <sortState ref="A5619:Q5708">
    <sortCondition ref="A1:A5708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3"/>
  <sheetViews>
    <sheetView topLeftCell="A4273" zoomScaleNormal="100" workbookViewId="0">
      <selection activeCell="B4294" sqref="B4294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57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3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3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x14ac:dyDescent="0.3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3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x14ac:dyDescent="0.3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3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3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3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3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x14ac:dyDescent="0.3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x14ac:dyDescent="0.3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3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x14ac:dyDescent="0.3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3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x14ac:dyDescent="0.3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x14ac:dyDescent="0.3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x14ac:dyDescent="0.3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x14ac:dyDescent="0.3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3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3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x14ac:dyDescent="0.3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x14ac:dyDescent="0.3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x14ac:dyDescent="0.3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3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x14ac:dyDescent="0.3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x14ac:dyDescent="0.3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x14ac:dyDescent="0.3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3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3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x14ac:dyDescent="0.3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3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x14ac:dyDescent="0.3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3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x14ac:dyDescent="0.3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3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3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x14ac:dyDescent="0.3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x14ac:dyDescent="0.3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3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3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3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x14ac:dyDescent="0.3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x14ac:dyDescent="0.3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x14ac:dyDescent="0.3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3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3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x14ac:dyDescent="0.3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x14ac:dyDescent="0.3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x14ac:dyDescent="0.3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3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x14ac:dyDescent="0.3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3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x14ac:dyDescent="0.3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3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x14ac:dyDescent="0.3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3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x14ac:dyDescent="0.3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3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3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x14ac:dyDescent="0.3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3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3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x14ac:dyDescent="0.3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3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x14ac:dyDescent="0.3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x14ac:dyDescent="0.3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x14ac:dyDescent="0.3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x14ac:dyDescent="0.3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3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3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3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3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3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x14ac:dyDescent="0.3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x14ac:dyDescent="0.3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x14ac:dyDescent="0.3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3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x14ac:dyDescent="0.3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3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3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x14ac:dyDescent="0.3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3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x14ac:dyDescent="0.3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x14ac:dyDescent="0.3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x14ac:dyDescent="0.3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x14ac:dyDescent="0.3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x14ac:dyDescent="0.3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x14ac:dyDescent="0.3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3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x14ac:dyDescent="0.3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3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3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3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3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3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3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3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3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3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3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3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x14ac:dyDescent="0.3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x14ac:dyDescent="0.3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x14ac:dyDescent="0.3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x14ac:dyDescent="0.3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x14ac:dyDescent="0.3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x14ac:dyDescent="0.3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x14ac:dyDescent="0.3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x14ac:dyDescent="0.3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3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x14ac:dyDescent="0.3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x14ac:dyDescent="0.3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x14ac:dyDescent="0.3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x14ac:dyDescent="0.3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x14ac:dyDescent="0.3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x14ac:dyDescent="0.3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x14ac:dyDescent="0.3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x14ac:dyDescent="0.3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x14ac:dyDescent="0.3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3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x14ac:dyDescent="0.3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3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x14ac:dyDescent="0.3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3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3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3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3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3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3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3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x14ac:dyDescent="0.3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3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x14ac:dyDescent="0.3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x14ac:dyDescent="0.3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x14ac:dyDescent="0.3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x14ac:dyDescent="0.3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3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x14ac:dyDescent="0.3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x14ac:dyDescent="0.3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3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3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x14ac:dyDescent="0.3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3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x14ac:dyDescent="0.3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3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3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3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3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3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3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3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x14ac:dyDescent="0.3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x14ac:dyDescent="0.3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3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x14ac:dyDescent="0.3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x14ac:dyDescent="0.3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x14ac:dyDescent="0.3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x14ac:dyDescent="0.3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x14ac:dyDescent="0.3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x14ac:dyDescent="0.3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x14ac:dyDescent="0.3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x14ac:dyDescent="0.3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x14ac:dyDescent="0.3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3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x14ac:dyDescent="0.3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x14ac:dyDescent="0.3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x14ac:dyDescent="0.3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3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x14ac:dyDescent="0.3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3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3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3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x14ac:dyDescent="0.3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x14ac:dyDescent="0.3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x14ac:dyDescent="0.3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x14ac:dyDescent="0.3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x14ac:dyDescent="0.3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3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3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3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3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3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x14ac:dyDescent="0.3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x14ac:dyDescent="0.3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x14ac:dyDescent="0.3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x14ac:dyDescent="0.3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3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3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x14ac:dyDescent="0.3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x14ac:dyDescent="0.3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x14ac:dyDescent="0.3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3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x14ac:dyDescent="0.3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x14ac:dyDescent="0.3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3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x14ac:dyDescent="0.3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3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x14ac:dyDescent="0.3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x14ac:dyDescent="0.3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3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3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3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x14ac:dyDescent="0.3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x14ac:dyDescent="0.3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x14ac:dyDescent="0.3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x14ac:dyDescent="0.3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3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x14ac:dyDescent="0.3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x14ac:dyDescent="0.3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x14ac:dyDescent="0.3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x14ac:dyDescent="0.3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x14ac:dyDescent="0.3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x14ac:dyDescent="0.3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3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x14ac:dyDescent="0.3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3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x14ac:dyDescent="0.3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3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x14ac:dyDescent="0.3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x14ac:dyDescent="0.3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x14ac:dyDescent="0.3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x14ac:dyDescent="0.3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3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x14ac:dyDescent="0.3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3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x14ac:dyDescent="0.3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x14ac:dyDescent="0.3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3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x14ac:dyDescent="0.3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x14ac:dyDescent="0.3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x14ac:dyDescent="0.3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x14ac:dyDescent="0.3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3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x14ac:dyDescent="0.3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3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3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3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3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x14ac:dyDescent="0.3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3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3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3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3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x14ac:dyDescent="0.3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x14ac:dyDescent="0.3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x14ac:dyDescent="0.3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3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3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3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3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x14ac:dyDescent="0.3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x14ac:dyDescent="0.3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3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x14ac:dyDescent="0.3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3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3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3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3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3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3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3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3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3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3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3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3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3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3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3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x14ac:dyDescent="0.3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x14ac:dyDescent="0.3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3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3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x14ac:dyDescent="0.3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x14ac:dyDescent="0.3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3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3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3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3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3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3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x14ac:dyDescent="0.3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x14ac:dyDescent="0.3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3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3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x14ac:dyDescent="0.3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3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x14ac:dyDescent="0.3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x14ac:dyDescent="0.3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3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x14ac:dyDescent="0.3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x14ac:dyDescent="0.3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x14ac:dyDescent="0.3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x14ac:dyDescent="0.3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3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x14ac:dyDescent="0.3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3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3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3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3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x14ac:dyDescent="0.3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x14ac:dyDescent="0.3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x14ac:dyDescent="0.3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x14ac:dyDescent="0.3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3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x14ac:dyDescent="0.3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x14ac:dyDescent="0.3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3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x14ac:dyDescent="0.3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x14ac:dyDescent="0.3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x14ac:dyDescent="0.3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3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x14ac:dyDescent="0.3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3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3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x14ac:dyDescent="0.3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3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3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3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3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x14ac:dyDescent="0.3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x14ac:dyDescent="0.3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x14ac:dyDescent="0.3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x14ac:dyDescent="0.3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3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3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3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3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x14ac:dyDescent="0.3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x14ac:dyDescent="0.3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3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x14ac:dyDescent="0.3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x14ac:dyDescent="0.3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x14ac:dyDescent="0.3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x14ac:dyDescent="0.3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x14ac:dyDescent="0.3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x14ac:dyDescent="0.3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3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x14ac:dyDescent="0.3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x14ac:dyDescent="0.3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x14ac:dyDescent="0.3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x14ac:dyDescent="0.3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3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3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x14ac:dyDescent="0.3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x14ac:dyDescent="0.3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3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3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x14ac:dyDescent="0.3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3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3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x14ac:dyDescent="0.3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x14ac:dyDescent="0.3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x14ac:dyDescent="0.3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3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3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3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3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x14ac:dyDescent="0.3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x14ac:dyDescent="0.3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3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2928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x14ac:dyDescent="0.3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x14ac:dyDescent="0.3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x14ac:dyDescent="0.3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x14ac:dyDescent="0.3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3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3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3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3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3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3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x14ac:dyDescent="0.3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x14ac:dyDescent="0.3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x14ac:dyDescent="0.3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x14ac:dyDescent="0.3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x14ac:dyDescent="0.3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x14ac:dyDescent="0.3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x14ac:dyDescent="0.3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x14ac:dyDescent="0.3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x14ac:dyDescent="0.3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x14ac:dyDescent="0.3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x14ac:dyDescent="0.3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x14ac:dyDescent="0.3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x14ac:dyDescent="0.3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x14ac:dyDescent="0.3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3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x14ac:dyDescent="0.3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x14ac:dyDescent="0.3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x14ac:dyDescent="0.3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x14ac:dyDescent="0.3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3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x14ac:dyDescent="0.3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x14ac:dyDescent="0.3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3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3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x14ac:dyDescent="0.3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x14ac:dyDescent="0.3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3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3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3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x14ac:dyDescent="0.3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x14ac:dyDescent="0.3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x14ac:dyDescent="0.3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3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x14ac:dyDescent="0.3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x14ac:dyDescent="0.3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x14ac:dyDescent="0.3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x14ac:dyDescent="0.3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3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x14ac:dyDescent="0.3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3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3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3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3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x14ac:dyDescent="0.3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3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3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3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3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3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3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3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3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3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3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x14ac:dyDescent="0.3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x14ac:dyDescent="0.3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3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3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3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3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3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x14ac:dyDescent="0.3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x14ac:dyDescent="0.3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x14ac:dyDescent="0.3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3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3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3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3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x14ac:dyDescent="0.3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x14ac:dyDescent="0.3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x14ac:dyDescent="0.3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3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x14ac:dyDescent="0.3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x14ac:dyDescent="0.3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x14ac:dyDescent="0.3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3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3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35">
      <c r="A4294" s="350" t="s">
        <v>2757</v>
      </c>
      <c r="B4294" s="316" t="s">
        <v>2758</v>
      </c>
      <c r="C4294" s="76">
        <v>44719</v>
      </c>
      <c r="D4294" s="264"/>
      <c r="E4294" s="351" t="s">
        <v>948</v>
      </c>
      <c r="F4294" s="77">
        <v>100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3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3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x14ac:dyDescent="0.3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3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3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3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3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3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x14ac:dyDescent="0.3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x14ac:dyDescent="0.3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x14ac:dyDescent="0.3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x14ac:dyDescent="0.3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3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3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3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3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3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3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3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3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3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3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3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3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3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x14ac:dyDescent="0.3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x14ac:dyDescent="0.3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3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x14ac:dyDescent="0.3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x14ac:dyDescent="0.3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3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x14ac:dyDescent="0.3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x14ac:dyDescent="0.3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x14ac:dyDescent="0.3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3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x14ac:dyDescent="0.3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x14ac:dyDescent="0.3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x14ac:dyDescent="0.3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x14ac:dyDescent="0.3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x14ac:dyDescent="0.3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x14ac:dyDescent="0.3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x14ac:dyDescent="0.3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x14ac:dyDescent="0.3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x14ac:dyDescent="0.3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x14ac:dyDescent="0.3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x14ac:dyDescent="0.3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x14ac:dyDescent="0.3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x14ac:dyDescent="0.3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x14ac:dyDescent="0.3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x14ac:dyDescent="0.3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x14ac:dyDescent="0.3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x14ac:dyDescent="0.3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x14ac:dyDescent="0.3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x14ac:dyDescent="0.3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x14ac:dyDescent="0.3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x14ac:dyDescent="0.3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x14ac:dyDescent="0.3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x14ac:dyDescent="0.3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x14ac:dyDescent="0.3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x14ac:dyDescent="0.3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x14ac:dyDescent="0.3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x14ac:dyDescent="0.3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x14ac:dyDescent="0.3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x14ac:dyDescent="0.3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x14ac:dyDescent="0.3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x14ac:dyDescent="0.3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x14ac:dyDescent="0.3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x14ac:dyDescent="0.3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x14ac:dyDescent="0.3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x14ac:dyDescent="0.3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x14ac:dyDescent="0.3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x14ac:dyDescent="0.3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x14ac:dyDescent="0.3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x14ac:dyDescent="0.3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x14ac:dyDescent="0.3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x14ac:dyDescent="0.3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x14ac:dyDescent="0.3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x14ac:dyDescent="0.3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x14ac:dyDescent="0.3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x14ac:dyDescent="0.3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x14ac:dyDescent="0.3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x14ac:dyDescent="0.3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x14ac:dyDescent="0.3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x14ac:dyDescent="0.3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x14ac:dyDescent="0.3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x14ac:dyDescent="0.3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x14ac:dyDescent="0.3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x14ac:dyDescent="0.3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x14ac:dyDescent="0.3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x14ac:dyDescent="0.3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x14ac:dyDescent="0.3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x14ac:dyDescent="0.3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x14ac:dyDescent="0.3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x14ac:dyDescent="0.3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x14ac:dyDescent="0.3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x14ac:dyDescent="0.3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x14ac:dyDescent="0.3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x14ac:dyDescent="0.3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x14ac:dyDescent="0.3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x14ac:dyDescent="0.3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x14ac:dyDescent="0.3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x14ac:dyDescent="0.3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x14ac:dyDescent="0.3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x14ac:dyDescent="0.3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x14ac:dyDescent="0.3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9" type="noConversion"/>
  <hyperlinks>
    <hyperlink ref="O4437" r:id="rId1" display="Wo@da Trái tim"/>
    <hyperlink ref="B4645" r:id="rId2" display="Wo@da LK-301"/>
    <hyperlink ref="B4654" r:id="rId3" display="Wo@da LK-403"/>
    <hyperlink ref="B4638" r:id="rId4" display="Wo@da LK-401"/>
    <hyperlink ref="B4640" r:id="rId5" display="Wo@da LK-801"/>
    <hyperlink ref="B4662" r:id="rId6" display="Wo@da NC Bamboo"/>
    <hyperlink ref="B4663" r:id="rId7" display="Wo@da NC Bamboo"/>
    <hyperlink ref="B4828" r:id="rId8" display="Wo@da LK-401"/>
    <hyperlink ref="B4831" r:id="rId9" display="Wo@da LK-204"/>
    <hyperlink ref="O4435" r:id="rId10" display="Wo@da Trái tim"/>
    <hyperlink ref="B4643" r:id="rId11" display="mailto:Wo@da%20LK-301"/>
    <hyperlink ref="B4652" r:id="rId12" display="mailto:Wo@da%20LK-403"/>
    <hyperlink ref="B4636" r:id="rId13" display="mailto:Wo@da%20LK-401"/>
    <hyperlink ref="B4638" r:id="rId14" display="mailto:Wo@da%20LK-801"/>
    <hyperlink ref="B4660" r:id="rId15" display="mailto:Wo@da%20NC%20Bamboo"/>
    <hyperlink ref="B4661" r:id="rId16" display="mailto:Wo@da%20NC%20Bamboo"/>
    <hyperlink ref="B4826" r:id="rId17" display="Wo@da LK-401"/>
    <hyperlink ref="B4829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2471</v>
      </c>
    </row>
    <row r="3" spans="1:17" x14ac:dyDescent="0.3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2468</v>
      </c>
      <c r="B61" s="100">
        <v>67296</v>
      </c>
      <c r="C61" s="100">
        <v>1995</v>
      </c>
    </row>
  </sheetData>
  <phoneticPr fontId="19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8"/>
  <sheetViews>
    <sheetView tabSelected="1" topLeftCell="A5664" zoomScaleNormal="100" workbookViewId="0">
      <selection activeCell="G5683" sqref="G5683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 t="shared" ref="F5619:F5650" si="91">SUM(J5619:L5619)</f>
        <v>288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</f>
        <v>168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 t="shared" si="91"/>
        <v>228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</f>
        <v>144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 t="shared" si="91"/>
        <v>312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</f>
        <v>204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3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 t="shared" si="91"/>
        <v>312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</f>
        <v>168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3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 t="shared" si="91"/>
        <v>360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</f>
        <v>204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468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</f>
        <v>288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 t="shared" si="91"/>
        <v>300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</f>
        <v>216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3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 t="shared" si="91"/>
        <v>468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</f>
        <v>288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3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 t="shared" si="91"/>
        <v>492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</f>
        <v>300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3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 t="shared" si="91"/>
        <v>60</v>
      </c>
      <c r="G5630" s="100">
        <f>SUM(Table3[[#This Row],[Kim Dệt Ngày]:[Kim Khác Đêm]])</f>
        <v>98</v>
      </c>
      <c r="H5630" s="10">
        <v>44743</v>
      </c>
      <c r="I5630" s="10"/>
      <c r="J5630" s="9">
        <f>36+24</f>
        <v>60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1"/>
        <v>432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</f>
        <v>252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3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 t="shared" si="91"/>
        <v>348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</f>
        <v>204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3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 t="shared" si="91"/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3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 t="shared" si="91"/>
        <v>540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</f>
        <v>300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3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 t="shared" si="91"/>
        <v>288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</f>
        <v>192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3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 t="shared" si="91"/>
        <v>408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</f>
        <v>240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3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 t="shared" si="91"/>
        <v>492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</f>
        <v>264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3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 t="shared" si="91"/>
        <v>240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</f>
        <v>156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1"/>
        <v>180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</f>
        <v>108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1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1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1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3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 t="shared" si="91"/>
        <v>120</v>
      </c>
      <c r="G5643" s="100">
        <f>SUM(Table3[[#This Row],[Kim Dệt Ngày]:[Kim Khác Đêm]])</f>
        <v>0</v>
      </c>
      <c r="H5643" s="10">
        <v>44746</v>
      </c>
      <c r="I5643" s="10"/>
      <c r="J5643" s="9">
        <f>24+48</f>
        <v>72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3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 t="shared" si="91"/>
        <v>156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</f>
        <v>84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3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 t="shared" si="91"/>
        <v>108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</f>
        <v>60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3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 t="shared" si="91"/>
        <v>348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</f>
        <v>180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3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 t="shared" si="91"/>
        <v>372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</f>
        <v>204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3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 t="shared" si="91"/>
        <v>324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</f>
        <v>180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3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 t="shared" si="91"/>
        <v>300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</f>
        <v>180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1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 t="shared" ref="F5651:F5682" si="92"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x14ac:dyDescent="0.3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 t="shared" si="92"/>
        <v>168</v>
      </c>
      <c r="G5652" s="100">
        <f>SUM(Table3[[#This Row],[Kim Dệt Ngày]:[Kim Khác Đêm]])</f>
        <v>0</v>
      </c>
      <c r="H5652" s="10">
        <v>44743</v>
      </c>
      <c r="I5652" s="10"/>
      <c r="J5652" s="9">
        <f>24+12+48+36</f>
        <v>120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3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 t="shared" si="92"/>
        <v>420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</f>
        <v>264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3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 t="shared" si="92"/>
        <v>168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</f>
        <v>132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3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 t="shared" si="92"/>
        <v>648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</f>
        <v>252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3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</f>
        <v>240</v>
      </c>
      <c r="K5658" s="9"/>
      <c r="L5658" s="9">
        <f>108+108+96+96</f>
        <v>408</v>
      </c>
      <c r="M5658" s="11"/>
      <c r="N5658" s="11"/>
      <c r="O5658" s="9"/>
      <c r="P5658" s="9"/>
      <c r="Q5658" s="9"/>
    </row>
    <row r="5659" spans="1:17" x14ac:dyDescent="0.3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 t="shared" si="92"/>
        <v>816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</f>
        <v>312</v>
      </c>
      <c r="K5659" s="9"/>
      <c r="L5659" s="9">
        <f>108+96+96+108+96</f>
        <v>504</v>
      </c>
      <c r="M5659" s="11"/>
      <c r="N5659" s="11"/>
      <c r="O5659" s="9"/>
      <c r="P5659" s="9"/>
      <c r="Q5659" s="9"/>
    </row>
    <row r="5660" spans="1:17" x14ac:dyDescent="0.3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 t="shared" si="92"/>
        <v>420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</f>
        <v>156</v>
      </c>
      <c r="K5660" s="9"/>
      <c r="L5660" s="9">
        <f>48+60+48+60+48</f>
        <v>264</v>
      </c>
      <c r="M5660" s="11"/>
      <c r="N5660" s="11"/>
      <c r="O5660" s="9"/>
      <c r="P5660" s="9"/>
      <c r="Q5660" s="9"/>
    </row>
    <row r="5661" spans="1:17" x14ac:dyDescent="0.3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 t="shared" si="92"/>
        <v>324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</f>
        <v>132</v>
      </c>
      <c r="K5661" s="9"/>
      <c r="L5661" s="9">
        <f>48+36+60+48</f>
        <v>192</v>
      </c>
      <c r="M5661" s="11"/>
      <c r="N5661" s="11"/>
      <c r="O5661" s="9"/>
      <c r="P5661" s="9"/>
      <c r="Q5661" s="9"/>
    </row>
    <row r="5662" spans="1:17" x14ac:dyDescent="0.3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 t="shared" si="92"/>
        <v>612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</f>
        <v>216</v>
      </c>
      <c r="K5662" s="9"/>
      <c r="L5662" s="9">
        <f>84+84+72+84+72</f>
        <v>396</v>
      </c>
      <c r="M5662" s="11"/>
      <c r="N5662" s="11"/>
      <c r="O5662" s="9"/>
      <c r="P5662" s="9"/>
      <c r="Q5662" s="9"/>
    </row>
    <row r="5663" spans="1:17" x14ac:dyDescent="0.3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 t="shared" si="92"/>
        <v>660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</f>
        <v>264</v>
      </c>
      <c r="K5663" s="9"/>
      <c r="L5663" s="9">
        <f>108+84+108+96</f>
        <v>396</v>
      </c>
      <c r="M5663" s="11"/>
      <c r="N5663" s="11"/>
      <c r="O5663" s="9"/>
      <c r="P5663" s="9"/>
      <c r="Q5663" s="9"/>
    </row>
    <row r="5664" spans="1:17" x14ac:dyDescent="0.3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 t="shared" si="92"/>
        <v>732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</f>
        <v>300</v>
      </c>
      <c r="K5664" s="9"/>
      <c r="L5664" s="9">
        <f>96+72+96+72+96</f>
        <v>432</v>
      </c>
      <c r="M5664" s="11"/>
      <c r="N5664" s="11"/>
      <c r="O5664" s="9"/>
      <c r="P5664" s="9"/>
      <c r="Q5664" s="9"/>
    </row>
    <row r="5665" spans="1:17" x14ac:dyDescent="0.3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 t="shared" si="92"/>
        <v>672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</f>
        <v>264</v>
      </c>
      <c r="K5665" s="9"/>
      <c r="L5665" s="9">
        <f>72+96+72+96+72</f>
        <v>408</v>
      </c>
      <c r="M5665" s="11"/>
      <c r="N5665" s="11"/>
      <c r="O5665" s="9"/>
      <c r="P5665" s="9"/>
      <c r="Q5665" s="9"/>
    </row>
    <row r="5666" spans="1:17" x14ac:dyDescent="0.3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 t="shared" si="92"/>
        <v>852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</f>
        <v>312</v>
      </c>
      <c r="K5666" s="9"/>
      <c r="L5666" s="9">
        <f>120+96+108+120+96</f>
        <v>540</v>
      </c>
      <c r="M5666" s="11"/>
      <c r="N5666" s="11"/>
      <c r="O5666" s="9"/>
      <c r="P5666" s="9"/>
      <c r="Q5666" s="9"/>
    </row>
    <row r="5667" spans="1:17" x14ac:dyDescent="0.3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 t="shared" si="92"/>
        <v>528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</f>
        <v>216</v>
      </c>
      <c r="K5667" s="9"/>
      <c r="L5667" s="9">
        <f>72+36+60+72+72</f>
        <v>312</v>
      </c>
      <c r="M5667" s="11"/>
      <c r="N5667" s="11"/>
      <c r="O5667" s="9"/>
      <c r="P5667" s="9"/>
      <c r="Q5667" s="9"/>
    </row>
    <row r="5668" spans="1:17" x14ac:dyDescent="0.3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 t="shared" si="92"/>
        <v>156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</f>
        <v>120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35">
      <c r="A5670" s="9" t="s">
        <v>90</v>
      </c>
      <c r="B5670" s="9" t="s">
        <v>1070</v>
      </c>
      <c r="C5670" s="9" t="s">
        <v>18</v>
      </c>
      <c r="D5670" s="9"/>
      <c r="E5670" s="10">
        <v>44710</v>
      </c>
      <c r="F5670" s="100">
        <f t="shared" si="92"/>
        <v>276</v>
      </c>
      <c r="G5670" s="100">
        <f>SUM(Table3[[#This Row],[Kim Dệt Ngày]:[Kim Khác Đêm]])</f>
        <v>0</v>
      </c>
      <c r="H5670" s="10">
        <v>44743</v>
      </c>
      <c r="I5670" s="10"/>
      <c r="J5670" s="9">
        <f>48+48+36+48</f>
        <v>180</v>
      </c>
      <c r="K5670" s="9"/>
      <c r="L5670" s="9">
        <f>48+48</f>
        <v>96</v>
      </c>
      <c r="M5670" s="11"/>
      <c r="N5670" s="11"/>
      <c r="O5670" s="9"/>
      <c r="P5670" s="9"/>
      <c r="Q5670" s="9"/>
    </row>
    <row r="5671" spans="1:17" x14ac:dyDescent="0.35">
      <c r="A5671" s="9" t="s">
        <v>91</v>
      </c>
      <c r="B5671" s="161" t="s">
        <v>1071</v>
      </c>
      <c r="C5671" s="9" t="s">
        <v>28</v>
      </c>
      <c r="D5671" s="9"/>
      <c r="E5671" s="10">
        <v>44736</v>
      </c>
      <c r="F5671" s="100">
        <f t="shared" si="92"/>
        <v>0</v>
      </c>
      <c r="G5671" s="100">
        <f>SUM(Table3[[#This Row],[Kim Dệt Ngày]:[Kim Khác Đêm]])</f>
        <v>0</v>
      </c>
      <c r="H5671" s="10">
        <v>44743</v>
      </c>
      <c r="I5671" s="10"/>
      <c r="J5671" s="9"/>
      <c r="K5671" s="9"/>
      <c r="L5671" s="9"/>
      <c r="M5671" s="11"/>
      <c r="N5671" s="11"/>
      <c r="O5671" s="9"/>
      <c r="P5671" s="9"/>
      <c r="Q5671" s="9"/>
    </row>
    <row r="5672" spans="1:17" x14ac:dyDescent="0.35">
      <c r="A5672" s="9" t="s">
        <v>93</v>
      </c>
      <c r="B5672" s="9" t="s">
        <v>1691</v>
      </c>
      <c r="C5672" s="9" t="s">
        <v>18</v>
      </c>
      <c r="D5672" s="9"/>
      <c r="E5672" s="10">
        <v>44686</v>
      </c>
      <c r="F5672" s="100">
        <f t="shared" si="92"/>
        <v>264</v>
      </c>
      <c r="G5672" s="100">
        <f>SUM(Table3[[#This Row],[Kim Dệt Ngày]:[Kim Khác Đêm]])</f>
        <v>0</v>
      </c>
      <c r="H5672" s="10">
        <v>44743</v>
      </c>
      <c r="I5672" s="10"/>
      <c r="J5672" s="9">
        <f>48+36+48+36</f>
        <v>168</v>
      </c>
      <c r="K5672" s="9"/>
      <c r="L5672" s="9">
        <f>48+48</f>
        <v>96</v>
      </c>
      <c r="M5672" s="11"/>
      <c r="N5672" s="11"/>
      <c r="O5672" s="9"/>
      <c r="P5672" s="9"/>
      <c r="Q5672" s="9"/>
    </row>
    <row r="5673" spans="1:17" x14ac:dyDescent="0.35">
      <c r="A5673" s="9" t="s">
        <v>94</v>
      </c>
      <c r="B5673" s="9" t="s">
        <v>2605</v>
      </c>
      <c r="C5673" s="9" t="s">
        <v>25</v>
      </c>
      <c r="D5673" s="9"/>
      <c r="E5673" s="10">
        <v>44741</v>
      </c>
      <c r="F5673" s="100">
        <f t="shared" si="92"/>
        <v>348</v>
      </c>
      <c r="G5673" s="100">
        <f>SUM(Table3[[#This Row],[Kim Dệt Ngày]:[Kim Khác Đêm]])</f>
        <v>0</v>
      </c>
      <c r="H5673" s="10">
        <v>44743</v>
      </c>
      <c r="I5673" s="10"/>
      <c r="J5673" s="9">
        <f>36+48+48+48</f>
        <v>180</v>
      </c>
      <c r="K5673" s="9"/>
      <c r="L5673" s="9">
        <f>48+36+48+36</f>
        <v>168</v>
      </c>
      <c r="M5673" s="11"/>
      <c r="N5673" s="11"/>
      <c r="O5673" s="9"/>
      <c r="P5673" s="9"/>
      <c r="Q5673" s="9"/>
    </row>
    <row r="5674" spans="1:17" x14ac:dyDescent="0.35">
      <c r="A5674" s="9" t="s">
        <v>95</v>
      </c>
      <c r="B5674" s="9" t="s">
        <v>2605</v>
      </c>
      <c r="C5674" s="9" t="s">
        <v>18</v>
      </c>
      <c r="D5674" s="9"/>
      <c r="E5674" s="10">
        <v>44741</v>
      </c>
      <c r="F5674" s="100">
        <f t="shared" si="92"/>
        <v>588</v>
      </c>
      <c r="G5674" s="100">
        <f>SUM(Table3[[#This Row],[Kim Dệt Ngày]:[Kim Khác Đêm]])</f>
        <v>0</v>
      </c>
      <c r="H5674" s="10">
        <v>44743</v>
      </c>
      <c r="I5674" s="10"/>
      <c r="J5674" s="9">
        <f>60+48+60+60</f>
        <v>228</v>
      </c>
      <c r="K5674" s="9"/>
      <c r="L5674" s="9">
        <f>84+60+60+84+72</f>
        <v>360</v>
      </c>
      <c r="M5674" s="11"/>
      <c r="N5674" s="11"/>
      <c r="O5674" s="9"/>
      <c r="P5674" s="9"/>
      <c r="Q5674" s="9"/>
    </row>
    <row r="5675" spans="1:17" x14ac:dyDescent="0.35">
      <c r="A5675" s="9" t="s">
        <v>96</v>
      </c>
      <c r="B5675" s="9" t="s">
        <v>1060</v>
      </c>
      <c r="C5675" s="9" t="s">
        <v>18</v>
      </c>
      <c r="D5675" s="9"/>
      <c r="E5675" s="10">
        <v>44733</v>
      </c>
      <c r="F5675" s="100">
        <f t="shared" si="92"/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72+72+84+84</f>
        <v>312</v>
      </c>
      <c r="K5675" s="9"/>
      <c r="L5675" s="9">
        <f>84+72+84+84+72</f>
        <v>396</v>
      </c>
      <c r="M5675" s="11"/>
      <c r="N5675" s="11"/>
      <c r="O5675" s="9"/>
      <c r="P5675" s="9"/>
      <c r="Q5675" s="9"/>
    </row>
    <row r="5676" spans="1:17" x14ac:dyDescent="0.35">
      <c r="A5676" s="9" t="s">
        <v>97</v>
      </c>
      <c r="B5676" s="9" t="s">
        <v>2244</v>
      </c>
      <c r="C5676" s="9" t="s">
        <v>39</v>
      </c>
      <c r="D5676" s="9"/>
      <c r="E5676" s="10">
        <v>44741</v>
      </c>
      <c r="F5676" s="100">
        <f t="shared" si="92"/>
        <v>444</v>
      </c>
      <c r="G5676" s="100">
        <f>SUM(Table3[[#This Row],[Kim Dệt Ngày]:[Kim Khác Đêm]])</f>
        <v>0</v>
      </c>
      <c r="H5676" s="10">
        <v>44743</v>
      </c>
      <c r="I5676" s="10"/>
      <c r="J5676" s="9">
        <f>36+48+36+48</f>
        <v>168</v>
      </c>
      <c r="K5676" s="9"/>
      <c r="L5676" s="9">
        <f>60+60+48+60+48</f>
        <v>276</v>
      </c>
      <c r="M5676" s="11"/>
      <c r="N5676" s="11"/>
      <c r="O5676" s="9"/>
      <c r="P5676" s="9"/>
      <c r="Q5676" s="9"/>
    </row>
    <row r="5677" spans="1:17" x14ac:dyDescent="0.35">
      <c r="A5677" s="9" t="s">
        <v>98</v>
      </c>
      <c r="B5677" s="9" t="s">
        <v>2605</v>
      </c>
      <c r="C5677" s="9" t="s">
        <v>28</v>
      </c>
      <c r="D5677" s="9"/>
      <c r="E5677" s="10">
        <v>44741</v>
      </c>
      <c r="F5677" s="100">
        <f t="shared" si="92"/>
        <v>420</v>
      </c>
      <c r="G5677" s="100">
        <f>SUM(Table3[[#This Row],[Kim Dệt Ngày]:[Kim Khác Đêm]])</f>
        <v>0</v>
      </c>
      <c r="H5677" s="10">
        <v>44743</v>
      </c>
      <c r="I5677" s="10"/>
      <c r="J5677" s="9">
        <f>36+48+48+48</f>
        <v>180</v>
      </c>
      <c r="K5677" s="9"/>
      <c r="L5677" s="9">
        <f>60+36+48+48+48</f>
        <v>240</v>
      </c>
      <c r="M5677" s="11"/>
      <c r="N5677" s="11"/>
      <c r="O5677" s="9"/>
      <c r="P5677" s="9"/>
      <c r="Q5677" s="9"/>
    </row>
    <row r="5678" spans="1:17" x14ac:dyDescent="0.35">
      <c r="A5678" s="9" t="s">
        <v>100</v>
      </c>
      <c r="B5678" s="9" t="s">
        <v>2605</v>
      </c>
      <c r="C5678" s="9" t="s">
        <v>25</v>
      </c>
      <c r="D5678" s="9"/>
      <c r="E5678" s="10">
        <v>44741</v>
      </c>
      <c r="F5678" s="100">
        <f t="shared" si="92"/>
        <v>0</v>
      </c>
      <c r="G5678" s="100">
        <f>SUM(Table3[[#This Row],[Kim Dệt Ngày]:[Kim Khác Đêm]])</f>
        <v>0</v>
      </c>
      <c r="H5678" s="10">
        <v>44743</v>
      </c>
      <c r="I5678" s="10"/>
      <c r="J5678" s="9"/>
      <c r="K5678" s="9"/>
      <c r="L5678" s="9"/>
      <c r="M5678" s="11"/>
      <c r="N5678" s="11"/>
      <c r="O5678" s="9"/>
      <c r="P5678" s="9"/>
      <c r="Q5678" s="9"/>
    </row>
    <row r="5679" spans="1:17" x14ac:dyDescent="0.35">
      <c r="A5679" s="9" t="s">
        <v>101</v>
      </c>
      <c r="B5679" s="9" t="s">
        <v>2244</v>
      </c>
      <c r="C5679" s="9" t="s">
        <v>18</v>
      </c>
      <c r="D5679" s="9"/>
      <c r="E5679" s="10">
        <v>44741</v>
      </c>
      <c r="F5679" s="100">
        <f t="shared" si="92"/>
        <v>324</v>
      </c>
      <c r="G5679" s="100">
        <f>SUM(Table3[[#This Row],[Kim Dệt Ngày]:[Kim Khác Đêm]])</f>
        <v>0</v>
      </c>
      <c r="H5679" s="10">
        <v>44743</v>
      </c>
      <c r="I5679" s="10"/>
      <c r="J5679" s="9">
        <f>48+36+48+36</f>
        <v>168</v>
      </c>
      <c r="K5679" s="9"/>
      <c r="L5679" s="9">
        <f>60+48+48</f>
        <v>156</v>
      </c>
      <c r="M5679" s="11"/>
      <c r="N5679" s="11"/>
      <c r="O5679" s="9"/>
      <c r="P5679" s="9"/>
      <c r="Q5679" s="9"/>
    </row>
    <row r="5680" spans="1:17" x14ac:dyDescent="0.35">
      <c r="A5680" s="9" t="s">
        <v>102</v>
      </c>
      <c r="B5680" s="150" t="s">
        <v>2259</v>
      </c>
      <c r="C5680" s="9" t="s">
        <v>39</v>
      </c>
      <c r="D5680" s="9"/>
      <c r="E5680" s="10">
        <v>44738</v>
      </c>
      <c r="F5680" s="100">
        <f t="shared" si="92"/>
        <v>396</v>
      </c>
      <c r="G5680" s="100">
        <f>SUM(Table3[[#This Row],[Kim Dệt Ngày]:[Kim Khác Đêm]])</f>
        <v>0</v>
      </c>
      <c r="H5680" s="10">
        <v>44743</v>
      </c>
      <c r="I5680" s="10"/>
      <c r="J5680" s="9">
        <f>36+36+36+36</f>
        <v>144</v>
      </c>
      <c r="K5680" s="9"/>
      <c r="L5680" s="9">
        <f>48+60+48+48+48</f>
        <v>252</v>
      </c>
      <c r="M5680" s="11"/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35">
      <c r="A5682" s="9" t="s">
        <v>105</v>
      </c>
      <c r="B5682" s="9" t="s">
        <v>2259</v>
      </c>
      <c r="C5682" s="9" t="s">
        <v>39</v>
      </c>
      <c r="D5682" s="9"/>
      <c r="E5682" s="10">
        <v>44738</v>
      </c>
      <c r="F5682" s="100">
        <f t="shared" si="92"/>
        <v>372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</f>
        <v>144</v>
      </c>
      <c r="K5682" s="9"/>
      <c r="L5682" s="9">
        <f>36+36+48+60+48</f>
        <v>228</v>
      </c>
      <c r="M5682" s="11"/>
      <c r="N5682" s="11"/>
      <c r="O5682" s="9"/>
      <c r="P5682" s="9"/>
      <c r="Q5682" s="9"/>
    </row>
    <row r="5683" spans="1:17" x14ac:dyDescent="0.35">
      <c r="A5683" s="9" t="s">
        <v>88</v>
      </c>
      <c r="B5683" s="9" t="s">
        <v>2592</v>
      </c>
      <c r="C5683" s="9" t="s">
        <v>18</v>
      </c>
      <c r="D5683" s="9"/>
      <c r="E5683" s="10">
        <v>44718</v>
      </c>
      <c r="F5683" s="100">
        <f t="shared" ref="F5683:F5708" si="93">SUM(J5683:L5683)</f>
        <v>0</v>
      </c>
      <c r="G5683" s="100">
        <f>SUM(Table3[[#This Row],[Kim Dệt Ngày]:[Kim Khác Đêm]])</f>
        <v>0</v>
      </c>
      <c r="H5683" s="10">
        <v>44748</v>
      </c>
      <c r="I5683" s="10"/>
      <c r="J5683" s="9"/>
      <c r="K5683" s="9"/>
      <c r="L5683" s="9"/>
      <c r="M5683" s="11"/>
      <c r="N5683" s="11"/>
      <c r="O5683" s="9"/>
      <c r="P5683" s="9"/>
      <c r="Q5683" s="9"/>
    </row>
    <row r="5684" spans="1:17" x14ac:dyDescent="0.35">
      <c r="A5684" s="9" t="s">
        <v>103</v>
      </c>
      <c r="B5684" s="150" t="s">
        <v>2259</v>
      </c>
      <c r="C5684" s="9" t="s">
        <v>39</v>
      </c>
      <c r="D5684" s="9"/>
      <c r="E5684" s="10">
        <v>44738</v>
      </c>
      <c r="F5684" s="100">
        <f t="shared" si="93"/>
        <v>60</v>
      </c>
      <c r="G5684" s="100">
        <f>SUM(Table3[[#This Row],[Kim Dệt Ngày]:[Kim Khác Đêm]])</f>
        <v>0</v>
      </c>
      <c r="H5684" s="10">
        <v>44747</v>
      </c>
      <c r="I5684" s="10"/>
      <c r="J5684" s="9">
        <f>24</f>
        <v>24</v>
      </c>
      <c r="K5684" s="9"/>
      <c r="L5684" s="9">
        <f>36</f>
        <v>36</v>
      </c>
      <c r="M5684" s="11"/>
      <c r="N5684" s="11"/>
      <c r="O5684" s="9"/>
      <c r="P5684" s="9"/>
      <c r="Q5684" s="9"/>
    </row>
    <row r="5685" spans="1:17" x14ac:dyDescent="0.35">
      <c r="A5685" s="9" t="s">
        <v>103</v>
      </c>
      <c r="B5685" s="316" t="s">
        <v>2758</v>
      </c>
      <c r="C5685" s="9" t="s">
        <v>948</v>
      </c>
      <c r="D5685" s="9"/>
      <c r="E5685" s="10">
        <v>44719</v>
      </c>
      <c r="F5685" s="100">
        <f t="shared" si="93"/>
        <v>0</v>
      </c>
      <c r="G5685" s="100">
        <f>SUM(Table3[[#This Row],[Kim Dệt Ngày]:[Kim Khác Đêm]])</f>
        <v>0</v>
      </c>
      <c r="H5685" s="10">
        <v>44719</v>
      </c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35">
      <c r="A5686" s="9"/>
      <c r="B5686" s="9"/>
      <c r="C5686" s="9"/>
      <c r="D5686" s="9"/>
      <c r="E5686" s="10"/>
      <c r="F5686" s="100">
        <f t="shared" si="93"/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35">
      <c r="A5687" s="9"/>
      <c r="B5687" s="9"/>
      <c r="C5687" s="9"/>
      <c r="D5687" s="9"/>
      <c r="E5687" s="10"/>
      <c r="F5687" s="100">
        <f t="shared" si="93"/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35">
      <c r="A5688" s="9"/>
      <c r="B5688" s="9"/>
      <c r="C5688" s="9"/>
      <c r="D5688" s="9"/>
      <c r="E5688" s="10"/>
      <c r="F5688" s="100">
        <f t="shared" si="93"/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35">
      <c r="A5689" s="9"/>
      <c r="B5689" s="9"/>
      <c r="C5689" s="9"/>
      <c r="D5689" s="9"/>
      <c r="E5689" s="10"/>
      <c r="F5689" s="100">
        <f t="shared" si="93"/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35">
      <c r="A5690" s="9"/>
      <c r="B5690" s="9"/>
      <c r="C5690" s="9"/>
      <c r="D5690" s="9"/>
      <c r="E5690" s="10"/>
      <c r="F5690" s="100">
        <f t="shared" si="93"/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35">
      <c r="A5691" s="9"/>
      <c r="B5691" s="9"/>
      <c r="C5691" s="9"/>
      <c r="D5691" s="9"/>
      <c r="E5691" s="10"/>
      <c r="F5691" s="100">
        <f t="shared" si="93"/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35">
      <c r="A5692" s="9"/>
      <c r="B5692" s="9"/>
      <c r="C5692" s="9"/>
      <c r="D5692" s="9"/>
      <c r="E5692" s="10"/>
      <c r="F5692" s="100">
        <f t="shared" si="93"/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35">
      <c r="A5693" s="9"/>
      <c r="B5693" s="9"/>
      <c r="C5693" s="9"/>
      <c r="D5693" s="9"/>
      <c r="E5693" s="10"/>
      <c r="F5693" s="100">
        <f t="shared" si="93"/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35">
      <c r="A5694" s="9"/>
      <c r="B5694" s="9"/>
      <c r="C5694" s="9"/>
      <c r="D5694" s="9"/>
      <c r="E5694" s="10"/>
      <c r="F5694" s="100">
        <f t="shared" si="93"/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35">
      <c r="A5695" s="9"/>
      <c r="B5695" s="9"/>
      <c r="C5695" s="9"/>
      <c r="D5695" s="9"/>
      <c r="E5695" s="10"/>
      <c r="F5695" s="100">
        <f t="shared" si="93"/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35">
      <c r="A5696" s="9"/>
      <c r="B5696" s="9"/>
      <c r="C5696" s="9"/>
      <c r="D5696" s="9"/>
      <c r="E5696" s="10"/>
      <c r="F5696" s="100">
        <f t="shared" si="93"/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35">
      <c r="A5697" s="9"/>
      <c r="B5697" s="9"/>
      <c r="C5697" s="9"/>
      <c r="D5697" s="9"/>
      <c r="E5697" s="10"/>
      <c r="F5697" s="100">
        <f t="shared" si="93"/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35">
      <c r="A5698" s="9"/>
      <c r="B5698" s="9"/>
      <c r="C5698" s="9"/>
      <c r="D5698" s="9"/>
      <c r="E5698" s="10"/>
      <c r="F5698" s="100">
        <f t="shared" si="93"/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35">
      <c r="A5699" s="9"/>
      <c r="B5699" s="9"/>
      <c r="C5699" s="9"/>
      <c r="D5699" s="9"/>
      <c r="E5699" s="10"/>
      <c r="F5699" s="100">
        <f t="shared" si="93"/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35">
      <c r="A5700" s="9"/>
      <c r="B5700" s="9"/>
      <c r="C5700" s="9"/>
      <c r="D5700" s="9"/>
      <c r="E5700" s="10"/>
      <c r="F5700" s="100">
        <f t="shared" si="93"/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35">
      <c r="A5701" s="9"/>
      <c r="B5701" s="9"/>
      <c r="C5701" s="9"/>
      <c r="D5701" s="9"/>
      <c r="E5701" s="10"/>
      <c r="F5701" s="100">
        <f t="shared" si="93"/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35">
      <c r="A5702" s="9"/>
      <c r="B5702" s="9"/>
      <c r="C5702" s="9"/>
      <c r="D5702" s="9"/>
      <c r="E5702" s="10"/>
      <c r="F5702" s="100">
        <f t="shared" si="93"/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35">
      <c r="A5703" s="9"/>
      <c r="B5703" s="9"/>
      <c r="C5703" s="9"/>
      <c r="D5703" s="9"/>
      <c r="E5703" s="10"/>
      <c r="F5703" s="100">
        <f t="shared" si="93"/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35">
      <c r="A5704" s="9"/>
      <c r="B5704" s="9"/>
      <c r="C5704" s="9"/>
      <c r="D5704" s="9"/>
      <c r="E5704" s="10"/>
      <c r="F5704" s="100">
        <f t="shared" si="93"/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35">
      <c r="A5705" s="9"/>
      <c r="B5705" s="9"/>
      <c r="C5705" s="9"/>
      <c r="D5705" s="9"/>
      <c r="E5705" s="10"/>
      <c r="F5705" s="100">
        <f t="shared" si="93"/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35">
      <c r="A5706" s="9"/>
      <c r="B5706" s="9"/>
      <c r="C5706" s="9"/>
      <c r="D5706" s="9"/>
      <c r="E5706" s="10"/>
      <c r="F5706" s="100">
        <f t="shared" si="93"/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35">
      <c r="A5707" s="9"/>
      <c r="B5707" s="9"/>
      <c r="C5707" s="9"/>
      <c r="D5707" s="9"/>
      <c r="E5707" s="10"/>
      <c r="F5707" s="100">
        <f t="shared" si="93"/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35">
      <c r="A5708" s="14"/>
      <c r="B5708" s="14"/>
      <c r="C5708" s="14"/>
      <c r="D5708" s="14"/>
      <c r="E5708" s="144"/>
      <c r="F5708" s="145">
        <f t="shared" si="93"/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9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2408</v>
      </c>
      <c r="M1" t="s">
        <v>2410</v>
      </c>
      <c r="P1" t="s">
        <v>2409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3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44748</v>
      </c>
      <c r="AR1" s="335"/>
      <c r="AS1" s="335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44748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zoomScaleNormal="100" workbookViewId="0">
      <selection activeCell="F17" sqref="F17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44748</v>
      </c>
      <c r="AF1" t="s">
        <v>170</v>
      </c>
      <c r="AN1" t="s">
        <v>171</v>
      </c>
      <c r="AO1" s="335">
        <f ca="1">TODAY()</f>
        <v>44748</v>
      </c>
      <c r="AP1" s="335"/>
      <c r="AQ1" s="335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2928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288</v>
      </c>
      <c r="R3" s="147">
        <v>0</v>
      </c>
      <c r="S3" s="98">
        <v>44743</v>
      </c>
      <c r="T3" s="98"/>
      <c r="U3" s="97">
        <v>168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44744</v>
      </c>
      <c r="T4" s="98"/>
      <c r="U4" s="97">
        <v>144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312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312</v>
      </c>
      <c r="R5" s="147">
        <v>0</v>
      </c>
      <c r="S5" s="98">
        <v>44743</v>
      </c>
      <c r="T5" s="98"/>
      <c r="U5" s="97">
        <v>204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312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312</v>
      </c>
      <c r="R6" s="147">
        <v>0</v>
      </c>
      <c r="S6" s="98">
        <v>44743</v>
      </c>
      <c r="T6" s="98"/>
      <c r="U6" s="97">
        <v>168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360</v>
      </c>
      <c r="R7" s="147">
        <v>3</v>
      </c>
      <c r="S7" s="98">
        <v>44743</v>
      </c>
      <c r="T7" s="98"/>
      <c r="U7" s="97">
        <v>204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468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468</v>
      </c>
      <c r="R8" s="147">
        <v>0</v>
      </c>
      <c r="S8" s="98">
        <v>44743</v>
      </c>
      <c r="T8" s="98"/>
      <c r="U8" s="97">
        <v>288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1500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300</v>
      </c>
      <c r="R9" s="147">
        <v>0</v>
      </c>
      <c r="S9" s="98">
        <v>44743</v>
      </c>
      <c r="T9" s="98"/>
      <c r="U9" s="97">
        <v>216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636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468</v>
      </c>
      <c r="R10" s="147">
        <v>1</v>
      </c>
      <c r="S10" s="98">
        <v>44743</v>
      </c>
      <c r="T10" s="98"/>
      <c r="U10" s="97">
        <v>288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1176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492</v>
      </c>
      <c r="R11" s="147">
        <v>2</v>
      </c>
      <c r="S11" s="98">
        <v>44743</v>
      </c>
      <c r="T11" s="98"/>
      <c r="U11" s="97">
        <v>300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348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60</v>
      </c>
      <c r="R12" s="147">
        <v>98</v>
      </c>
      <c r="S12" s="98">
        <v>44743</v>
      </c>
      <c r="T12" s="98"/>
      <c r="U12" s="97">
        <v>60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432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432</v>
      </c>
      <c r="R13" s="147">
        <v>0</v>
      </c>
      <c r="S13" s="98">
        <v>44743</v>
      </c>
      <c r="T13" s="98"/>
      <c r="U13" s="97">
        <v>252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468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348</v>
      </c>
      <c r="R14" s="147">
        <v>7</v>
      </c>
      <c r="S14" s="98">
        <v>44743</v>
      </c>
      <c r="T14" s="98"/>
      <c r="U14" s="97">
        <v>204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540</v>
      </c>
      <c r="R16" s="147">
        <v>0</v>
      </c>
      <c r="S16" s="98">
        <v>44743</v>
      </c>
      <c r="T16" s="98"/>
      <c r="U16" s="97">
        <v>300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288</v>
      </c>
      <c r="R17" s="147">
        <v>0</v>
      </c>
      <c r="S17" s="98">
        <v>44743</v>
      </c>
      <c r="T17" s="98"/>
      <c r="U17" s="97">
        <v>192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408</v>
      </c>
      <c r="R18" s="147">
        <v>0</v>
      </c>
      <c r="S18" s="98">
        <v>44743</v>
      </c>
      <c r="T18" s="98"/>
      <c r="U18" s="97">
        <v>240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492</v>
      </c>
      <c r="R19" s="147">
        <v>1</v>
      </c>
      <c r="S19" s="98">
        <v>44743</v>
      </c>
      <c r="T19" s="98"/>
      <c r="U19" s="97">
        <v>264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240</v>
      </c>
      <c r="R20" s="147">
        <v>2</v>
      </c>
      <c r="S20" s="98">
        <v>44743</v>
      </c>
      <c r="T20" s="98"/>
      <c r="U20" s="97">
        <v>156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180</v>
      </c>
      <c r="R21" s="147">
        <v>0</v>
      </c>
      <c r="S21" s="98">
        <v>44743</v>
      </c>
      <c r="T21" s="98"/>
      <c r="U21" s="97">
        <v>108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120</v>
      </c>
      <c r="R22" s="147">
        <v>0</v>
      </c>
      <c r="S22" s="98">
        <v>44746</v>
      </c>
      <c r="T22" s="98"/>
      <c r="U22" s="97">
        <v>72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156</v>
      </c>
      <c r="R23" s="147">
        <v>0</v>
      </c>
      <c r="S23" s="98">
        <v>44744</v>
      </c>
      <c r="T23" s="98"/>
      <c r="U23" s="97">
        <v>84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108</v>
      </c>
      <c r="R24" s="147">
        <v>0</v>
      </c>
      <c r="S24" s="98">
        <v>44744</v>
      </c>
      <c r="T24" s="98"/>
      <c r="U24" s="97">
        <v>60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348</v>
      </c>
      <c r="R25" s="147">
        <v>0</v>
      </c>
      <c r="S25" s="98">
        <v>44743</v>
      </c>
      <c r="T25" s="98"/>
      <c r="U25" s="97">
        <v>180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372</v>
      </c>
      <c r="R26" s="147">
        <v>0</v>
      </c>
      <c r="S26" s="98">
        <v>44743</v>
      </c>
      <c r="T26" s="98"/>
      <c r="U26" s="97">
        <v>204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324</v>
      </c>
      <c r="R27" s="147">
        <v>0</v>
      </c>
      <c r="S27" s="98">
        <v>44743</v>
      </c>
      <c r="T27" s="98"/>
      <c r="U27" s="97">
        <v>180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1332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300</v>
      </c>
      <c r="R28" s="147">
        <v>0</v>
      </c>
      <c r="S28" s="98">
        <v>44743</v>
      </c>
      <c r="T28" s="98"/>
      <c r="U28" s="97">
        <v>180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540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1308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2626</v>
      </c>
      <c r="O30" s="97"/>
      <c r="P30" s="98">
        <v>44727</v>
      </c>
      <c r="Q30" s="147">
        <v>168</v>
      </c>
      <c r="R30" s="147">
        <v>0</v>
      </c>
      <c r="S30" s="98">
        <v>44743</v>
      </c>
      <c r="T30" s="98"/>
      <c r="U30" s="97">
        <v>120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1308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28</v>
      </c>
      <c r="O31" s="97"/>
      <c r="P31" s="98">
        <v>44716</v>
      </c>
      <c r="Q31" s="147">
        <v>420</v>
      </c>
      <c r="R31" s="147">
        <v>0</v>
      </c>
      <c r="S31" s="98">
        <v>44743</v>
      </c>
      <c r="T31" s="98"/>
      <c r="U31" s="97">
        <v>264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972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168</v>
      </c>
      <c r="R32" s="147">
        <v>0</v>
      </c>
      <c r="S32" s="98">
        <v>44743</v>
      </c>
      <c r="T32" s="98"/>
      <c r="U32" s="97">
        <v>132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1308</v>
      </c>
      <c r="H33" s="42">
        <f t="array" ref="H33">INDEX(O:T,MATCH(1,(B33=O:O)*(C33=R:R),0),5)</f>
        <v>1200</v>
      </c>
      <c r="I33" s="42"/>
      <c r="J33" s="9"/>
      <c r="L33" s="97" t="s">
        <v>68</v>
      </c>
      <c r="M33" s="97" t="s">
        <v>1166</v>
      </c>
      <c r="N33" s="97" t="s">
        <v>28</v>
      </c>
      <c r="O33" s="97"/>
      <c r="P33" s="98">
        <v>44741</v>
      </c>
      <c r="Q33" s="147">
        <v>648</v>
      </c>
      <c r="R33" s="147">
        <v>0</v>
      </c>
      <c r="S33" s="98">
        <v>44743</v>
      </c>
      <c r="T33" s="98"/>
      <c r="U33" s="97">
        <v>252</v>
      </c>
      <c r="V33" s="97"/>
      <c r="W33" s="97">
        <v>396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240</v>
      </c>
      <c r="H34" s="42">
        <f t="array" ref="H34">INDEX(O:T,MATCH(1,(B34=O:O)*(C34=R:R),0),5)</f>
        <v>270</v>
      </c>
      <c r="I34" s="42"/>
      <c r="J34" s="9"/>
      <c r="L34" s="97" t="s">
        <v>70</v>
      </c>
      <c r="M34" s="97" t="s">
        <v>1166</v>
      </c>
      <c r="N34" s="97" t="s">
        <v>18</v>
      </c>
      <c r="O34" s="97"/>
      <c r="P34" s="98">
        <v>44741</v>
      </c>
      <c r="Q34" s="147">
        <v>648</v>
      </c>
      <c r="R34" s="147">
        <v>0</v>
      </c>
      <c r="S34" s="98">
        <v>44743</v>
      </c>
      <c r="T34" s="98"/>
      <c r="U34" s="97">
        <v>240</v>
      </c>
      <c r="V34" s="97"/>
      <c r="W34" s="97">
        <v>408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564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816</v>
      </c>
      <c r="R35" s="147">
        <v>0</v>
      </c>
      <c r="S35" s="98">
        <v>44743</v>
      </c>
      <c r="T35" s="98"/>
      <c r="U35" s="97">
        <v>312</v>
      </c>
      <c r="V35" s="97"/>
      <c r="W35" s="97">
        <v>504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25</v>
      </c>
      <c r="O36" s="97"/>
      <c r="P36" s="98">
        <v>44718</v>
      </c>
      <c r="Q36" s="147">
        <v>420</v>
      </c>
      <c r="R36" s="147">
        <v>0</v>
      </c>
      <c r="S36" s="98">
        <v>44743</v>
      </c>
      <c r="T36" s="98"/>
      <c r="U36" s="97">
        <v>156</v>
      </c>
      <c r="V36" s="97"/>
      <c r="W36" s="97">
        <v>264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108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44649</v>
      </c>
      <c r="Q37" s="147">
        <v>324</v>
      </c>
      <c r="R37" s="147">
        <v>0</v>
      </c>
      <c r="S37" s="98">
        <v>44744</v>
      </c>
      <c r="T37" s="98"/>
      <c r="U37" s="97">
        <v>132</v>
      </c>
      <c r="V37" s="97"/>
      <c r="W37" s="97">
        <v>192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468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44738</v>
      </c>
      <c r="Q38" s="147">
        <v>612</v>
      </c>
      <c r="R38" s="147">
        <v>0</v>
      </c>
      <c r="S38" s="98">
        <v>44743</v>
      </c>
      <c r="T38" s="98"/>
      <c r="U38" s="97">
        <v>216</v>
      </c>
      <c r="V38" s="97"/>
      <c r="W38" s="97">
        <v>396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480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28</v>
      </c>
      <c r="O39" s="97"/>
      <c r="P39" s="98">
        <v>44734</v>
      </c>
      <c r="Q39" s="147">
        <v>660</v>
      </c>
      <c r="R39" s="147">
        <v>0</v>
      </c>
      <c r="S39" s="98">
        <v>44743</v>
      </c>
      <c r="T39" s="98"/>
      <c r="U39" s="97">
        <v>264</v>
      </c>
      <c r="V39" s="97"/>
      <c r="W39" s="97">
        <v>396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372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18</v>
      </c>
      <c r="O40" s="97"/>
      <c r="P40" s="98">
        <v>44739</v>
      </c>
      <c r="Q40" s="147">
        <v>732</v>
      </c>
      <c r="R40" s="147">
        <v>0</v>
      </c>
      <c r="S40" s="98">
        <v>44743</v>
      </c>
      <c r="T40" s="98"/>
      <c r="U40" s="97">
        <v>300</v>
      </c>
      <c r="V40" s="97"/>
      <c r="W40" s="97">
        <v>432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840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44710</v>
      </c>
      <c r="Q41" s="147">
        <v>672</v>
      </c>
      <c r="R41" s="147">
        <v>0</v>
      </c>
      <c r="S41" s="98">
        <v>44743</v>
      </c>
      <c r="T41" s="98"/>
      <c r="U41" s="97">
        <v>264</v>
      </c>
      <c r="V41" s="97"/>
      <c r="W41" s="97">
        <v>408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2081</v>
      </c>
      <c r="N42" s="97" t="s">
        <v>39</v>
      </c>
      <c r="O42" s="97"/>
      <c r="P42" s="98">
        <v>44741</v>
      </c>
      <c r="Q42" s="147">
        <v>852</v>
      </c>
      <c r="R42" s="147">
        <v>0</v>
      </c>
      <c r="S42" s="98">
        <v>44743</v>
      </c>
      <c r="T42" s="98"/>
      <c r="U42" s="97">
        <v>312</v>
      </c>
      <c r="V42" s="97"/>
      <c r="W42" s="97">
        <v>540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44710</v>
      </c>
      <c r="Q43" s="147">
        <v>528</v>
      </c>
      <c r="R43" s="147">
        <v>0</v>
      </c>
      <c r="S43" s="98">
        <v>44743</v>
      </c>
      <c r="T43" s="98"/>
      <c r="U43" s="97">
        <v>216</v>
      </c>
      <c r="V43" s="97"/>
      <c r="W43" s="97">
        <v>312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1088</v>
      </c>
      <c r="N44" s="97" t="s">
        <v>2594</v>
      </c>
      <c r="O44" s="97"/>
      <c r="P44" s="98">
        <v>44727</v>
      </c>
      <c r="Q44" s="147">
        <v>156</v>
      </c>
      <c r="R44" s="147">
        <v>0</v>
      </c>
      <c r="S44" s="98">
        <v>44743</v>
      </c>
      <c r="T44" s="98"/>
      <c r="U44" s="97">
        <v>120</v>
      </c>
      <c r="V44" s="97"/>
      <c r="W44" s="97">
        <v>36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276</v>
      </c>
      <c r="R45" s="147">
        <v>0</v>
      </c>
      <c r="S45" s="98">
        <v>44743</v>
      </c>
      <c r="T45" s="98"/>
      <c r="U45" s="97">
        <v>180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264</v>
      </c>
      <c r="R47" s="147">
        <v>0</v>
      </c>
      <c r="S47" s="98">
        <v>44743</v>
      </c>
      <c r="T47" s="98"/>
      <c r="U47" s="97">
        <v>168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348</v>
      </c>
      <c r="R48" s="147">
        <v>0</v>
      </c>
      <c r="S48" s="98">
        <v>44743</v>
      </c>
      <c r="T48" s="98"/>
      <c r="U48" s="97">
        <v>180</v>
      </c>
      <c r="V48" s="97"/>
      <c r="W48" s="97">
        <v>168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588</v>
      </c>
      <c r="R49" s="147">
        <v>0</v>
      </c>
      <c r="S49" s="98">
        <v>44743</v>
      </c>
      <c r="T49" s="98"/>
      <c r="U49" s="97">
        <v>228</v>
      </c>
      <c r="V49" s="97"/>
      <c r="W49" s="97">
        <v>360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708</v>
      </c>
      <c r="R50" s="147">
        <v>0</v>
      </c>
      <c r="S50" s="98">
        <v>44743</v>
      </c>
      <c r="T50" s="98"/>
      <c r="U50" s="97">
        <v>312</v>
      </c>
      <c r="V50" s="97"/>
      <c r="W50" s="97">
        <v>396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444</v>
      </c>
      <c r="R51" s="147">
        <v>0</v>
      </c>
      <c r="S51" s="98">
        <v>44743</v>
      </c>
      <c r="T51" s="98"/>
      <c r="U51" s="97">
        <v>168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420</v>
      </c>
      <c r="R52" s="147">
        <v>0</v>
      </c>
      <c r="S52" s="98">
        <v>44743</v>
      </c>
      <c r="T52" s="98"/>
      <c r="U52" s="97">
        <v>180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44741</v>
      </c>
      <c r="Q54" s="147">
        <v>324</v>
      </c>
      <c r="R54" s="147">
        <v>0</v>
      </c>
      <c r="S54" s="98">
        <v>44743</v>
      </c>
      <c r="T54" s="98"/>
      <c r="U54" s="97">
        <v>168</v>
      </c>
      <c r="V54" s="97"/>
      <c r="W54" s="97">
        <v>156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324" t="s">
        <v>2259</v>
      </c>
      <c r="N55" s="97" t="s">
        <v>39</v>
      </c>
      <c r="O55" s="97"/>
      <c r="P55" s="98">
        <v>44738</v>
      </c>
      <c r="Q55" s="147">
        <v>396</v>
      </c>
      <c r="R55" s="147">
        <v>0</v>
      </c>
      <c r="S55" s="98">
        <v>44743</v>
      </c>
      <c r="T55" s="98"/>
      <c r="U55" s="97">
        <v>144</v>
      </c>
      <c r="V55" s="97"/>
      <c r="W55" s="97">
        <v>252</v>
      </c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2259</v>
      </c>
      <c r="N56" s="97" t="s">
        <v>39</v>
      </c>
      <c r="O56" s="97"/>
      <c r="P56" s="98">
        <v>44738</v>
      </c>
      <c r="Q56" s="147">
        <v>372</v>
      </c>
      <c r="R56" s="147">
        <v>0</v>
      </c>
      <c r="S56" s="98">
        <v>44743</v>
      </c>
      <c r="T56" s="98"/>
      <c r="U56" s="97">
        <v>144</v>
      </c>
      <c r="V56" s="97"/>
      <c r="W56" s="97">
        <v>228</v>
      </c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88</v>
      </c>
      <c r="M57" s="97" t="s">
        <v>2592</v>
      </c>
      <c r="N57" s="97" t="s">
        <v>18</v>
      </c>
      <c r="O57" s="97"/>
      <c r="P57" s="98">
        <v>44718</v>
      </c>
      <c r="Q57" s="147">
        <v>0</v>
      </c>
      <c r="R57" s="147">
        <v>0</v>
      </c>
      <c r="S57" s="98">
        <v>44748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Beyono TC Dày</v>
      </c>
      <c r="C58" s="9" t="str">
        <f t="shared" si="7"/>
        <v>Đỏ gót đen</v>
      </c>
      <c r="D58" s="9"/>
      <c r="E58" s="9"/>
      <c r="F58" s="9"/>
      <c r="G58" s="42">
        <f t="array" ref="G58">INDEX(O:T,MATCH(1,(B58=O:O)*(C58=R:R),0),6)</f>
        <v>516</v>
      </c>
      <c r="H58" s="42">
        <f t="array" ref="H58">INDEX(O:T,MATCH(1,(B58=O:O)*(C58=R:R),0),5)</f>
        <v>500</v>
      </c>
      <c r="I58" s="42"/>
      <c r="J58" s="9"/>
      <c r="L58" s="97" t="s">
        <v>103</v>
      </c>
      <c r="M58" s="324" t="s">
        <v>2259</v>
      </c>
      <c r="N58" s="97" t="s">
        <v>39</v>
      </c>
      <c r="O58" s="97"/>
      <c r="P58" s="98">
        <v>44738</v>
      </c>
      <c r="Q58" s="147">
        <v>60</v>
      </c>
      <c r="R58" s="147">
        <v>0</v>
      </c>
      <c r="S58" s="98">
        <v>44747</v>
      </c>
      <c r="T58" s="98"/>
      <c r="U58" s="97">
        <v>24</v>
      </c>
      <c r="V58" s="97"/>
      <c r="W58" s="97">
        <v>36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516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804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648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1272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456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684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1500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1212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732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876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2928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52" t="s">
        <v>2626</v>
      </c>
      <c r="S69" s="255">
        <v>500</v>
      </c>
      <c r="T69" s="255">
        <v>516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960</v>
      </c>
      <c r="H70" s="42">
        <f t="array" ref="H70">INDEX(O:T,MATCH(1,(B70=O:O)*(C70=R:R),0),5)</f>
        <v>600</v>
      </c>
      <c r="I70" s="42"/>
      <c r="J70" s="9"/>
      <c r="N70" s="252" t="s">
        <v>2728</v>
      </c>
      <c r="O70" s="252" t="s">
        <v>1088</v>
      </c>
      <c r="P70" s="253">
        <v>44727</v>
      </c>
      <c r="Q70" s="254"/>
      <c r="R70" s="274" t="s">
        <v>2594</v>
      </c>
      <c r="S70" s="255">
        <v>500</v>
      </c>
      <c r="T70" s="255">
        <v>240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1332</v>
      </c>
      <c r="H71" s="42">
        <f t="array" ref="H71">INDEX(O:T,MATCH(1,(B71=O:O)*(C71=R:R),0),5)</f>
        <v>600</v>
      </c>
      <c r="I71" s="42"/>
      <c r="J71" s="9"/>
      <c r="N71" s="252" t="s">
        <v>2722</v>
      </c>
      <c r="O71" s="97" t="s">
        <v>1198</v>
      </c>
      <c r="P71" s="253">
        <v>44733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3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2736</v>
      </c>
      <c r="O72" s="97" t="s">
        <v>1113</v>
      </c>
      <c r="P72" s="253">
        <v>44738</v>
      </c>
      <c r="Q72" s="254"/>
      <c r="R72" s="252" t="s">
        <v>28</v>
      </c>
      <c r="S72" s="255">
        <v>600</v>
      </c>
      <c r="T72" s="255">
        <v>1500</v>
      </c>
      <c r="U72" s="255">
        <v>2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2722</v>
      </c>
      <c r="O73" s="97" t="s">
        <v>1060</v>
      </c>
      <c r="P73" s="253">
        <v>44733</v>
      </c>
      <c r="Q73" s="254"/>
      <c r="R73" s="252" t="s">
        <v>18</v>
      </c>
      <c r="S73" s="255">
        <v>360</v>
      </c>
      <c r="T73" s="255">
        <v>1008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2386</v>
      </c>
      <c r="O74" s="97" t="s">
        <v>1413</v>
      </c>
      <c r="P74" s="253">
        <v>44649</v>
      </c>
      <c r="Q74" s="254"/>
      <c r="R74" s="252" t="s">
        <v>18</v>
      </c>
      <c r="S74" s="255">
        <v>360</v>
      </c>
      <c r="T74" s="255">
        <v>684</v>
      </c>
      <c r="U74" s="255">
        <v>1</v>
      </c>
      <c r="V74" s="255"/>
      <c r="W74" s="256"/>
      <c r="X74" s="257">
        <v>1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39</v>
      </c>
      <c r="S75" s="255">
        <v>240</v>
      </c>
      <c r="T75" s="255">
        <v>312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2752</v>
      </c>
      <c r="O76" s="97" t="s">
        <v>1421</v>
      </c>
      <c r="P76" s="253">
        <v>44742</v>
      </c>
      <c r="Q76" s="254"/>
      <c r="R76" s="252" t="s">
        <v>28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2737</v>
      </c>
      <c r="O77" s="97" t="s">
        <v>2259</v>
      </c>
      <c r="P77" s="253">
        <v>44738</v>
      </c>
      <c r="Q77" s="269"/>
      <c r="R77" s="252" t="s">
        <v>39</v>
      </c>
      <c r="S77" s="255">
        <v>3257</v>
      </c>
      <c r="T77" s="255">
        <v>1224</v>
      </c>
      <c r="U77" s="255">
        <v>3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79</v>
      </c>
      <c r="S78" s="255">
        <v>360</v>
      </c>
      <c r="T78" s="255">
        <v>516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240</v>
      </c>
      <c r="H79" s="42">
        <f t="array" ref="H79">INDEX(O:T,MATCH(1,(B79=O:O)*(C79=R:R),0),5)</f>
        <v>500</v>
      </c>
      <c r="I79" s="42"/>
      <c r="J79" s="9"/>
      <c r="N79" s="252" t="s">
        <v>2729</v>
      </c>
      <c r="O79" s="97" t="s">
        <v>2298</v>
      </c>
      <c r="P79" s="253">
        <v>44736</v>
      </c>
      <c r="Q79" s="269"/>
      <c r="R79" s="252" t="s">
        <v>135</v>
      </c>
      <c r="S79" s="255">
        <v>360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456</v>
      </c>
      <c r="H80" s="42">
        <f t="array" ref="H80">INDEX(O:T,MATCH(1,(B80=O:O)*(C80=R:R),0),5)</f>
        <v>756</v>
      </c>
      <c r="I80" s="42"/>
      <c r="J80" s="9"/>
      <c r="M80" s="53"/>
      <c r="N80" s="252" t="s">
        <v>2680</v>
      </c>
      <c r="O80" s="317" t="s">
        <v>1146</v>
      </c>
      <c r="P80" s="253">
        <v>44716</v>
      </c>
      <c r="Q80" s="269"/>
      <c r="R80" s="252" t="s">
        <v>28</v>
      </c>
      <c r="S80" s="255">
        <v>600</v>
      </c>
      <c r="T80" s="255">
        <v>924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2928</v>
      </c>
      <c r="H81" s="42">
        <f t="array" ref="H81">INDEX(O:T,MATCH(1,(B81=O:O)*(C81=R:R),0),5)</f>
        <v>600</v>
      </c>
      <c r="I81" s="42"/>
      <c r="J81" s="9"/>
      <c r="N81" s="252" t="s">
        <v>2740</v>
      </c>
      <c r="O81" s="317" t="s">
        <v>772</v>
      </c>
      <c r="P81" s="253">
        <v>44739</v>
      </c>
      <c r="Q81" s="254"/>
      <c r="R81" s="252" t="s">
        <v>28</v>
      </c>
      <c r="S81" s="255">
        <v>600</v>
      </c>
      <c r="T81" s="255">
        <v>972</v>
      </c>
      <c r="U81" s="255">
        <v>1</v>
      </c>
      <c r="V81" s="255"/>
      <c r="W81" s="256"/>
      <c r="X81" s="257">
        <v>4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2692</v>
      </c>
      <c r="O82" s="252" t="s">
        <v>1510</v>
      </c>
      <c r="P82" s="253">
        <v>44721</v>
      </c>
      <c r="Q82" s="254"/>
      <c r="R82" s="252" t="s">
        <v>25</v>
      </c>
      <c r="S82" s="255">
        <v>360</v>
      </c>
      <c r="T82" s="255">
        <v>564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876</v>
      </c>
      <c r="H83" s="42">
        <f t="array" ref="H83">INDEX(O:T,MATCH(1,(B83=O:O)*(C83=R:R),0),5)</f>
        <v>360</v>
      </c>
      <c r="I83" s="42"/>
      <c r="J83" s="9"/>
      <c r="N83" s="252" t="s">
        <v>2745</v>
      </c>
      <c r="O83" s="252" t="s">
        <v>1601</v>
      </c>
      <c r="P83" s="253">
        <v>44741</v>
      </c>
      <c r="Q83" s="254"/>
      <c r="R83" s="252" t="s">
        <v>25</v>
      </c>
      <c r="S83" s="255">
        <v>360</v>
      </c>
      <c r="T83" s="255">
        <v>468</v>
      </c>
      <c r="U83" s="255">
        <v>1</v>
      </c>
      <c r="V83" s="255"/>
      <c r="W83" s="256"/>
      <c r="X83" s="257">
        <v>7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420</v>
      </c>
      <c r="H84" s="42">
        <f t="array" ref="H84">INDEX(O:T,MATCH(1,(B84=O:O)*(C84=R:R),0),5)</f>
        <v>360</v>
      </c>
      <c r="I84" s="42"/>
      <c r="J84" s="9"/>
      <c r="N84" s="252" t="s">
        <v>2724</v>
      </c>
      <c r="O84" s="252" t="s">
        <v>1600</v>
      </c>
      <c r="P84" s="253">
        <v>44734</v>
      </c>
      <c r="Q84" s="254"/>
      <c r="R84" s="252" t="s">
        <v>28</v>
      </c>
      <c r="S84" s="255">
        <v>240</v>
      </c>
      <c r="T84" s="255">
        <v>1212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660</v>
      </c>
      <c r="H85" s="42">
        <f t="array" ref="H85">INDEX(O:T,MATCH(1,(B85=O:O)*(C85=R:R),0),5)</f>
        <v>360</v>
      </c>
      <c r="I85" s="42"/>
      <c r="J85" s="9"/>
      <c r="N85" s="252" t="s">
        <v>2652</v>
      </c>
      <c r="O85" s="252" t="s">
        <v>2592</v>
      </c>
      <c r="P85" s="253">
        <v>44718</v>
      </c>
      <c r="Q85" s="269"/>
      <c r="R85" s="252" t="s">
        <v>18</v>
      </c>
      <c r="S85" s="255">
        <v>756</v>
      </c>
      <c r="T85" s="255">
        <v>456</v>
      </c>
      <c r="U85" s="255">
        <v>1</v>
      </c>
      <c r="V85" s="255"/>
      <c r="W85" s="256"/>
      <c r="X85" s="257">
        <v>2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1008</v>
      </c>
      <c r="H86" s="42">
        <f t="array" ref="H86">INDEX(O:T,MATCH(1,(B86=O:O)*(C86=R:R),0),5)</f>
        <v>360</v>
      </c>
      <c r="I86" s="42"/>
      <c r="J86" s="9"/>
      <c r="N86" s="252" t="s">
        <v>2684</v>
      </c>
      <c r="O86" s="97" t="s">
        <v>239</v>
      </c>
      <c r="P86" s="253">
        <v>44718</v>
      </c>
      <c r="Q86" s="254"/>
      <c r="R86" s="252" t="s">
        <v>25</v>
      </c>
      <c r="S86" s="255">
        <v>240</v>
      </c>
      <c r="T86" s="255">
        <v>456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540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18</v>
      </c>
      <c r="S87" s="255">
        <v>360</v>
      </c>
      <c r="T87" s="255">
        <v>348</v>
      </c>
      <c r="U87" s="255">
        <v>1</v>
      </c>
      <c r="V87" s="255"/>
      <c r="W87" s="256"/>
      <c r="X87" s="257">
        <v>98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1176</v>
      </c>
      <c r="H88" s="42">
        <f t="array" ref="H88">INDEX(O:T,MATCH(1,(B88=O:O)*(C88=R:R),0),5)</f>
        <v>240</v>
      </c>
      <c r="I88" s="42"/>
      <c r="J88" s="9"/>
      <c r="N88" s="252" t="s">
        <v>2735</v>
      </c>
      <c r="O88" s="97" t="s">
        <v>30</v>
      </c>
      <c r="P88" s="253">
        <v>44738</v>
      </c>
      <c r="Q88" s="254"/>
      <c r="R88" s="252" t="s">
        <v>25</v>
      </c>
      <c r="S88" s="255">
        <v>360</v>
      </c>
      <c r="T88" s="255">
        <v>372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420</v>
      </c>
      <c r="H89" s="42">
        <f t="array" ref="H89">INDEX(O:T,MATCH(1,(B89=O:O)*(C89=R:R),0),5)</f>
        <v>360</v>
      </c>
      <c r="I89" s="42"/>
      <c r="J89" s="9"/>
      <c r="N89" s="252" t="s">
        <v>2741</v>
      </c>
      <c r="O89" s="97" t="s">
        <v>1336</v>
      </c>
      <c r="P89" s="253">
        <v>44739</v>
      </c>
      <c r="Q89" s="269"/>
      <c r="R89" s="252" t="s">
        <v>18</v>
      </c>
      <c r="S89" s="255">
        <v>600</v>
      </c>
      <c r="T89" s="255">
        <v>732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840</v>
      </c>
      <c r="H90" s="42">
        <f t="array" ref="H90">INDEX(O:T,MATCH(1,(B90=O:O)*(C90=R:R),0),5)</f>
        <v>360</v>
      </c>
      <c r="I90" s="42"/>
      <c r="J90" s="9"/>
      <c r="N90" s="252" t="s">
        <v>2738</v>
      </c>
      <c r="O90" s="320" t="s">
        <v>238</v>
      </c>
      <c r="P90" s="253">
        <v>44739</v>
      </c>
      <c r="Q90" s="254"/>
      <c r="R90" s="252" t="s">
        <v>28</v>
      </c>
      <c r="S90" s="255">
        <v>1000</v>
      </c>
      <c r="T90" s="255">
        <v>1272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1224</v>
      </c>
      <c r="H91" s="42">
        <f t="array" ref="H91">INDEX(O:T,MATCH(1,(B91=O:O)*(C91=R:R),0),5)</f>
        <v>3257</v>
      </c>
      <c r="I91" s="42"/>
      <c r="J91" s="9"/>
      <c r="N91" s="252" t="s">
        <v>2732</v>
      </c>
      <c r="O91" s="9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312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1224</v>
      </c>
      <c r="H92" s="42">
        <f t="array" ref="H92">INDEX(O:T,MATCH(1,(B92=O:O)*(C92=R:R),0),5)</f>
        <v>3257</v>
      </c>
      <c r="I92" s="42"/>
      <c r="J92" s="9"/>
      <c r="N92" s="252" t="s">
        <v>2665</v>
      </c>
      <c r="O92" s="97" t="s">
        <v>1071</v>
      </c>
      <c r="P92" s="253">
        <v>44710</v>
      </c>
      <c r="Q92" s="254"/>
      <c r="R92" s="252" t="s">
        <v>18</v>
      </c>
      <c r="S92" s="255">
        <v>600</v>
      </c>
      <c r="T92" s="255">
        <v>1332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1224</v>
      </c>
      <c r="H93" s="42">
        <f t="array" ref="H93">INDEX(O:T,MATCH(1,(B93=O:O)*(C93=R:R),0),5)</f>
        <v>3257</v>
      </c>
      <c r="I93" s="42"/>
      <c r="J93" s="9"/>
      <c r="N93" s="252" t="s">
        <v>2666</v>
      </c>
      <c r="O93" s="97" t="s">
        <v>1070</v>
      </c>
      <c r="P93" s="253">
        <v>44710</v>
      </c>
      <c r="Q93" s="254"/>
      <c r="R93" s="252" t="s">
        <v>18</v>
      </c>
      <c r="S93" s="255">
        <v>600</v>
      </c>
      <c r="T93" s="255">
        <v>2928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1163</v>
      </c>
      <c r="P94" s="253">
        <v>44735</v>
      </c>
      <c r="Q94" s="269"/>
      <c r="R94" s="252" t="s">
        <v>39</v>
      </c>
      <c r="S94" s="255">
        <v>270</v>
      </c>
      <c r="T94" s="255">
        <v>240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269"/>
      <c r="R95" s="252" t="s">
        <v>25</v>
      </c>
      <c r="S95" s="255">
        <v>270</v>
      </c>
      <c r="T95" s="255">
        <v>108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317" t="s">
        <v>1332</v>
      </c>
      <c r="P96" s="253">
        <v>44735</v>
      </c>
      <c r="Q96" s="329"/>
      <c r="R96" s="274" t="s">
        <v>18</v>
      </c>
      <c r="S96" s="285">
        <v>270</v>
      </c>
      <c r="T96" s="255">
        <v>156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2725</v>
      </c>
      <c r="O97" s="97" t="s">
        <v>2157</v>
      </c>
      <c r="P97" s="253">
        <v>44735</v>
      </c>
      <c r="Q97" s="269"/>
      <c r="R97" s="252" t="s">
        <v>2150</v>
      </c>
      <c r="S97" s="255">
        <v>300</v>
      </c>
      <c r="T97" s="255">
        <v>228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18</v>
      </c>
      <c r="S98" s="255">
        <v>360</v>
      </c>
      <c r="T98" s="255">
        <v>648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2746</v>
      </c>
      <c r="O99" s="97" t="s">
        <v>1166</v>
      </c>
      <c r="P99" s="253">
        <v>44741</v>
      </c>
      <c r="Q99" s="269"/>
      <c r="R99" s="252" t="s">
        <v>28</v>
      </c>
      <c r="S99" s="255">
        <v>240</v>
      </c>
      <c r="T99" s="255">
        <v>804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2747</v>
      </c>
      <c r="O100" s="317" t="s">
        <v>2081</v>
      </c>
      <c r="P100" s="253">
        <v>44741</v>
      </c>
      <c r="Q100" s="254"/>
      <c r="R100" s="252" t="s">
        <v>28</v>
      </c>
      <c r="S100" s="255">
        <v>1200</v>
      </c>
      <c r="T100" s="255">
        <v>1308</v>
      </c>
      <c r="U100" s="255">
        <v>3</v>
      </c>
      <c r="V100" s="255"/>
      <c r="W100" s="256"/>
      <c r="X100" s="257">
        <v>6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39</v>
      </c>
      <c r="S101" s="255">
        <v>240</v>
      </c>
      <c r="T101" s="255">
        <v>540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28</v>
      </c>
      <c r="S102" s="255">
        <v>240</v>
      </c>
      <c r="T102" s="255">
        <v>468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25</v>
      </c>
      <c r="S103" s="285">
        <v>360</v>
      </c>
      <c r="T103" s="255">
        <v>480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2748</v>
      </c>
      <c r="O104" s="97" t="s">
        <v>1438</v>
      </c>
      <c r="P104" s="253">
        <v>44741</v>
      </c>
      <c r="Q104" s="254"/>
      <c r="R104" s="252" t="s">
        <v>18</v>
      </c>
      <c r="S104" s="255">
        <v>360</v>
      </c>
      <c r="T104" s="255">
        <v>840</v>
      </c>
      <c r="U104" s="255">
        <v>2</v>
      </c>
      <c r="V104" s="255"/>
      <c r="W104" s="256"/>
      <c r="X104" s="257">
        <v>4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39</v>
      </c>
      <c r="S105" s="255">
        <v>240</v>
      </c>
      <c r="T105" s="255">
        <v>636</v>
      </c>
      <c r="U105" s="255">
        <v>1</v>
      </c>
      <c r="V105" s="255"/>
      <c r="W105" s="256"/>
      <c r="X105" s="257">
        <v>2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18</v>
      </c>
      <c r="S106" s="255">
        <v>360</v>
      </c>
      <c r="T106" s="255">
        <v>660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25</v>
      </c>
      <c r="S107" s="255">
        <v>360</v>
      </c>
      <c r="T107" s="255">
        <v>420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2749</v>
      </c>
      <c r="O108" s="97" t="s">
        <v>2223</v>
      </c>
      <c r="P108" s="253">
        <v>44741</v>
      </c>
      <c r="Q108" s="254"/>
      <c r="R108" s="252" t="s">
        <v>28</v>
      </c>
      <c r="S108" s="255">
        <v>240</v>
      </c>
      <c r="T108" s="255">
        <v>1176</v>
      </c>
      <c r="U108" s="255">
        <v>2</v>
      </c>
      <c r="V108" s="255"/>
      <c r="W108" s="256"/>
      <c r="X108" s="257">
        <v>3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317" t="s">
        <v>2081</v>
      </c>
      <c r="P109" s="253">
        <v>44741</v>
      </c>
      <c r="Q109" s="254"/>
      <c r="R109" s="252" t="s">
        <v>39</v>
      </c>
      <c r="S109" s="255">
        <v>600</v>
      </c>
      <c r="T109" s="255">
        <v>960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2753</v>
      </c>
      <c r="O110" s="317" t="s">
        <v>582</v>
      </c>
      <c r="P110" s="253">
        <v>44742</v>
      </c>
      <c r="Q110" s="254"/>
      <c r="R110" s="252" t="s">
        <v>28</v>
      </c>
      <c r="S110" s="255">
        <v>600</v>
      </c>
      <c r="T110" s="255">
        <v>540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2754</v>
      </c>
      <c r="O111" s="97" t="s">
        <v>27</v>
      </c>
      <c r="P111" s="253">
        <v>44742</v>
      </c>
      <c r="Q111" s="254"/>
      <c r="R111" s="252" t="s">
        <v>28</v>
      </c>
      <c r="S111" s="255">
        <v>240</v>
      </c>
      <c r="T111" s="255">
        <v>468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44748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9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2022-07-06T02:56:27Z</cp:lastPrinted>
  <dcterms:created xsi:type="dcterms:W3CDTF">2020-07-02T10:10:14Z</dcterms:created>
  <dcterms:modified xsi:type="dcterms:W3CDTF">2022-07-06T05:40:32Z</dcterms:modified>
</cp:coreProperties>
</file>